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92" yWindow="144" windowWidth="12372" windowHeight="5760" activeTab="1"/>
  </bookViews>
  <sheets>
    <sheet name="Inputs" sheetId="1" r:id="rId1"/>
    <sheet name="Chart" sheetId="2" r:id="rId2"/>
  </sheets>
  <calcPr calcId="124519" iterate="1"/>
</workbook>
</file>

<file path=xl/calcChain.xml><?xml version="1.0" encoding="utf-8"?>
<calcChain xmlns="http://schemas.openxmlformats.org/spreadsheetml/2006/main">
  <c r="E11" i="1"/>
  <c r="E14" s="1"/>
  <c r="E12"/>
  <c r="AA1"/>
  <c r="AA2" s="1"/>
  <c r="AA3" s="1"/>
  <c r="AA4" s="1"/>
  <c r="AA5" s="1"/>
  <c r="AA6" s="1"/>
  <c r="AA7" s="1"/>
  <c r="AA8" s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L2"/>
  <c r="K5"/>
  <c r="F11" l="1"/>
  <c r="E13"/>
  <c r="E15" s="1"/>
  <c r="F14" s="1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  <c r="Z1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U1"/>
  <c r="Q1" l="1"/>
  <c r="V1" s="1"/>
  <c r="R1"/>
  <c r="K4" l="1"/>
  <c r="E5" s="1"/>
  <c r="P1"/>
  <c r="N2"/>
  <c r="O1"/>
  <c r="K3"/>
  <c r="L3" l="1"/>
  <c r="E4"/>
  <c r="S1"/>
  <c r="T1"/>
  <c r="N3"/>
  <c r="Q2"/>
  <c r="V2" s="1"/>
  <c r="R2"/>
  <c r="P2"/>
  <c r="O2"/>
  <c r="O3" s="1"/>
  <c r="S2" l="1"/>
  <c r="T2"/>
  <c r="W1"/>
  <c r="X1" s="1"/>
  <c r="N4"/>
  <c r="Q3"/>
  <c r="V3" s="1"/>
  <c r="R3"/>
  <c r="P3"/>
  <c r="O4"/>
  <c r="S3" l="1"/>
  <c r="T3"/>
  <c r="W2"/>
  <c r="N5"/>
  <c r="Q4"/>
  <c r="V4" s="1"/>
  <c r="R4"/>
  <c r="P4"/>
  <c r="O5"/>
  <c r="S4" l="1"/>
  <c r="T4"/>
  <c r="W3"/>
  <c r="N6"/>
  <c r="Q5"/>
  <c r="V5" s="1"/>
  <c r="R5"/>
  <c r="P5"/>
  <c r="O6"/>
  <c r="S5" l="1"/>
  <c r="T5"/>
  <c r="W4"/>
  <c r="N7"/>
  <c r="Q6"/>
  <c r="V6" s="1"/>
  <c r="R6"/>
  <c r="P6"/>
  <c r="O7"/>
  <c r="S6" l="1"/>
  <c r="T6"/>
  <c r="W5"/>
  <c r="N8"/>
  <c r="Q7"/>
  <c r="V7" s="1"/>
  <c r="R7"/>
  <c r="P7"/>
  <c r="O8"/>
  <c r="S7" l="1"/>
  <c r="T7"/>
  <c r="W6"/>
  <c r="N9"/>
  <c r="Q8"/>
  <c r="V8" s="1"/>
  <c r="R8"/>
  <c r="P8"/>
  <c r="O9"/>
  <c r="S8" l="1"/>
  <c r="T8"/>
  <c r="W7"/>
  <c r="N10"/>
  <c r="Q9"/>
  <c r="V9" s="1"/>
  <c r="R9"/>
  <c r="P9"/>
  <c r="O10"/>
  <c r="S9" l="1"/>
  <c r="T9"/>
  <c r="W8"/>
  <c r="N11"/>
  <c r="P10"/>
  <c r="Q10"/>
  <c r="V10" s="1"/>
  <c r="R10"/>
  <c r="O11"/>
  <c r="S10" l="1"/>
  <c r="T10"/>
  <c r="W9"/>
  <c r="N12"/>
  <c r="Q11"/>
  <c r="V11" s="1"/>
  <c r="R11"/>
  <c r="P11"/>
  <c r="O12"/>
  <c r="S11" l="1"/>
  <c r="T11"/>
  <c r="W10"/>
  <c r="N13"/>
  <c r="P12"/>
  <c r="Q12"/>
  <c r="V12" s="1"/>
  <c r="R12"/>
  <c r="O13"/>
  <c r="S12" l="1"/>
  <c r="T12"/>
  <c r="W11"/>
  <c r="N14"/>
  <c r="Q13"/>
  <c r="V13" s="1"/>
  <c r="R13"/>
  <c r="P13"/>
  <c r="O14"/>
  <c r="S13" l="1"/>
  <c r="T13"/>
  <c r="W12"/>
  <c r="N15"/>
  <c r="P14"/>
  <c r="Q14"/>
  <c r="V14" s="1"/>
  <c r="R14"/>
  <c r="O15"/>
  <c r="S14" l="1"/>
  <c r="T14"/>
  <c r="W13"/>
  <c r="N16"/>
  <c r="Q15"/>
  <c r="V15" s="1"/>
  <c r="R15"/>
  <c r="P15"/>
  <c r="O16"/>
  <c r="S15" l="1"/>
  <c r="T15"/>
  <c r="W14"/>
  <c r="N17"/>
  <c r="P16"/>
  <c r="Q16"/>
  <c r="V16" s="1"/>
  <c r="R16"/>
  <c r="O17"/>
  <c r="S16" l="1"/>
  <c r="T16"/>
  <c r="W15"/>
  <c r="N18"/>
  <c r="Q17"/>
  <c r="V17" s="1"/>
  <c r="R17"/>
  <c r="P17"/>
  <c r="O18"/>
  <c r="S17" l="1"/>
  <c r="T17"/>
  <c r="W16"/>
  <c r="N19"/>
  <c r="P18"/>
  <c r="Q18"/>
  <c r="V18" s="1"/>
  <c r="R18"/>
  <c r="O19"/>
  <c r="S18" l="1"/>
  <c r="T18"/>
  <c r="W17"/>
  <c r="N20"/>
  <c r="Q19"/>
  <c r="V19" s="1"/>
  <c r="R19"/>
  <c r="P19"/>
  <c r="O20"/>
  <c r="S19" l="1"/>
  <c r="T19"/>
  <c r="W18"/>
  <c r="N21"/>
  <c r="P20"/>
  <c r="Q20"/>
  <c r="V20" s="1"/>
  <c r="R20"/>
  <c r="O21"/>
  <c r="S20" l="1"/>
  <c r="T20"/>
  <c r="W19"/>
  <c r="N22"/>
  <c r="Q21"/>
  <c r="V21" s="1"/>
  <c r="R21"/>
  <c r="P21"/>
  <c r="O22"/>
  <c r="S21" l="1"/>
  <c r="T21"/>
  <c r="W20"/>
  <c r="N23"/>
  <c r="P22"/>
  <c r="Q22"/>
  <c r="V22" s="1"/>
  <c r="R22"/>
  <c r="O23"/>
  <c r="S22" l="1"/>
  <c r="T22"/>
  <c r="W21"/>
  <c r="N24"/>
  <c r="Q23"/>
  <c r="V23" s="1"/>
  <c r="R23"/>
  <c r="P23"/>
  <c r="O24"/>
  <c r="S23" l="1"/>
  <c r="T23"/>
  <c r="W22"/>
  <c r="N25"/>
  <c r="P24"/>
  <c r="Q24"/>
  <c r="V24" s="1"/>
  <c r="R24"/>
  <c r="O25"/>
  <c r="S24" l="1"/>
  <c r="T24"/>
  <c r="W23"/>
  <c r="N26"/>
  <c r="Q25"/>
  <c r="V25" s="1"/>
  <c r="R25"/>
  <c r="P25"/>
  <c r="O26"/>
  <c r="S25" l="1"/>
  <c r="T25"/>
  <c r="W24"/>
  <c r="N27"/>
  <c r="P26"/>
  <c r="O27"/>
  <c r="S26" l="1"/>
  <c r="T26"/>
  <c r="U26" s="1"/>
  <c r="W25"/>
  <c r="R26"/>
  <c r="Q26"/>
  <c r="N28"/>
  <c r="P27"/>
  <c r="O28"/>
  <c r="S27" l="1"/>
  <c r="T27"/>
  <c r="U27" s="1"/>
  <c r="V26"/>
  <c r="W26"/>
  <c r="R27"/>
  <c r="N29"/>
  <c r="P28"/>
  <c r="O29"/>
  <c r="Q27"/>
  <c r="S28" l="1"/>
  <c r="T28"/>
  <c r="U28" s="1"/>
  <c r="V27"/>
  <c r="W27"/>
  <c r="R28"/>
  <c r="Q28"/>
  <c r="N30"/>
  <c r="P29"/>
  <c r="O30"/>
  <c r="S29" l="1"/>
  <c r="T29"/>
  <c r="U29" s="1"/>
  <c r="V28"/>
  <c r="W28"/>
  <c r="R29"/>
  <c r="N31"/>
  <c r="P30"/>
  <c r="O31"/>
  <c r="Q29"/>
  <c r="S30" l="1"/>
  <c r="T30"/>
  <c r="U30" s="1"/>
  <c r="V29"/>
  <c r="W29"/>
  <c r="R30"/>
  <c r="Q30"/>
  <c r="N32"/>
  <c r="P31"/>
  <c r="O32"/>
  <c r="V30" l="1"/>
  <c r="S31"/>
  <c r="T31"/>
  <c r="U31" s="1"/>
  <c r="W30"/>
  <c r="R31"/>
  <c r="N33"/>
  <c r="P32"/>
  <c r="O33"/>
  <c r="Q31"/>
  <c r="V31" l="1"/>
  <c r="S32"/>
  <c r="T32"/>
  <c r="U32" s="1"/>
  <c r="W31"/>
  <c r="R32"/>
  <c r="Q32"/>
  <c r="N34"/>
  <c r="P33"/>
  <c r="O34"/>
  <c r="S33" l="1"/>
  <c r="T33"/>
  <c r="U33" s="1"/>
  <c r="V32"/>
  <c r="W32"/>
  <c r="R33"/>
  <c r="N35"/>
  <c r="P34"/>
  <c r="O35"/>
  <c r="Q33"/>
  <c r="S34" l="1"/>
  <c r="T34"/>
  <c r="U34" s="1"/>
  <c r="V33"/>
  <c r="W33"/>
  <c r="R34"/>
  <c r="Q34"/>
  <c r="N36"/>
  <c r="P35"/>
  <c r="O36"/>
  <c r="V34" l="1"/>
  <c r="S35"/>
  <c r="T35"/>
  <c r="U35" s="1"/>
  <c r="W34"/>
  <c r="R35"/>
  <c r="N37"/>
  <c r="P36"/>
  <c r="O37"/>
  <c r="Q35"/>
  <c r="V35" l="1"/>
  <c r="S36"/>
  <c r="T36"/>
  <c r="U36" s="1"/>
  <c r="W35"/>
  <c r="R36"/>
  <c r="Q36"/>
  <c r="N38"/>
  <c r="P37"/>
  <c r="O38"/>
  <c r="S37" l="1"/>
  <c r="T37"/>
  <c r="U37" s="1"/>
  <c r="V36"/>
  <c r="W36"/>
  <c r="R37"/>
  <c r="N39"/>
  <c r="P38"/>
  <c r="O39"/>
  <c r="Q37"/>
  <c r="S38" l="1"/>
  <c r="T38"/>
  <c r="U38" s="1"/>
  <c r="V37"/>
  <c r="W37"/>
  <c r="R38"/>
  <c r="Q38"/>
  <c r="N40"/>
  <c r="P39"/>
  <c r="O40"/>
  <c r="V38" l="1"/>
  <c r="S39"/>
  <c r="T39"/>
  <c r="U39" s="1"/>
  <c r="W38"/>
  <c r="R39"/>
  <c r="N41"/>
  <c r="P40"/>
  <c r="O41"/>
  <c r="Q39"/>
  <c r="V39" l="1"/>
  <c r="S40"/>
  <c r="T40"/>
  <c r="U40" s="1"/>
  <c r="W39"/>
  <c r="R40"/>
  <c r="Q40"/>
  <c r="N42"/>
  <c r="P41"/>
  <c r="O42"/>
  <c r="S41" l="1"/>
  <c r="T41"/>
  <c r="U41" s="1"/>
  <c r="V40"/>
  <c r="W40"/>
  <c r="R41"/>
  <c r="N43"/>
  <c r="P42"/>
  <c r="O43"/>
  <c r="Q41"/>
  <c r="S42" l="1"/>
  <c r="T42"/>
  <c r="U42" s="1"/>
  <c r="V41"/>
  <c r="W41"/>
  <c r="R42"/>
  <c r="Q42"/>
  <c r="N44"/>
  <c r="P43"/>
  <c r="O44"/>
  <c r="V42" l="1"/>
  <c r="S43"/>
  <c r="T43"/>
  <c r="U43" s="1"/>
  <c r="W42"/>
  <c r="R43"/>
  <c r="N45"/>
  <c r="P44"/>
  <c r="O45"/>
  <c r="Q43"/>
  <c r="V43" l="1"/>
  <c r="S44"/>
  <c r="T44"/>
  <c r="U44" s="1"/>
  <c r="W43"/>
  <c r="R44"/>
  <c r="Q44"/>
  <c r="N46"/>
  <c r="P45"/>
  <c r="O46"/>
  <c r="S45" l="1"/>
  <c r="T45"/>
  <c r="U45" s="1"/>
  <c r="V44"/>
  <c r="W44"/>
  <c r="R45"/>
  <c r="N47"/>
  <c r="P46"/>
  <c r="O47"/>
  <c r="Q45"/>
  <c r="S46" l="1"/>
  <c r="T46"/>
  <c r="U46" s="1"/>
  <c r="V45"/>
  <c r="W45"/>
  <c r="R46"/>
  <c r="Q46"/>
  <c r="N48"/>
  <c r="P47"/>
  <c r="O48"/>
  <c r="V46" l="1"/>
  <c r="S47"/>
  <c r="T47"/>
  <c r="U47" s="1"/>
  <c r="W46"/>
  <c r="R47"/>
  <c r="N49"/>
  <c r="P48"/>
  <c r="O49"/>
  <c r="Q47"/>
  <c r="V47" l="1"/>
  <c r="S48"/>
  <c r="T48"/>
  <c r="U48" s="1"/>
  <c r="W47"/>
  <c r="R48"/>
  <c r="Q48"/>
  <c r="N50"/>
  <c r="P49"/>
  <c r="O50"/>
  <c r="S49" l="1"/>
  <c r="T49"/>
  <c r="U49" s="1"/>
  <c r="V48"/>
  <c r="W48"/>
  <c r="R49"/>
  <c r="N51"/>
  <c r="P50"/>
  <c r="O51"/>
  <c r="Q49"/>
  <c r="S50" l="1"/>
  <c r="T50"/>
  <c r="U50" s="1"/>
  <c r="V49"/>
  <c r="W49"/>
  <c r="R50"/>
  <c r="Q50"/>
  <c r="N52"/>
  <c r="P51"/>
  <c r="V50" l="1"/>
  <c r="S51"/>
  <c r="T51"/>
  <c r="U51" s="1"/>
  <c r="W50"/>
  <c r="R51"/>
  <c r="N53"/>
  <c r="P52"/>
  <c r="Q52"/>
  <c r="V52" s="1"/>
  <c r="R52"/>
  <c r="O52"/>
  <c r="Q51"/>
  <c r="V51" l="1"/>
  <c r="S52"/>
  <c r="T52"/>
  <c r="W51"/>
  <c r="N54"/>
  <c r="Q53"/>
  <c r="V53" s="1"/>
  <c r="R53"/>
  <c r="P53"/>
  <c r="O53"/>
  <c r="S53" l="1"/>
  <c r="T53"/>
  <c r="N55"/>
  <c r="P54"/>
  <c r="Q54"/>
  <c r="V54" s="1"/>
  <c r="R54"/>
  <c r="O54"/>
  <c r="S54" l="1"/>
  <c r="T54"/>
  <c r="N56"/>
  <c r="Q55"/>
  <c r="V55" s="1"/>
  <c r="R55"/>
  <c r="P55"/>
  <c r="O55"/>
  <c r="S55" l="1"/>
  <c r="T55"/>
  <c r="N57"/>
  <c r="P56"/>
  <c r="Q56"/>
  <c r="V56" s="1"/>
  <c r="R56"/>
  <c r="O56"/>
  <c r="S56" l="1"/>
  <c r="T56"/>
  <c r="N58"/>
  <c r="Q57"/>
  <c r="V57" s="1"/>
  <c r="R57"/>
  <c r="P57"/>
  <c r="O57"/>
  <c r="S57" l="1"/>
  <c r="T57"/>
  <c r="N59"/>
  <c r="P58"/>
  <c r="Q58"/>
  <c r="V58" s="1"/>
  <c r="R58"/>
  <c r="O58"/>
  <c r="S58" l="1"/>
  <c r="T58"/>
  <c r="N60"/>
  <c r="Q59"/>
  <c r="V59" s="1"/>
  <c r="R59"/>
  <c r="P59"/>
  <c r="O59"/>
  <c r="S59" l="1"/>
  <c r="T59"/>
  <c r="N61"/>
  <c r="P60"/>
  <c r="Q60"/>
  <c r="V60" s="1"/>
  <c r="R60"/>
  <c r="O60"/>
  <c r="S60" l="1"/>
  <c r="T60"/>
  <c r="N62"/>
  <c r="Q61"/>
  <c r="V61" s="1"/>
  <c r="R61"/>
  <c r="P61"/>
  <c r="O61"/>
  <c r="S61" l="1"/>
  <c r="T61"/>
  <c r="N63"/>
  <c r="P62"/>
  <c r="Q62"/>
  <c r="V62" s="1"/>
  <c r="R62"/>
  <c r="O62"/>
  <c r="S62" l="1"/>
  <c r="T62"/>
  <c r="N64"/>
  <c r="Q63"/>
  <c r="V63" s="1"/>
  <c r="R63"/>
  <c r="P63"/>
  <c r="O63"/>
  <c r="S63" l="1"/>
  <c r="T63"/>
  <c r="N65"/>
  <c r="P64"/>
  <c r="Q64"/>
  <c r="V64" s="1"/>
  <c r="R64"/>
  <c r="O64"/>
  <c r="S64" l="1"/>
  <c r="T64"/>
  <c r="N66"/>
  <c r="Q65"/>
  <c r="V65" s="1"/>
  <c r="R65"/>
  <c r="P65"/>
  <c r="O65"/>
  <c r="S65" l="1"/>
  <c r="T65"/>
  <c r="N67"/>
  <c r="P66"/>
  <c r="Q66"/>
  <c r="V66" s="1"/>
  <c r="R66"/>
  <c r="O66"/>
  <c r="S66" l="1"/>
  <c r="T66"/>
  <c r="N68"/>
  <c r="Q67"/>
  <c r="V67" s="1"/>
  <c r="R67"/>
  <c r="P67"/>
  <c r="O67"/>
  <c r="S67" l="1"/>
  <c r="T67"/>
  <c r="N69"/>
  <c r="P68"/>
  <c r="Q68"/>
  <c r="V68" s="1"/>
  <c r="R68"/>
  <c r="O68"/>
  <c r="S68" l="1"/>
  <c r="T68"/>
  <c r="N70"/>
  <c r="Q69"/>
  <c r="V69" s="1"/>
  <c r="R69"/>
  <c r="P69"/>
  <c r="O69"/>
  <c r="S69" l="1"/>
  <c r="T69"/>
  <c r="N71"/>
  <c r="P70"/>
  <c r="Q70"/>
  <c r="V70" s="1"/>
  <c r="R70"/>
  <c r="O70"/>
  <c r="S70" l="1"/>
  <c r="T70"/>
  <c r="N72"/>
  <c r="Q71"/>
  <c r="V71" s="1"/>
  <c r="R71"/>
  <c r="P71"/>
  <c r="O71"/>
  <c r="S71" l="1"/>
  <c r="T71"/>
  <c r="N73"/>
  <c r="P72"/>
  <c r="Q72"/>
  <c r="V72" s="1"/>
  <c r="R72"/>
  <c r="O72"/>
  <c r="S72" l="1"/>
  <c r="T72"/>
  <c r="N74"/>
  <c r="Q73"/>
  <c r="V73" s="1"/>
  <c r="R73"/>
  <c r="P73"/>
  <c r="O73"/>
  <c r="S73" l="1"/>
  <c r="T73"/>
  <c r="N75"/>
  <c r="P74"/>
  <c r="Q74"/>
  <c r="V74" s="1"/>
  <c r="R74"/>
  <c r="O74"/>
  <c r="S74" l="1"/>
  <c r="T74"/>
  <c r="N76"/>
  <c r="Q75"/>
  <c r="V75" s="1"/>
  <c r="R75"/>
  <c r="P75"/>
  <c r="O75"/>
  <c r="S75" l="1"/>
  <c r="T75"/>
  <c r="N77"/>
  <c r="P76"/>
  <c r="Q76"/>
  <c r="V76" s="1"/>
  <c r="R76"/>
  <c r="O76"/>
  <c r="S76" l="1"/>
  <c r="T76"/>
  <c r="N78"/>
  <c r="Q77"/>
  <c r="V77" s="1"/>
  <c r="R77"/>
  <c r="P77"/>
  <c r="O77"/>
  <c r="S77" l="1"/>
  <c r="T77"/>
  <c r="N79"/>
  <c r="P78"/>
  <c r="Q78"/>
  <c r="V78" s="1"/>
  <c r="R78"/>
  <c r="O78"/>
  <c r="S78" l="1"/>
  <c r="T78"/>
  <c r="N80"/>
  <c r="Q79"/>
  <c r="V79" s="1"/>
  <c r="R79"/>
  <c r="P79"/>
  <c r="O79"/>
  <c r="S79" l="1"/>
  <c r="T79"/>
  <c r="N81"/>
  <c r="P80"/>
  <c r="Q80"/>
  <c r="V80" s="1"/>
  <c r="R80"/>
  <c r="O80"/>
  <c r="S80" l="1"/>
  <c r="T80"/>
  <c r="N82"/>
  <c r="Q81"/>
  <c r="V81" s="1"/>
  <c r="R81"/>
  <c r="P81"/>
  <c r="O81"/>
  <c r="S81" l="1"/>
  <c r="T81"/>
  <c r="N83"/>
  <c r="P82"/>
  <c r="Q82"/>
  <c r="V82" s="1"/>
  <c r="R82"/>
  <c r="O82"/>
  <c r="S82" l="1"/>
  <c r="T82"/>
  <c r="N84"/>
  <c r="Q83"/>
  <c r="V83" s="1"/>
  <c r="R83"/>
  <c r="P83"/>
  <c r="O83"/>
  <c r="S83" l="1"/>
  <c r="T83"/>
  <c r="N85"/>
  <c r="P84"/>
  <c r="Q84"/>
  <c r="V84" s="1"/>
  <c r="R84"/>
  <c r="O84"/>
  <c r="S84" l="1"/>
  <c r="T84"/>
  <c r="N86"/>
  <c r="Q85"/>
  <c r="V85" s="1"/>
  <c r="R85"/>
  <c r="P85"/>
  <c r="O85"/>
  <c r="S85" l="1"/>
  <c r="T85"/>
  <c r="N87"/>
  <c r="P86"/>
  <c r="Q86"/>
  <c r="V86" s="1"/>
  <c r="R86"/>
  <c r="O86"/>
  <c r="S86" l="1"/>
  <c r="T86"/>
  <c r="N88"/>
  <c r="Q87"/>
  <c r="V87" s="1"/>
  <c r="R87"/>
  <c r="P87"/>
  <c r="O87"/>
  <c r="S87" l="1"/>
  <c r="T87"/>
  <c r="N89"/>
  <c r="P88"/>
  <c r="Q88"/>
  <c r="V88" s="1"/>
  <c r="R88"/>
  <c r="O88"/>
  <c r="S88" l="1"/>
  <c r="T88"/>
  <c r="N90"/>
  <c r="Q89"/>
  <c r="V89" s="1"/>
  <c r="R89"/>
  <c r="P89"/>
  <c r="O89"/>
  <c r="S89" l="1"/>
  <c r="T89"/>
  <c r="N91"/>
  <c r="P90"/>
  <c r="Q90"/>
  <c r="V90" s="1"/>
  <c r="R90"/>
  <c r="O90"/>
  <c r="S90" l="1"/>
  <c r="T90"/>
  <c r="N92"/>
  <c r="Q91"/>
  <c r="V91" s="1"/>
  <c r="R91"/>
  <c r="P91"/>
  <c r="O91"/>
  <c r="S91" l="1"/>
  <c r="T91"/>
  <c r="N93"/>
  <c r="P92"/>
  <c r="Q92"/>
  <c r="V92" s="1"/>
  <c r="R92"/>
  <c r="O92"/>
  <c r="S92" l="1"/>
  <c r="T92"/>
  <c r="N94"/>
  <c r="Q93"/>
  <c r="V93" s="1"/>
  <c r="R93"/>
  <c r="P93"/>
  <c r="O93"/>
  <c r="S93" l="1"/>
  <c r="T93"/>
  <c r="N95"/>
  <c r="P94"/>
  <c r="Q94"/>
  <c r="V94" s="1"/>
  <c r="R94"/>
  <c r="O94"/>
  <c r="S94" l="1"/>
  <c r="T94"/>
  <c r="N96"/>
  <c r="Q95"/>
  <c r="V95" s="1"/>
  <c r="R95"/>
  <c r="P95"/>
  <c r="O95"/>
  <c r="S95" l="1"/>
  <c r="T95"/>
  <c r="N97"/>
  <c r="P96"/>
  <c r="Q96"/>
  <c r="V96" s="1"/>
  <c r="R96"/>
  <c r="O96"/>
  <c r="S96" l="1"/>
  <c r="T96"/>
  <c r="N98"/>
  <c r="Q97"/>
  <c r="V97" s="1"/>
  <c r="R97"/>
  <c r="P97"/>
  <c r="O97"/>
  <c r="S97" l="1"/>
  <c r="T97"/>
  <c r="N99"/>
  <c r="P98"/>
  <c r="Q98"/>
  <c r="V98" s="1"/>
  <c r="R98"/>
  <c r="O98"/>
  <c r="S98" l="1"/>
  <c r="T98"/>
  <c r="N100"/>
  <c r="Q99"/>
  <c r="V99" s="1"/>
  <c r="R99"/>
  <c r="P99"/>
  <c r="O99"/>
  <c r="S99" l="1"/>
  <c r="T99"/>
  <c r="N101"/>
  <c r="P100"/>
  <c r="Q100"/>
  <c r="V100" s="1"/>
  <c r="R100"/>
  <c r="O100"/>
  <c r="S100" l="1"/>
  <c r="T100"/>
  <c r="Q101"/>
  <c r="V101" s="1"/>
  <c r="R101"/>
  <c r="E8" s="1"/>
  <c r="P101"/>
  <c r="O101"/>
  <c r="S101" l="1"/>
  <c r="E7" s="1"/>
  <c r="F7" s="1"/>
  <c r="G7" s="1"/>
  <c r="T101"/>
</calcChain>
</file>

<file path=xl/sharedStrings.xml><?xml version="1.0" encoding="utf-8"?>
<sst xmlns="http://schemas.openxmlformats.org/spreadsheetml/2006/main" count="28" uniqueCount="27">
  <si>
    <t>Cost of medicines each month</t>
  </si>
  <si>
    <t>Annual inflation in price of medical tests</t>
  </si>
  <si>
    <t>How many years more do you expect to live?</t>
  </si>
  <si>
    <t>After how many years do you expect to retire?</t>
  </si>
  <si>
    <t>Fill only green cells</t>
  </si>
  <si>
    <t>Post-tax rate of return expected* after retirement</t>
  </si>
  <si>
    <t>Cost of medical tests + doctors fees each month</t>
  </si>
  <si>
    <t>Cost of other medical expenses each year</t>
  </si>
  <si>
    <t>Annual cost of treating chronic diseases when you retire</t>
  </si>
  <si>
    <t>Total monthly expenses (excl cost of medicines/tests)</t>
  </si>
  <si>
    <t>other  annual expenses (excl medical tests)</t>
  </si>
  <si>
    <t>* from your retirement corpus</t>
  </si>
  <si>
    <t>Current annual cost of treating chronic diseases</t>
  </si>
  <si>
    <t>Inflation for non-medical expenses throughout lifetime</t>
  </si>
  <si>
    <t>Total cost of treating chronic diseases over a lifetime!</t>
  </si>
  <si>
    <t>of total corpus</t>
  </si>
  <si>
    <t>Current annual expenses excl chronic diseases</t>
  </si>
  <si>
    <t>Annual inflation in medical expenses</t>
  </si>
  <si>
    <t xml:space="preserve">Total retirement corpus required </t>
  </si>
  <si>
    <t>Total annual expenses (excl. medical expenses) when you retire</t>
  </si>
  <si>
    <t>Total annual medical expenses when you retire</t>
  </si>
  <si>
    <t>of toal expenses</t>
  </si>
  <si>
    <t xml:space="preserve">Current annual cost of treating chronic diseases </t>
  </si>
  <si>
    <t xml:space="preserve">Total cost of treating chronic diseases during retirement </t>
  </si>
  <si>
    <t>Corpus required for non-medical expenses in retirement</t>
  </si>
  <si>
    <t>Corpus required for medical expenses in retirment</t>
  </si>
  <si>
    <t>The  cost of a managing chronic diseases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</si>
</sst>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43" fontId="0" fillId="3" borderId="0" xfId="0" applyNumberFormat="1" applyFill="1" applyBorder="1"/>
    <xf numFmtId="0" fontId="3" fillId="3" borderId="0" xfId="0" applyFont="1" applyFill="1" applyBorder="1" applyAlignment="1"/>
    <xf numFmtId="164" fontId="0" fillId="3" borderId="0" xfId="2" applyNumberFormat="1" applyFont="1" applyFill="1" applyBorder="1"/>
    <xf numFmtId="0" fontId="2" fillId="3" borderId="6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9" fontId="0" fillId="3" borderId="0" xfId="2" applyFont="1" applyFill="1" applyAlignment="1">
      <alignment horizontal="left"/>
    </xf>
    <xf numFmtId="2" fontId="0" fillId="0" borderId="17" xfId="1" applyNumberFormat="1" applyFont="1" applyBorder="1" applyAlignment="1">
      <alignment horizontal="center"/>
    </xf>
    <xf numFmtId="2" fontId="0" fillId="0" borderId="16" xfId="1" applyNumberFormat="1" applyFont="1" applyBorder="1" applyAlignment="1">
      <alignment horizontal="center"/>
    </xf>
    <xf numFmtId="0" fontId="0" fillId="5" borderId="19" xfId="0" applyFill="1" applyBorder="1"/>
    <xf numFmtId="9" fontId="0" fillId="3" borderId="0" xfId="2" applyFont="1" applyFill="1" applyBorder="1"/>
    <xf numFmtId="9" fontId="0" fillId="5" borderId="18" xfId="0" applyNumberFormat="1" applyFill="1" applyBorder="1" applyAlignment="1">
      <alignment horizontal="left"/>
    </xf>
    <xf numFmtId="0" fontId="2" fillId="3" borderId="0" xfId="0" applyFont="1" applyFill="1"/>
    <xf numFmtId="2" fontId="3" fillId="3" borderId="0" xfId="2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/>
    <xf numFmtId="0" fontId="0" fillId="3" borderId="8" xfId="0" applyFont="1" applyFill="1" applyBorder="1"/>
    <xf numFmtId="0" fontId="0" fillId="3" borderId="13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5" xfId="0" applyFont="1" applyFill="1" applyBorder="1"/>
    <xf numFmtId="0" fontId="0" fillId="3" borderId="14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9" fontId="0" fillId="4" borderId="17" xfId="0" applyNumberFormat="1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5" borderId="19" xfId="0" applyFont="1" applyFill="1" applyBorder="1"/>
    <xf numFmtId="0" fontId="0" fillId="3" borderId="15" xfId="0" applyFont="1" applyFill="1" applyBorder="1" applyAlignment="1">
      <alignment horizontal="left"/>
    </xf>
    <xf numFmtId="9" fontId="0" fillId="4" borderId="18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5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/>
    <xf numFmtId="0" fontId="0" fillId="3" borderId="4" xfId="0" applyFont="1" applyFill="1" applyBorder="1"/>
    <xf numFmtId="165" fontId="2" fillId="5" borderId="21" xfId="1" applyNumberFormat="1" applyFont="1" applyFill="1" applyBorder="1"/>
    <xf numFmtId="165" fontId="2" fillId="5" borderId="22" xfId="1" applyNumberFormat="1" applyFont="1" applyFill="1" applyBorder="1"/>
    <xf numFmtId="0" fontId="0" fillId="3" borderId="1" xfId="0" applyFont="1" applyFill="1" applyBorder="1" applyAlignment="1">
      <alignment horizontal="left"/>
    </xf>
    <xf numFmtId="0" fontId="0" fillId="0" borderId="0" xfId="0" applyFont="1" applyBorder="1"/>
    <xf numFmtId="0" fontId="0" fillId="0" borderId="5" xfId="0" applyFont="1" applyBorder="1"/>
    <xf numFmtId="0" fontId="0" fillId="0" borderId="9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65" fontId="2" fillId="5" borderId="20" xfId="1" applyNumberFormat="1" applyFont="1" applyFill="1" applyBorder="1"/>
    <xf numFmtId="165" fontId="2" fillId="5" borderId="2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4" fillId="3" borderId="0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8.1205856579056851E-2"/>
          <c:y val="4.5397599571898185E-2"/>
          <c:w val="0.80888717581630876"/>
          <c:h val="0.7464472135157868"/>
        </c:manualLayout>
      </c:layout>
      <c:scatterChart>
        <c:scatterStyle val="smoothMarker"/>
        <c:ser>
          <c:idx val="0"/>
          <c:order val="0"/>
          <c:tx>
            <c:v>Annual cost of chronic diseases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Inputs!$O$1:$O$101</c:f>
              <c:numCache>
                <c:formatCode>General</c:formatCode>
                <c:ptCount val="10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xVal>
          <c:yVal>
            <c:numRef>
              <c:f>Inputs!$P$1:$P$101</c:f>
              <c:numCache>
                <c:formatCode>General</c:formatCode>
                <c:ptCount val="101"/>
                <c:pt idx="0">
                  <c:v>0.65</c:v>
                </c:pt>
                <c:pt idx="1">
                  <c:v>0.71499999999999997</c:v>
                </c:pt>
                <c:pt idx="2">
                  <c:v>0.7865000000000002</c:v>
                </c:pt>
                <c:pt idx="3">
                  <c:v>0.86515000000000031</c:v>
                </c:pt>
                <c:pt idx="4">
                  <c:v>0.95166500000000032</c:v>
                </c:pt>
                <c:pt idx="5">
                  <c:v>1.0468315000000004</c:v>
                </c:pt>
                <c:pt idx="6">
                  <c:v>1.1515146500000006</c:v>
                </c:pt>
                <c:pt idx="7">
                  <c:v>1.2666661150000007</c:v>
                </c:pt>
                <c:pt idx="8">
                  <c:v>1.3933327265000006</c:v>
                </c:pt>
                <c:pt idx="9">
                  <c:v>1.5326659991500011</c:v>
                </c:pt>
                <c:pt idx="10">
                  <c:v>1.6859325990650011</c:v>
                </c:pt>
                <c:pt idx="11">
                  <c:v>1.8545258589715017</c:v>
                </c:pt>
                <c:pt idx="12">
                  <c:v>2.0399784448686518</c:v>
                </c:pt>
                <c:pt idx="13">
                  <c:v>2.2439762893555169</c:v>
                </c:pt>
                <c:pt idx="14">
                  <c:v>2.4683739182910691</c:v>
                </c:pt>
                <c:pt idx="15">
                  <c:v>2.7152113101201762</c:v>
                </c:pt>
                <c:pt idx="16">
                  <c:v>2.9867324411321934</c:v>
                </c:pt>
                <c:pt idx="17">
                  <c:v>3.2854056852454132</c:v>
                </c:pt>
                <c:pt idx="18">
                  <c:v>3.6139462537699547</c:v>
                </c:pt>
                <c:pt idx="19">
                  <c:v>3.9753408791469513</c:v>
                </c:pt>
                <c:pt idx="20">
                  <c:v>4.3728749670616462</c:v>
                </c:pt>
                <c:pt idx="21">
                  <c:v>4.8101624637678109</c:v>
                </c:pt>
                <c:pt idx="22">
                  <c:v>5.2911787101445933</c:v>
                </c:pt>
                <c:pt idx="23">
                  <c:v>5.8202965811590532</c:v>
                </c:pt>
                <c:pt idx="24">
                  <c:v>6.4023262392749567</c:v>
                </c:pt>
                <c:pt idx="25">
                  <c:v>7.0425588632024549</c:v>
                </c:pt>
                <c:pt idx="26">
                  <c:v>7.7468147495227004</c:v>
                </c:pt>
                <c:pt idx="27">
                  <c:v>8.5214962244749728</c:v>
                </c:pt>
                <c:pt idx="28">
                  <c:v>9.3736458469224679</c:v>
                </c:pt>
                <c:pt idx="29">
                  <c:v>10.311010431614717</c:v>
                </c:pt>
                <c:pt idx="30">
                  <c:v>11.342111474776189</c:v>
                </c:pt>
                <c:pt idx="31">
                  <c:v>12.476322622253809</c:v>
                </c:pt>
                <c:pt idx="32">
                  <c:v>13.723954884479189</c:v>
                </c:pt>
                <c:pt idx="33">
                  <c:v>15.096350372927109</c:v>
                </c:pt>
                <c:pt idx="34">
                  <c:v>16.605985410219823</c:v>
                </c:pt>
                <c:pt idx="35">
                  <c:v>18.266583951241806</c:v>
                </c:pt>
                <c:pt idx="36">
                  <c:v>20.09324234636599</c:v>
                </c:pt>
                <c:pt idx="37">
                  <c:v>22.102566581002584</c:v>
                </c:pt>
                <c:pt idx="38">
                  <c:v>24.312823239102851</c:v>
                </c:pt>
                <c:pt idx="39">
                  <c:v>26.744105563013136</c:v>
                </c:pt>
                <c:pt idx="40">
                  <c:v>29.418516119314447</c:v>
                </c:pt>
                <c:pt idx="41">
                  <c:v>32.360367731245894</c:v>
                </c:pt>
                <c:pt idx="42">
                  <c:v>35.596404504370483</c:v>
                </c:pt>
                <c:pt idx="43">
                  <c:v>39.156044954807541</c:v>
                </c:pt>
                <c:pt idx="44">
                  <c:v>43.071649450288291</c:v>
                </c:pt>
                <c:pt idx="45">
                  <c:v>47.378814395317129</c:v>
                </c:pt>
                <c:pt idx="46">
                  <c:v>52.116695834848855</c:v>
                </c:pt>
                <c:pt idx="47">
                  <c:v>57.328365418333725</c:v>
                </c:pt>
                <c:pt idx="48">
                  <c:v>63.061201960167104</c:v>
                </c:pt>
                <c:pt idx="49">
                  <c:v>69.367322156183832</c:v>
                </c:pt>
                <c:pt idx="50">
                  <c:v>76.304054371802223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v>Annual cost of chronic diseases in retirement</c:v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marker>
          <c:xVal>
            <c:numRef>
              <c:f>Inputs!$O$1:$O$101</c:f>
              <c:numCache>
                <c:formatCode>General</c:formatCode>
                <c:ptCount val="10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xVal>
          <c:yVal>
            <c:numRef>
              <c:f>Inputs!$Q$1:$Q$101</c:f>
              <c:numCache>
                <c:formatCode>General</c:formatCode>
                <c:ptCount val="1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7.0425588632024549</c:v>
                </c:pt>
                <c:pt idx="26">
                  <c:v>7.7468147495227004</c:v>
                </c:pt>
                <c:pt idx="27">
                  <c:v>8.5214962244749728</c:v>
                </c:pt>
                <c:pt idx="28">
                  <c:v>9.3736458469224679</c:v>
                </c:pt>
                <c:pt idx="29">
                  <c:v>10.311010431614717</c:v>
                </c:pt>
                <c:pt idx="30">
                  <c:v>11.342111474776189</c:v>
                </c:pt>
                <c:pt idx="31">
                  <c:v>12.476322622253809</c:v>
                </c:pt>
                <c:pt idx="32">
                  <c:v>13.723954884479189</c:v>
                </c:pt>
                <c:pt idx="33">
                  <c:v>15.096350372927109</c:v>
                </c:pt>
                <c:pt idx="34">
                  <c:v>16.605985410219823</c:v>
                </c:pt>
                <c:pt idx="35">
                  <c:v>18.266583951241806</c:v>
                </c:pt>
                <c:pt idx="36">
                  <c:v>20.09324234636599</c:v>
                </c:pt>
                <c:pt idx="37">
                  <c:v>22.102566581002584</c:v>
                </c:pt>
                <c:pt idx="38">
                  <c:v>24.312823239102851</c:v>
                </c:pt>
                <c:pt idx="39">
                  <c:v>26.744105563013136</c:v>
                </c:pt>
                <c:pt idx="40">
                  <c:v>29.418516119314447</c:v>
                </c:pt>
                <c:pt idx="41">
                  <c:v>32.360367731245894</c:v>
                </c:pt>
                <c:pt idx="42">
                  <c:v>35.596404504370483</c:v>
                </c:pt>
                <c:pt idx="43">
                  <c:v>39.156044954807541</c:v>
                </c:pt>
                <c:pt idx="44">
                  <c:v>43.071649450288291</c:v>
                </c:pt>
                <c:pt idx="45">
                  <c:v>47.378814395317129</c:v>
                </c:pt>
                <c:pt idx="46">
                  <c:v>52.116695834848855</c:v>
                </c:pt>
                <c:pt idx="47">
                  <c:v>57.328365418333725</c:v>
                </c:pt>
                <c:pt idx="48">
                  <c:v>63.061201960167104</c:v>
                </c:pt>
                <c:pt idx="49">
                  <c:v>69.367322156183832</c:v>
                </c:pt>
                <c:pt idx="50">
                  <c:v>76.304054371802223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v>Total annual expenses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Inputs!$O$1:$O$101</c:f>
              <c:numCache>
                <c:formatCode>General</c:formatCode>
                <c:ptCount val="10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xVal>
          <c:yVal>
            <c:numRef>
              <c:f>Inputs!$T$1:$T$101</c:f>
              <c:numCache>
                <c:formatCode>General</c:formatCode>
                <c:ptCount val="101"/>
                <c:pt idx="0">
                  <c:v>3.9</c:v>
                </c:pt>
                <c:pt idx="1">
                  <c:v>4.2249999999999996</c:v>
                </c:pt>
                <c:pt idx="2">
                  <c:v>4.577300000000001</c:v>
                </c:pt>
                <c:pt idx="3">
                  <c:v>4.9592140000000011</c:v>
                </c:pt>
                <c:pt idx="4">
                  <c:v>5.3732541200000012</c:v>
                </c:pt>
                <c:pt idx="5">
                  <c:v>5.8221477496000018</c:v>
                </c:pt>
                <c:pt idx="6">
                  <c:v>6.3088561995680017</c:v>
                </c:pt>
                <c:pt idx="7">
                  <c:v>6.8365949885334425</c:v>
                </c:pt>
                <c:pt idx="8">
                  <c:v>7.4088559099161184</c:v>
                </c:pt>
                <c:pt idx="9">
                  <c:v>8.0294310372394087</c:v>
                </c:pt>
                <c:pt idx="10">
                  <c:v>8.7024388402015607</c:v>
                </c:pt>
                <c:pt idx="11">
                  <c:v>9.4323525993989872</c:v>
                </c:pt>
                <c:pt idx="12">
                  <c:v>10.224031324530337</c:v>
                </c:pt>
                <c:pt idx="13">
                  <c:v>11.082753399390137</c:v>
                </c:pt>
                <c:pt idx="14">
                  <c:v>12.014253197128459</c:v>
                </c:pt>
                <c:pt idx="15">
                  <c:v>13.024760931264559</c:v>
                </c:pt>
                <c:pt idx="16">
                  <c:v>14.121046031968127</c:v>
                </c:pt>
                <c:pt idx="17">
                  <c:v>15.31046436334822</c:v>
                </c:pt>
                <c:pt idx="18">
                  <c:v>16.601009626120991</c:v>
                </c:pt>
                <c:pt idx="19">
                  <c:v>18.00136932128607</c:v>
                </c:pt>
                <c:pt idx="20">
                  <c:v>19.52098568457189</c:v>
                </c:pt>
                <c:pt idx="21">
                  <c:v>21.170122038678876</c:v>
                </c:pt>
                <c:pt idx="22">
                  <c:v>22.959935051048546</c:v>
                </c:pt>
                <c:pt idx="23">
                  <c:v>24.902553429335324</c:v>
                </c:pt>
                <c:pt idx="24">
                  <c:v>27.01116363530533</c:v>
                </c:pt>
                <c:pt idx="25">
                  <c:v>29.30010325091526</c:v>
                </c:pt>
                <c:pt idx="26">
                  <c:v>31.784962688252527</c:v>
                </c:pt>
                <c:pt idx="27">
                  <c:v>34.482695998303186</c:v>
                </c:pt>
                <c:pt idx="28">
                  <c:v>37.411741602656939</c:v>
                </c:pt>
                <c:pt idx="29">
                  <c:v>40.59215384780795</c:v>
                </c:pt>
                <c:pt idx="30">
                  <c:v>44.045746364264886</c:v>
                </c:pt>
                <c:pt idx="31">
                  <c:v>47.796248302901603</c:v>
                </c:pt>
                <c:pt idx="32">
                  <c:v>51.86947461957881</c:v>
                </c:pt>
                <c:pt idx="33">
                  <c:v>56.293511686834691</c:v>
                </c:pt>
                <c:pt idx="34">
                  <c:v>61.098919629240015</c:v>
                </c:pt>
                <c:pt idx="35">
                  <c:v>66.318952907783626</c:v>
                </c:pt>
                <c:pt idx="36">
                  <c:v>71.989800819431167</c:v>
                </c:pt>
                <c:pt idx="37">
                  <c:v>78.150849731912956</c:v>
                </c:pt>
                <c:pt idx="38">
                  <c:v>84.844969042086078</c:v>
                </c:pt>
                <c:pt idx="39">
                  <c:v>92.118823030235021</c:v>
                </c:pt>
                <c:pt idx="40">
                  <c:v>100.02321098391408</c:v>
                </c:pt>
                <c:pt idx="41">
                  <c:v>108.61343818501351</c:v>
                </c:pt>
                <c:pt idx="42">
                  <c:v>117.9497205944395</c:v>
                </c:pt>
                <c:pt idx="43">
                  <c:v>128.09762633208209</c:v>
                </c:pt>
                <c:pt idx="44">
                  <c:v>139.12855733774478</c:v>
                </c:pt>
                <c:pt idx="45">
                  <c:v>151.12027491377015</c:v>
                </c:pt>
                <c:pt idx="46">
                  <c:v>164.15747319477816</c:v>
                </c:pt>
                <c:pt idx="47">
                  <c:v>178.33240496705739</c:v>
                </c:pt>
                <c:pt idx="48">
                  <c:v>193.74556467278862</c:v>
                </c:pt>
                <c:pt idx="49">
                  <c:v>210.50643388581508</c:v>
                </c:pt>
                <c:pt idx="50">
                  <c:v>228.73429503980401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yVal>
          <c:smooth val="1"/>
        </c:ser>
        <c:ser>
          <c:idx val="3"/>
          <c:order val="3"/>
          <c:tx>
            <c:v>Total expenses in retirement</c:v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marker>
          <c:xVal>
            <c:numRef>
              <c:f>Inputs!$O$1:$O$101</c:f>
              <c:numCache>
                <c:formatCode>General</c:formatCode>
                <c:ptCount val="10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xVal>
          <c:yVal>
            <c:numRef>
              <c:f>Inputs!$U$1:$U$101</c:f>
              <c:numCache>
                <c:formatCode>General</c:formatCode>
                <c:ptCount val="1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29.30010325091526</c:v>
                </c:pt>
                <c:pt idx="26">
                  <c:v>31.784962688252527</c:v>
                </c:pt>
                <c:pt idx="27">
                  <c:v>34.482695998303186</c:v>
                </c:pt>
                <c:pt idx="28">
                  <c:v>37.411741602656939</c:v>
                </c:pt>
                <c:pt idx="29">
                  <c:v>40.59215384780795</c:v>
                </c:pt>
                <c:pt idx="30">
                  <c:v>44.045746364264886</c:v>
                </c:pt>
                <c:pt idx="31">
                  <c:v>47.796248302901603</c:v>
                </c:pt>
                <c:pt idx="32">
                  <c:v>51.86947461957881</c:v>
                </c:pt>
                <c:pt idx="33">
                  <c:v>56.293511686834691</c:v>
                </c:pt>
                <c:pt idx="34">
                  <c:v>61.098919629240015</c:v>
                </c:pt>
                <c:pt idx="35">
                  <c:v>66.318952907783626</c:v>
                </c:pt>
                <c:pt idx="36">
                  <c:v>71.989800819431167</c:v>
                </c:pt>
                <c:pt idx="37">
                  <c:v>78.150849731912956</c:v>
                </c:pt>
                <c:pt idx="38">
                  <c:v>84.844969042086078</c:v>
                </c:pt>
                <c:pt idx="39">
                  <c:v>92.118823030235021</c:v>
                </c:pt>
                <c:pt idx="40">
                  <c:v>100.02321098391408</c:v>
                </c:pt>
                <c:pt idx="41">
                  <c:v>108.61343818501351</c:v>
                </c:pt>
                <c:pt idx="42">
                  <c:v>117.9497205944395</c:v>
                </c:pt>
                <c:pt idx="43">
                  <c:v>128.09762633208209</c:v>
                </c:pt>
                <c:pt idx="44">
                  <c:v>139.12855733774478</c:v>
                </c:pt>
                <c:pt idx="45">
                  <c:v>151.12027491377015</c:v>
                </c:pt>
                <c:pt idx="46">
                  <c:v>164.15747319477816</c:v>
                </c:pt>
                <c:pt idx="47">
                  <c:v>178.33240496705739</c:v>
                </c:pt>
                <c:pt idx="48">
                  <c:v>193.74556467278862</c:v>
                </c:pt>
                <c:pt idx="49">
                  <c:v>210.50643388581508</c:v>
                </c:pt>
                <c:pt idx="50">
                  <c:v>228.73429503980401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yVal>
          <c:smooth val="1"/>
        </c:ser>
        <c:axId val="296538496"/>
        <c:axId val="296540416"/>
      </c:scatterChart>
      <c:scatterChart>
        <c:scatterStyle val="smoothMarker"/>
        <c:ser>
          <c:idx val="4"/>
          <c:order val="4"/>
          <c:tx>
            <c:v>Percentage of expenses due to lifestyle diseases</c:v>
          </c:tx>
          <c:spPr>
            <a:ln w="444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Inputs!$O$1:$O$101</c:f>
              <c:numCache>
                <c:formatCode>General</c:formatCode>
                <c:ptCount val="10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xVal>
          <c:yVal>
            <c:numRef>
              <c:f>Inputs!$W$1:$W$101</c:f>
              <c:numCache>
                <c:formatCode>General</c:formatCode>
                <c:ptCount val="101"/>
                <c:pt idx="0">
                  <c:v>0.16666666666666669</c:v>
                </c:pt>
                <c:pt idx="1">
                  <c:v>0.16923076923076924</c:v>
                </c:pt>
                <c:pt idx="2">
                  <c:v>0.17182618574268674</c:v>
                </c:pt>
                <c:pt idx="3">
                  <c:v>0.1744530484064612</c:v>
                </c:pt>
                <c:pt idx="4">
                  <c:v>0.17711148193378207</c:v>
                </c:pt>
                <c:pt idx="5">
                  <c:v>0.17980160329526518</c:v>
                </c:pt>
                <c:pt idx="6">
                  <c:v>0.18252352147111081</c:v>
                </c:pt>
                <c:pt idx="7">
                  <c:v>0.18527733720141298</c:v>
                </c:pt>
                <c:pt idx="8">
                  <c:v>0.18806314273640337</c:v>
                </c:pt>
                <c:pt idx="9">
                  <c:v>0.19088102158692249</c:v>
                </c:pt>
                <c:pt idx="10">
                  <c:v>0.19373104827542259</c:v>
                </c:pt>
                <c:pt idx="11">
                  <c:v>0.19661328808781689</c:v>
                </c:pt>
                <c:pt idx="12">
                  <c:v>0.19952779682649913</c:v>
                </c:pt>
                <c:pt idx="13">
                  <c:v>0.20247462056486781</c:v>
                </c:pt>
                <c:pt idx="14">
                  <c:v>0.20545379540369918</c:v>
                </c:pt>
                <c:pt idx="15">
                  <c:v>0.20846534722972143</c:v>
                </c:pt>
                <c:pt idx="16">
                  <c:v>0.21150929147675301</c:v>
                </c:pt>
                <c:pt idx="17">
                  <c:v>0.21458563288977431</c:v>
                </c:pt>
                <c:pt idx="18">
                  <c:v>0.21769436529231104</c:v>
                </c:pt>
                <c:pt idx="19">
                  <c:v>0.2208354713575168</c:v>
                </c:pt>
                <c:pt idx="20">
                  <c:v>0.22400892238334463</c:v>
                </c:pt>
                <c:pt idx="21">
                  <c:v>0.22721467807220963</c:v>
                </c:pt>
                <c:pt idx="22">
                  <c:v>0.23045268631554569</c:v>
                </c:pt>
                <c:pt idx="23">
                  <c:v>0.23372288298366692</c:v>
                </c:pt>
                <c:pt idx="24">
                  <c:v>0.23702519172134828</c:v>
                </c:pt>
                <c:pt idx="25">
                  <c:v>0.24035952374954389</c:v>
                </c:pt>
                <c:pt idx="26">
                  <c:v>0.24372577767366271</c:v>
                </c:pt>
                <c:pt idx="27">
                  <c:v>0.24712383929882675</c:v>
                </c:pt>
                <c:pt idx="28">
                  <c:v>0.2505535814525342</c:v>
                </c:pt>
                <c:pt idx="29">
                  <c:v>0.25401486381515404</c:v>
                </c:pt>
                <c:pt idx="30">
                  <c:v>0.25750753275867405</c:v>
                </c:pt>
                <c:pt idx="31">
                  <c:v>0.26103142119412748</c:v>
                </c:pt>
                <c:pt idx="32">
                  <c:v>0.26458634842811585</c:v>
                </c:pt>
                <c:pt idx="33">
                  <c:v>0.26817212002884655</c:v>
                </c:pt>
                <c:pt idx="34">
                  <c:v>0.27178852770209577</c:v>
                </c:pt>
                <c:pt idx="35">
                  <c:v>0.27543534917750367</c:v>
                </c:pt>
                <c:pt idx="36">
                  <c:v>0.27911234810560154</c:v>
                </c:pt>
                <c:pt idx="37">
                  <c:v>0.28281927396596157</c:v>
                </c:pt>
                <c:pt idx="38">
                  <c:v>0.28655586198685323</c:v>
                </c:pt>
                <c:pt idx="39">
                  <c:v>0.29032183307677789</c:v>
                </c:pt>
                <c:pt idx="40">
                  <c:v>0.29411689376824329</c:v>
                </c:pt>
                <c:pt idx="41">
                  <c:v>0.29794073617412636</c:v>
                </c:pt>
                <c:pt idx="42">
                  <c:v>0.30179303795695983</c:v>
                </c:pt>
                <c:pt idx="43">
                  <c:v>0.30567346231146281</c:v>
                </c:pt>
                <c:pt idx="44">
                  <c:v>0.30958165796062054</c:v>
                </c:pt>
                <c:pt idx="45">
                  <c:v>0.31351725916559958</c:v>
                </c:pt>
                <c:pt idx="46">
                  <c:v>0.31747988574976849</c:v>
                </c:pt>
                <c:pt idx="47">
                  <c:v>0.32146914313707459</c:v>
                </c:pt>
                <c:pt idx="48">
                  <c:v>0.32548462240500514</c:v>
                </c:pt>
                <c:pt idx="49">
                  <c:v>0.32952590035234136</c:v>
                </c:pt>
                <c:pt idx="50">
                  <c:v>0.33359253958189306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yVal>
          <c:smooth val="1"/>
        </c:ser>
        <c:ser>
          <c:idx val="5"/>
          <c:order val="5"/>
          <c:marker>
            <c:symbol val="circle"/>
            <c:size val="13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3.3816435008986984E-2"/>
                  <c:y val="4.792309456463573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showVal val="1"/>
            </c:dLbl>
            <c:numFmt formatCode="0.00%" sourceLinked="0"/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xVal>
            <c:numRef>
              <c:f>Inputs!$O$1:$O$101</c:f>
              <c:numCache>
                <c:formatCode>General</c:formatCode>
                <c:ptCount val="10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xVal>
          <c:yVal>
            <c:numRef>
              <c:f>Inputs!$X$1</c:f>
              <c:numCache>
                <c:formatCode>General</c:formatCode>
                <c:ptCount val="1"/>
                <c:pt idx="0">
                  <c:v>0.16666666666666669</c:v>
                </c:pt>
              </c:numCache>
            </c:numRef>
          </c:yVal>
          <c:smooth val="1"/>
        </c:ser>
        <c:axId val="297036032"/>
        <c:axId val="297034112"/>
      </c:scatterChart>
      <c:valAx>
        <c:axId val="29653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IN" sz="2400"/>
                  <a:t>Year</a:t>
                </a:r>
              </a:p>
            </c:rich>
          </c:tx>
          <c:layout>
            <c:manualLayout>
              <c:xMode val="edge"/>
              <c:yMode val="edge"/>
              <c:x val="0.50930740971527211"/>
              <c:y val="0.9110133120843250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96540416"/>
        <c:crosses val="autoZero"/>
        <c:crossBetween val="midCat"/>
      </c:valAx>
      <c:valAx>
        <c:axId val="2965404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3200"/>
                </a:pPr>
                <a:r>
                  <a:rPr lang="en-IN" sz="3200"/>
                  <a:t>Cost in Lakhs</a:t>
                </a:r>
              </a:p>
            </c:rich>
          </c:tx>
          <c:layout>
            <c:manualLayout>
              <c:xMode val="edge"/>
              <c:yMode val="edge"/>
              <c:x val="6.8899622841262533E-3"/>
              <c:y val="0.2802528858649952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2000" b="1"/>
            </a:pPr>
            <a:endParaRPr lang="en-US"/>
          </a:p>
        </c:txPr>
        <c:crossAx val="296538496"/>
        <c:crosses val="autoZero"/>
        <c:crossBetween val="midCat"/>
      </c:valAx>
      <c:valAx>
        <c:axId val="29703411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2800">
                    <a:solidFill>
                      <a:sysClr val="windowText" lastClr="000000"/>
                    </a:solidFill>
                  </a:defRPr>
                </a:pPr>
                <a:r>
                  <a:rPr lang="en-IN" sz="2800">
                    <a:solidFill>
                      <a:sysClr val="windowText" lastClr="000000"/>
                    </a:solidFill>
                  </a:rPr>
                  <a:t>Percentage of expense due to chronic disease</a:t>
                </a:r>
              </a:p>
            </c:rich>
          </c:tx>
          <c:layout/>
        </c:title>
        <c:numFmt formatCode="0%" sourceLinked="0"/>
        <c:tickLblPos val="nextTo"/>
        <c:txPr>
          <a:bodyPr/>
          <a:lstStyle/>
          <a:p>
            <a:pPr>
              <a:defRPr sz="24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297036032"/>
        <c:crosses val="max"/>
        <c:crossBetween val="midCat"/>
      </c:valAx>
      <c:valAx>
        <c:axId val="297036032"/>
        <c:scaling>
          <c:orientation val="minMax"/>
        </c:scaling>
        <c:delete val="1"/>
        <c:axPos val="b"/>
        <c:numFmt formatCode="General" sourceLinked="1"/>
        <c:tickLblPos val="nextTo"/>
        <c:crossAx val="297034112"/>
        <c:crosses val="autoZero"/>
        <c:crossBetween val="midCat"/>
      </c:valAx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9.6306760395811639E-2"/>
          <c:y val="3.2118492469994667E-2"/>
          <c:w val="0.46297862767154124"/>
          <c:h val="0.32230838620900559"/>
        </c:manualLayout>
      </c:layout>
      <c:txPr>
        <a:bodyPr/>
        <a:lstStyle/>
        <a:p>
          <a:pPr>
            <a:defRPr sz="2400" b="1"/>
          </a:pPr>
          <a:endParaRPr lang="en-US"/>
        </a:p>
      </c:txPr>
    </c:legend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175260</xdr:rowOff>
    </xdr:from>
    <xdr:to>
      <xdr:col>2</xdr:col>
      <xdr:colOff>220980</xdr:colOff>
      <xdr:row>8</xdr:row>
      <xdr:rowOff>167640</xdr:rowOff>
    </xdr:to>
    <xdr:sp macro="" textlink="">
      <xdr:nvSpPr>
        <xdr:cNvPr id="3" name="Right Brace 2"/>
        <xdr:cNvSpPr/>
      </xdr:nvSpPr>
      <xdr:spPr>
        <a:xfrm>
          <a:off x="3520440" y="411480"/>
          <a:ext cx="182880" cy="131064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160020</xdr:colOff>
      <xdr:row>5</xdr:row>
      <xdr:rowOff>68580</xdr:rowOff>
    </xdr:from>
    <xdr:to>
      <xdr:col>2</xdr:col>
      <xdr:colOff>320040</xdr:colOff>
      <xdr:row>5</xdr:row>
      <xdr:rowOff>70168</xdr:rowOff>
    </xdr:to>
    <xdr:cxnSp macro="">
      <xdr:nvCxnSpPr>
        <xdr:cNvPr id="5" name="Straight Arrow Connector 4"/>
        <xdr:cNvCxnSpPr/>
      </xdr:nvCxnSpPr>
      <xdr:spPr>
        <a:xfrm rot="10800000" flipH="1" flipV="1">
          <a:off x="3642360" y="1066800"/>
          <a:ext cx="160020" cy="158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</xdr:colOff>
      <xdr:row>9</xdr:row>
      <xdr:rowOff>182880</xdr:rowOff>
    </xdr:from>
    <xdr:to>
      <xdr:col>2</xdr:col>
      <xdr:colOff>220980</xdr:colOff>
      <xdr:row>15</xdr:row>
      <xdr:rowOff>7620</xdr:rowOff>
    </xdr:to>
    <xdr:sp macro="" textlink="">
      <xdr:nvSpPr>
        <xdr:cNvPr id="7" name="Right Brace 6"/>
        <xdr:cNvSpPr/>
      </xdr:nvSpPr>
      <xdr:spPr>
        <a:xfrm>
          <a:off x="3512820" y="1927860"/>
          <a:ext cx="190500" cy="94488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152400</xdr:colOff>
      <xdr:row>12</xdr:row>
      <xdr:rowOff>99060</xdr:rowOff>
    </xdr:from>
    <xdr:to>
      <xdr:col>2</xdr:col>
      <xdr:colOff>312420</xdr:colOff>
      <xdr:row>12</xdr:row>
      <xdr:rowOff>100648</xdr:rowOff>
    </xdr:to>
    <xdr:cxnSp macro="">
      <xdr:nvCxnSpPr>
        <xdr:cNvPr id="8" name="Straight Arrow Connector 7"/>
        <xdr:cNvCxnSpPr/>
      </xdr:nvCxnSpPr>
      <xdr:spPr>
        <a:xfrm rot="10800000" flipH="1" flipV="1">
          <a:off x="3634740" y="2400300"/>
          <a:ext cx="160020" cy="158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152400</xdr:rowOff>
    </xdr:from>
    <xdr:to>
      <xdr:col>26</xdr:col>
      <xdr:colOff>317500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0.51969</cdr:x>
      <cdr:y>0.30962</cdr:y>
    </cdr:from>
    <cdr:to>
      <cdr:x>0.63442</cdr:x>
      <cdr:y>0.31419</cdr:y>
    </cdr:to>
    <cdr:sp macro="" textlink="">
      <cdr:nvSpPr>
        <cdr:cNvPr id="4" name="Straight Arrow Connector 2"/>
        <cdr:cNvSpPr/>
      </cdr:nvSpPr>
      <cdr:spPr>
        <a:xfrm xmlns:a="http://schemas.openxmlformats.org/drawingml/2006/main" flipV="1">
          <a:off x="8124731" y="2025044"/>
          <a:ext cx="1793654" cy="29890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accent6">
              <a:lumMod val="75000"/>
            </a:schemeClr>
          </a:solidFill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01"/>
  <sheetViews>
    <sheetView zoomScale="90" zoomScaleNormal="90" workbookViewId="0">
      <selection activeCell="B15" sqref="B15"/>
    </sheetView>
  </sheetViews>
  <sheetFormatPr defaultRowHeight="14.4"/>
  <cols>
    <col min="1" max="1" width="46.44140625" style="2" bestFit="1" customWidth="1"/>
    <col min="2" max="2" width="6.6640625" style="2" bestFit="1" customWidth="1"/>
    <col min="3" max="3" width="4.77734375" customWidth="1"/>
    <col min="4" max="4" width="55.109375" customWidth="1"/>
    <col min="5" max="5" width="13.5546875" bestFit="1" customWidth="1"/>
    <col min="6" max="6" width="7.77734375" bestFit="1" customWidth="1"/>
    <col min="7" max="7" width="13.6640625" bestFit="1" customWidth="1"/>
    <col min="9" max="9" width="14.5546875" customWidth="1"/>
    <col min="10" max="10" width="47.33203125" hidden="1" customWidth="1"/>
    <col min="11" max="11" width="10.44140625" hidden="1" customWidth="1"/>
    <col min="12" max="26" width="8.88671875" hidden="1" customWidth="1"/>
    <col min="27" max="27" width="13.109375" hidden="1" customWidth="1"/>
    <col min="29" max="45" width="8.88671875" style="5"/>
  </cols>
  <sheetData>
    <row r="1" spans="1:28" ht="18.600000000000001" thickBot="1">
      <c r="A1" s="52" t="s">
        <v>26</v>
      </c>
      <c r="B1" s="53"/>
      <c r="C1" s="53"/>
      <c r="D1" s="53"/>
      <c r="E1" s="54"/>
      <c r="F1" s="7"/>
      <c r="G1" s="7"/>
      <c r="H1" s="7"/>
      <c r="I1" s="7"/>
      <c r="J1" s="7"/>
      <c r="K1" s="7"/>
      <c r="L1" s="7"/>
      <c r="M1" s="1"/>
      <c r="N1" s="5">
        <v>0</v>
      </c>
      <c r="O1" s="5">
        <f ca="1">YEAR(TODAY())</f>
        <v>2014</v>
      </c>
      <c r="P1" s="5">
        <f t="shared" ref="P1:P32" si="0">IF(ISERROR(N1),NA(),($B$5*(1+$B$6)^(N1)+$B$7*(1+$K$5)^(N1))*12+($B$8*(1+$K$5)^(N1)))/100000</f>
        <v>0.65</v>
      </c>
      <c r="Q1" s="5" t="e">
        <f>IF(ISERROR(N1),NA(),IF(N1&gt;=$B$4,IF(ISERROR(P1),NA(),P1),NA()))</f>
        <v>#N/A</v>
      </c>
      <c r="R1" s="5">
        <f>IF(ISERROR(N1),0,IF(N1&gt;=$B$4,IF(ISERROR(P1),0,P1),0))</f>
        <v>0</v>
      </c>
      <c r="S1" s="5">
        <f>IF(ISERROR(P1),0,P1)</f>
        <v>0.65</v>
      </c>
      <c r="T1" s="5">
        <f>IF(ISERROR(N1),NA(),($B$11*12+$B$12)*(1+$B$13)^N1)/100000+P1</f>
        <v>3.9</v>
      </c>
      <c r="U1" s="5" t="e">
        <f>IF(ISERROR(N1),NA(),IF(N1&gt;=$B$4,IF(ISERROR(T1),NA(),T1),NA()))</f>
        <v>#N/A</v>
      </c>
      <c r="V1" s="5" t="e">
        <f>Q1/U1</f>
        <v>#N/A</v>
      </c>
      <c r="W1" s="5">
        <f>IF(ISERROR(N1),NA(),S1/T1)</f>
        <v>0.16666666666666669</v>
      </c>
      <c r="X1" s="5">
        <f>W1</f>
        <v>0.16666666666666669</v>
      </c>
      <c r="Y1" s="5"/>
      <c r="Z1" s="5">
        <f>IF(ISERROR(N1),NA(),($B$11*12+$B$12)*(1+$B$13)^N1)/100000</f>
        <v>3.25</v>
      </c>
      <c r="AA1" s="5">
        <f>(12*B11+B12)*(1+B13)^N1</f>
        <v>325000</v>
      </c>
      <c r="AB1" s="5"/>
    </row>
    <row r="2" spans="1:28" ht="15" thickBot="1">
      <c r="A2" s="9" t="s">
        <v>4</v>
      </c>
      <c r="B2" s="20"/>
      <c r="C2" s="21"/>
      <c r="D2" s="21"/>
      <c r="E2" s="22"/>
      <c r="F2" s="1"/>
      <c r="G2" s="1"/>
      <c r="H2" s="1"/>
      <c r="I2" s="1"/>
      <c r="J2" s="1" t="s">
        <v>16</v>
      </c>
      <c r="L2" s="1">
        <f>(B11*12+B12)</f>
        <v>325000</v>
      </c>
      <c r="M2" s="1"/>
      <c r="N2" s="5">
        <f>IF(N1+1&lt;=$B$3,N1+1,NA())</f>
        <v>1</v>
      </c>
      <c r="O2" s="5">
        <f ca="1">IF(ISERROR(N2),NA(),O1+1)</f>
        <v>2015</v>
      </c>
      <c r="P2" s="5">
        <f t="shared" si="0"/>
        <v>0.71499999999999997</v>
      </c>
      <c r="Q2" s="5" t="e">
        <f t="shared" ref="Q2:Q65" si="1">IF(ISERROR(N2),NA(),IF(N2&gt;=$B$4,IF(ISERROR(P2),NA(),P2),NA()))</f>
        <v>#N/A</v>
      </c>
      <c r="R2" s="5">
        <f t="shared" ref="R2:R65" si="2">IF(ISERROR(N2),0,IF(N2&gt;=$B$4,IF(ISERROR(P2),0,P2),0))</f>
        <v>0</v>
      </c>
      <c r="S2" s="5">
        <f t="shared" ref="S2:S65" si="3">IF(ISERROR(P2),0,P2)</f>
        <v>0.71499999999999997</v>
      </c>
      <c r="T2" s="5">
        <f t="shared" ref="T2:T65" si="4">IF(ISERROR(N2),NA(),($B$11*12+$B$12)*(1+$B$13)^N2)/100000+P2</f>
        <v>4.2249999999999996</v>
      </c>
      <c r="U2" s="5" t="e">
        <f t="shared" ref="U2:U65" si="5">IF(ISERROR(N2),NA(),IF(N2&gt;=$B$4,IF(ISERROR(T2),NA(),T2),NA()))</f>
        <v>#N/A</v>
      </c>
      <c r="V2" s="5" t="e">
        <f t="shared" ref="V2:V65" si="6">Q2/U2</f>
        <v>#N/A</v>
      </c>
      <c r="W2" s="5">
        <f t="shared" ref="W2:W65" si="7">IF(ISERROR(N2),NA(),S2/T2)</f>
        <v>0.16923076923076924</v>
      </c>
      <c r="X2" s="5"/>
      <c r="Y2" s="5"/>
      <c r="Z2" s="5">
        <f t="shared" ref="Z2:Z65" si="8">IF(ISERROR(N2),NA(),($B$11*12+$B$12)*(1+$B$13)^N2)/100000</f>
        <v>3.51</v>
      </c>
      <c r="AA2" s="5">
        <f>AA1*(1+$B$13)</f>
        <v>351000</v>
      </c>
      <c r="AB2" s="5"/>
    </row>
    <row r="3" spans="1:28" ht="15" thickBot="1">
      <c r="A3" s="23" t="s">
        <v>2</v>
      </c>
      <c r="B3" s="24">
        <v>50</v>
      </c>
      <c r="C3" s="25"/>
      <c r="D3" s="25"/>
      <c r="E3" s="26"/>
      <c r="F3" s="1"/>
      <c r="G3" s="1"/>
      <c r="H3" s="1"/>
      <c r="I3" s="1"/>
      <c r="J3" s="10" t="s">
        <v>12</v>
      </c>
      <c r="K3" s="14">
        <f>(B5+B7)*12+B8</f>
        <v>65000</v>
      </c>
      <c r="L3" s="1">
        <f>K3/12</f>
        <v>5416.666666666667</v>
      </c>
      <c r="M3" s="1"/>
      <c r="N3" s="5">
        <f t="shared" ref="N3:N66" si="9">IF(N2+1&lt;=$B$3,N2+1,NA())</f>
        <v>2</v>
      </c>
      <c r="O3" s="5">
        <f t="shared" ref="O3:O66" ca="1" si="10">IF(ISERROR(N3),NA(),O2+1)</f>
        <v>2016</v>
      </c>
      <c r="P3" s="5">
        <f t="shared" si="0"/>
        <v>0.7865000000000002</v>
      </c>
      <c r="Q3" s="5" t="e">
        <f t="shared" si="1"/>
        <v>#N/A</v>
      </c>
      <c r="R3" s="5">
        <f t="shared" si="2"/>
        <v>0</v>
      </c>
      <c r="S3" s="5">
        <f t="shared" si="3"/>
        <v>0.7865000000000002</v>
      </c>
      <c r="T3" s="5">
        <f t="shared" si="4"/>
        <v>4.577300000000001</v>
      </c>
      <c r="U3" s="5" t="e">
        <f t="shared" si="5"/>
        <v>#N/A</v>
      </c>
      <c r="V3" s="5" t="e">
        <f t="shared" si="6"/>
        <v>#N/A</v>
      </c>
      <c r="W3" s="5">
        <f t="shared" si="7"/>
        <v>0.17182618574268674</v>
      </c>
      <c r="X3" s="5"/>
      <c r="Y3" s="5"/>
      <c r="Z3" s="5">
        <f t="shared" si="8"/>
        <v>3.7908000000000004</v>
      </c>
      <c r="AA3" s="5">
        <f>AA2*(1+$B$13)</f>
        <v>379080</v>
      </c>
      <c r="AB3" s="5"/>
    </row>
    <row r="4" spans="1:28" ht="15" thickBot="1">
      <c r="A4" s="27" t="s">
        <v>3</v>
      </c>
      <c r="B4" s="28">
        <v>25</v>
      </c>
      <c r="C4" s="25"/>
      <c r="D4" s="23" t="s">
        <v>22</v>
      </c>
      <c r="E4" s="42">
        <f>K3</f>
        <v>65000</v>
      </c>
      <c r="F4" s="1"/>
      <c r="G4" s="1"/>
      <c r="H4" s="1"/>
      <c r="I4" s="1"/>
      <c r="J4" s="10" t="s">
        <v>8</v>
      </c>
      <c r="K4" s="13">
        <f>($B$5*(1+$B$6)^(B4)+$B$7*(1+$K$5)^(B4))*12+($B$8*(1+$K$5)^(B4))</f>
        <v>704255.88632024545</v>
      </c>
      <c r="L4" s="1"/>
      <c r="M4" s="1"/>
      <c r="N4" s="5">
        <f t="shared" si="9"/>
        <v>3</v>
      </c>
      <c r="O4" s="5">
        <f t="shared" ca="1" si="10"/>
        <v>2017</v>
      </c>
      <c r="P4" s="5">
        <f t="shared" si="0"/>
        <v>0.86515000000000031</v>
      </c>
      <c r="Q4" s="5" t="e">
        <f t="shared" si="1"/>
        <v>#N/A</v>
      </c>
      <c r="R4" s="5">
        <f t="shared" si="2"/>
        <v>0</v>
      </c>
      <c r="S4" s="5">
        <f t="shared" si="3"/>
        <v>0.86515000000000031</v>
      </c>
      <c r="T4" s="5">
        <f t="shared" si="4"/>
        <v>4.9592140000000011</v>
      </c>
      <c r="U4" s="5" t="e">
        <f t="shared" si="5"/>
        <v>#N/A</v>
      </c>
      <c r="V4" s="5" t="e">
        <f t="shared" si="6"/>
        <v>#N/A</v>
      </c>
      <c r="W4" s="5">
        <f t="shared" si="7"/>
        <v>0.1744530484064612</v>
      </c>
      <c r="X4" s="5"/>
      <c r="Y4" s="5"/>
      <c r="Z4" s="5">
        <f t="shared" si="8"/>
        <v>4.0940640000000013</v>
      </c>
      <c r="AA4" s="5">
        <f>AA3*(1+$B$13)</f>
        <v>409406.4</v>
      </c>
      <c r="AB4" s="5"/>
    </row>
    <row r="5" spans="1:28" ht="15" thickBot="1">
      <c r="A5" s="27" t="s">
        <v>0</v>
      </c>
      <c r="B5" s="28">
        <v>5000</v>
      </c>
      <c r="C5" s="25"/>
      <c r="D5" s="44" t="s">
        <v>8</v>
      </c>
      <c r="E5" s="43">
        <f>K4</f>
        <v>704255.88632024545</v>
      </c>
      <c r="F5" s="1"/>
      <c r="G5" s="1"/>
      <c r="H5" s="1"/>
      <c r="I5" s="1"/>
      <c r="J5" s="11" t="s">
        <v>1</v>
      </c>
      <c r="K5" s="17">
        <f>B6</f>
        <v>0.1</v>
      </c>
      <c r="L5" s="1"/>
      <c r="M5" s="1"/>
      <c r="N5" s="5">
        <f t="shared" si="9"/>
        <v>4</v>
      </c>
      <c r="O5" s="5">
        <f t="shared" ca="1" si="10"/>
        <v>2018</v>
      </c>
      <c r="P5" s="5">
        <f t="shared" si="0"/>
        <v>0.95166500000000032</v>
      </c>
      <c r="Q5" s="5" t="e">
        <f t="shared" si="1"/>
        <v>#N/A</v>
      </c>
      <c r="R5" s="5">
        <f t="shared" si="2"/>
        <v>0</v>
      </c>
      <c r="S5" s="5">
        <f t="shared" si="3"/>
        <v>0.95166500000000032</v>
      </c>
      <c r="T5" s="5">
        <f t="shared" si="4"/>
        <v>5.3732541200000012</v>
      </c>
      <c r="U5" s="5" t="e">
        <f t="shared" si="5"/>
        <v>#N/A</v>
      </c>
      <c r="V5" s="5" t="e">
        <f t="shared" si="6"/>
        <v>#N/A</v>
      </c>
      <c r="W5" s="5">
        <f t="shared" si="7"/>
        <v>0.17711148193378207</v>
      </c>
      <c r="X5" s="5"/>
      <c r="Y5" s="5"/>
      <c r="Z5" s="5">
        <f t="shared" si="8"/>
        <v>4.421589120000001</v>
      </c>
      <c r="AA5" s="5">
        <f t="shared" ref="AA5:AA51" si="11">AA4*(1+$B$13)</f>
        <v>442158.91200000007</v>
      </c>
      <c r="AB5" s="5"/>
    </row>
    <row r="6" spans="1:28" ht="15" thickBot="1">
      <c r="A6" s="27" t="s">
        <v>17</v>
      </c>
      <c r="B6" s="29">
        <v>0.1</v>
      </c>
      <c r="C6" s="25"/>
      <c r="D6" s="45"/>
      <c r="E6" s="46"/>
      <c r="F6" s="1"/>
      <c r="G6" s="1"/>
      <c r="H6" s="1"/>
      <c r="I6" s="1"/>
      <c r="J6" s="1"/>
      <c r="K6" s="1"/>
      <c r="L6" s="1"/>
      <c r="M6" s="1"/>
      <c r="N6" s="5">
        <f t="shared" si="9"/>
        <v>5</v>
      </c>
      <c r="O6" s="5">
        <f t="shared" ca="1" si="10"/>
        <v>2019</v>
      </c>
      <c r="P6" s="5">
        <f t="shared" si="0"/>
        <v>1.0468315000000004</v>
      </c>
      <c r="Q6" s="5" t="e">
        <f t="shared" si="1"/>
        <v>#N/A</v>
      </c>
      <c r="R6" s="5">
        <f t="shared" si="2"/>
        <v>0</v>
      </c>
      <c r="S6" s="5">
        <f t="shared" si="3"/>
        <v>1.0468315000000004</v>
      </c>
      <c r="T6" s="5">
        <f t="shared" si="4"/>
        <v>5.8221477496000018</v>
      </c>
      <c r="U6" s="5" t="e">
        <f t="shared" si="5"/>
        <v>#N/A</v>
      </c>
      <c r="V6" s="5" t="e">
        <f t="shared" si="6"/>
        <v>#N/A</v>
      </c>
      <c r="W6" s="5">
        <f t="shared" si="7"/>
        <v>0.17980160329526518</v>
      </c>
      <c r="X6" s="5"/>
      <c r="Y6" s="5"/>
      <c r="Z6" s="5">
        <f t="shared" si="8"/>
        <v>4.7753162496000012</v>
      </c>
      <c r="AA6" s="5">
        <f t="shared" si="11"/>
        <v>477531.6249600001</v>
      </c>
      <c r="AB6" s="5"/>
    </row>
    <row r="7" spans="1:28">
      <c r="A7" s="27" t="s">
        <v>6</v>
      </c>
      <c r="B7" s="28"/>
      <c r="C7" s="25"/>
      <c r="D7" s="23" t="s">
        <v>14</v>
      </c>
      <c r="E7" s="42">
        <f>SUM(S1:S101)*100000</f>
        <v>83284459.808982387</v>
      </c>
      <c r="F7" s="16">
        <f>IF(ISERROR(E8/E7),"",E8/E7)</f>
        <v>0.92324427776965656</v>
      </c>
      <c r="G7" s="1" t="str">
        <f>IF(F7="","","in retirement alone!")</f>
        <v>in retirement alone!</v>
      </c>
      <c r="H7" s="1"/>
      <c r="I7" s="1"/>
      <c r="J7" s="1"/>
      <c r="L7" s="1"/>
      <c r="M7" s="1"/>
      <c r="N7" s="5">
        <f t="shared" si="9"/>
        <v>6</v>
      </c>
      <c r="O7" s="5">
        <f t="shared" ca="1" si="10"/>
        <v>2020</v>
      </c>
      <c r="P7" s="5">
        <f t="shared" si="0"/>
        <v>1.1515146500000006</v>
      </c>
      <c r="Q7" s="5" t="e">
        <f t="shared" si="1"/>
        <v>#N/A</v>
      </c>
      <c r="R7" s="5">
        <f t="shared" si="2"/>
        <v>0</v>
      </c>
      <c r="S7" s="5">
        <f t="shared" si="3"/>
        <v>1.1515146500000006</v>
      </c>
      <c r="T7" s="5">
        <f t="shared" si="4"/>
        <v>6.3088561995680017</v>
      </c>
      <c r="U7" s="5" t="e">
        <f t="shared" si="5"/>
        <v>#N/A</v>
      </c>
      <c r="V7" s="5" t="e">
        <f t="shared" si="6"/>
        <v>#N/A</v>
      </c>
      <c r="W7" s="5">
        <f t="shared" si="7"/>
        <v>0.18252352147111081</v>
      </c>
      <c r="X7" s="5"/>
      <c r="Y7" s="5"/>
      <c r="Z7" s="5">
        <f t="shared" si="8"/>
        <v>5.1573415495680015</v>
      </c>
      <c r="AA7" s="5">
        <f t="shared" si="11"/>
        <v>515734.15495680016</v>
      </c>
      <c r="AB7" s="5"/>
    </row>
    <row r="8" spans="1:28" ht="15" thickBot="1">
      <c r="A8" s="27" t="s">
        <v>7</v>
      </c>
      <c r="B8" s="28">
        <v>5000</v>
      </c>
      <c r="C8" s="25"/>
      <c r="D8" s="33" t="s">
        <v>23</v>
      </c>
      <c r="E8" s="43">
        <f>SUM(R1:R101)*100000</f>
        <v>76891900.945779935</v>
      </c>
      <c r="F8" s="1"/>
      <c r="G8" s="1"/>
      <c r="H8" s="1"/>
      <c r="I8" s="1"/>
      <c r="J8" s="1"/>
      <c r="K8" s="1"/>
      <c r="L8" s="1"/>
      <c r="M8" s="1"/>
      <c r="N8" s="5">
        <f t="shared" si="9"/>
        <v>7</v>
      </c>
      <c r="O8" s="5">
        <f t="shared" ca="1" si="10"/>
        <v>2021</v>
      </c>
      <c r="P8" s="5">
        <f t="shared" si="0"/>
        <v>1.2666661150000007</v>
      </c>
      <c r="Q8" s="5" t="e">
        <f t="shared" si="1"/>
        <v>#N/A</v>
      </c>
      <c r="R8" s="5">
        <f t="shared" si="2"/>
        <v>0</v>
      </c>
      <c r="S8" s="5">
        <f t="shared" si="3"/>
        <v>1.2666661150000007</v>
      </c>
      <c r="T8" s="5">
        <f t="shared" si="4"/>
        <v>6.8365949885334425</v>
      </c>
      <c r="U8" s="5" t="e">
        <f t="shared" si="5"/>
        <v>#N/A</v>
      </c>
      <c r="V8" s="5" t="e">
        <f t="shared" si="6"/>
        <v>#N/A</v>
      </c>
      <c r="W8" s="5">
        <f t="shared" si="7"/>
        <v>0.18527733720141298</v>
      </c>
      <c r="X8" s="5"/>
      <c r="Y8" s="5"/>
      <c r="Z8" s="5">
        <f t="shared" si="8"/>
        <v>5.569928873533442</v>
      </c>
      <c r="AA8" s="5">
        <f t="shared" si="11"/>
        <v>556992.88735334424</v>
      </c>
      <c r="AB8" s="5"/>
    </row>
    <row r="9" spans="1:28">
      <c r="A9" s="47"/>
      <c r="B9" s="48"/>
      <c r="C9" s="25"/>
      <c r="D9" s="25"/>
      <c r="E9" s="26"/>
      <c r="F9" s="1"/>
      <c r="G9" s="1"/>
      <c r="H9" s="1"/>
      <c r="I9" s="1"/>
      <c r="J9" s="1"/>
      <c r="K9" s="1"/>
      <c r="L9" s="1"/>
      <c r="M9" s="1"/>
      <c r="N9" s="5">
        <f t="shared" si="9"/>
        <v>8</v>
      </c>
      <c r="O9" s="5">
        <f t="shared" ca="1" si="10"/>
        <v>2022</v>
      </c>
      <c r="P9" s="5">
        <f t="shared" si="0"/>
        <v>1.3933327265000006</v>
      </c>
      <c r="Q9" s="5" t="e">
        <f t="shared" si="1"/>
        <v>#N/A</v>
      </c>
      <c r="R9" s="5">
        <f t="shared" si="2"/>
        <v>0</v>
      </c>
      <c r="S9" s="5">
        <f t="shared" si="3"/>
        <v>1.3933327265000006</v>
      </c>
      <c r="T9" s="5">
        <f t="shared" si="4"/>
        <v>7.4088559099161184</v>
      </c>
      <c r="U9" s="5" t="e">
        <f t="shared" si="5"/>
        <v>#N/A</v>
      </c>
      <c r="V9" s="5" t="e">
        <f t="shared" si="6"/>
        <v>#N/A</v>
      </c>
      <c r="W9" s="5">
        <f t="shared" si="7"/>
        <v>0.18806314273640337</v>
      </c>
      <c r="X9" s="5"/>
      <c r="Y9" s="5"/>
      <c r="Z9" s="5">
        <f t="shared" si="8"/>
        <v>6.0155231834161178</v>
      </c>
      <c r="AA9" s="5">
        <f t="shared" si="11"/>
        <v>601552.31834161177</v>
      </c>
      <c r="AB9" s="5"/>
    </row>
    <row r="10" spans="1:28" ht="15" thickBot="1">
      <c r="A10" s="30"/>
      <c r="B10" s="31"/>
      <c r="C10" s="25"/>
      <c r="D10" s="25"/>
      <c r="E10" s="26"/>
      <c r="F10" s="1"/>
      <c r="G10" s="8"/>
      <c r="H10" s="1"/>
      <c r="I10" s="1"/>
      <c r="J10" s="1"/>
      <c r="K10" s="1"/>
      <c r="L10" s="1"/>
      <c r="M10" s="1"/>
      <c r="N10" s="5">
        <f t="shared" si="9"/>
        <v>9</v>
      </c>
      <c r="O10" s="5">
        <f t="shared" ca="1" si="10"/>
        <v>2023</v>
      </c>
      <c r="P10" s="5">
        <f t="shared" si="0"/>
        <v>1.5326659991500011</v>
      </c>
      <c r="Q10" s="5" t="e">
        <f t="shared" si="1"/>
        <v>#N/A</v>
      </c>
      <c r="R10" s="5">
        <f t="shared" si="2"/>
        <v>0</v>
      </c>
      <c r="S10" s="5">
        <f t="shared" si="3"/>
        <v>1.5326659991500011</v>
      </c>
      <c r="T10" s="5">
        <f t="shared" si="4"/>
        <v>8.0294310372394087</v>
      </c>
      <c r="U10" s="5" t="e">
        <f t="shared" si="5"/>
        <v>#N/A</v>
      </c>
      <c r="V10" s="5" t="e">
        <f t="shared" si="6"/>
        <v>#N/A</v>
      </c>
      <c r="W10" s="5">
        <f t="shared" si="7"/>
        <v>0.19088102158692249</v>
      </c>
      <c r="X10" s="5"/>
      <c r="Y10" s="5"/>
      <c r="Z10" s="5">
        <f t="shared" si="8"/>
        <v>6.496765038089408</v>
      </c>
      <c r="AA10" s="5">
        <f t="shared" si="11"/>
        <v>649676.50380894076</v>
      </c>
      <c r="AB10" s="5"/>
    </row>
    <row r="11" spans="1:28">
      <c r="A11" s="23" t="s">
        <v>9</v>
      </c>
      <c r="B11" s="24">
        <v>25000</v>
      </c>
      <c r="C11" s="25"/>
      <c r="D11" s="32" t="s">
        <v>20</v>
      </c>
      <c r="E11" s="49">
        <f>((B5*12+B7*12)+B8)*(1+B6)^B4</f>
        <v>704255.88632024545</v>
      </c>
      <c r="F11" s="16">
        <f>E11/(E11+E12)</f>
        <v>0.24035952374954389</v>
      </c>
      <c r="G11" s="1" t="s">
        <v>21</v>
      </c>
      <c r="H11" s="1"/>
      <c r="I11" s="1"/>
      <c r="J11" s="1"/>
      <c r="K11" s="1"/>
      <c r="L11" s="1"/>
      <c r="M11" s="1"/>
      <c r="N11" s="5">
        <f t="shared" si="9"/>
        <v>10</v>
      </c>
      <c r="O11" s="5">
        <f t="shared" ca="1" si="10"/>
        <v>2024</v>
      </c>
      <c r="P11" s="5">
        <f t="shared" si="0"/>
        <v>1.6859325990650011</v>
      </c>
      <c r="Q11" s="5" t="e">
        <f t="shared" si="1"/>
        <v>#N/A</v>
      </c>
      <c r="R11" s="5">
        <f t="shared" si="2"/>
        <v>0</v>
      </c>
      <c r="S11" s="5">
        <f t="shared" si="3"/>
        <v>1.6859325990650011</v>
      </c>
      <c r="T11" s="5">
        <f t="shared" si="4"/>
        <v>8.7024388402015607</v>
      </c>
      <c r="U11" s="5" t="e">
        <f t="shared" si="5"/>
        <v>#N/A</v>
      </c>
      <c r="V11" s="5" t="e">
        <f t="shared" si="6"/>
        <v>#N/A</v>
      </c>
      <c r="W11" s="5">
        <f t="shared" si="7"/>
        <v>0.19373104827542259</v>
      </c>
      <c r="X11" s="5"/>
      <c r="Y11" s="5"/>
      <c r="Z11" s="5">
        <f t="shared" si="8"/>
        <v>7.0165062411365602</v>
      </c>
      <c r="AA11" s="5">
        <f t="shared" si="11"/>
        <v>701650.62411365611</v>
      </c>
      <c r="AB11" s="5"/>
    </row>
    <row r="12" spans="1:28">
      <c r="A12" s="27" t="s">
        <v>10</v>
      </c>
      <c r="B12" s="28">
        <v>25000</v>
      </c>
      <c r="C12" s="25"/>
      <c r="D12" s="32" t="s">
        <v>19</v>
      </c>
      <c r="E12" s="49">
        <f>($B$11*12+$B$12)*(1+$B$13)^B4</f>
        <v>2225754.4387712805</v>
      </c>
      <c r="F12" s="1"/>
      <c r="G12" s="1"/>
      <c r="H12" s="1"/>
      <c r="I12" s="1"/>
      <c r="J12" s="1"/>
      <c r="K12" s="1"/>
      <c r="L12" s="1"/>
      <c r="M12" s="1"/>
      <c r="N12" s="5">
        <f t="shared" si="9"/>
        <v>11</v>
      </c>
      <c r="O12" s="5">
        <f t="shared" ca="1" si="10"/>
        <v>2025</v>
      </c>
      <c r="P12" s="5">
        <f t="shared" si="0"/>
        <v>1.8545258589715017</v>
      </c>
      <c r="Q12" s="5" t="e">
        <f t="shared" si="1"/>
        <v>#N/A</v>
      </c>
      <c r="R12" s="5">
        <f t="shared" si="2"/>
        <v>0</v>
      </c>
      <c r="S12" s="5">
        <f t="shared" si="3"/>
        <v>1.8545258589715017</v>
      </c>
      <c r="T12" s="5">
        <f t="shared" si="4"/>
        <v>9.4323525993989872</v>
      </c>
      <c r="U12" s="5" t="e">
        <f t="shared" si="5"/>
        <v>#N/A</v>
      </c>
      <c r="V12" s="5" t="e">
        <f t="shared" si="6"/>
        <v>#N/A</v>
      </c>
      <c r="W12" s="5">
        <f t="shared" si="7"/>
        <v>0.19661328808781689</v>
      </c>
      <c r="X12" s="5"/>
      <c r="Y12" s="5"/>
      <c r="Z12" s="5">
        <f t="shared" si="8"/>
        <v>7.5778267404274855</v>
      </c>
      <c r="AA12" s="5">
        <f t="shared" si="11"/>
        <v>757782.67404274864</v>
      </c>
      <c r="AB12" s="5"/>
    </row>
    <row r="13" spans="1:28">
      <c r="A13" s="27" t="s">
        <v>13</v>
      </c>
      <c r="B13" s="29">
        <v>0.08</v>
      </c>
      <c r="C13" s="25"/>
      <c r="D13" s="15" t="s">
        <v>24</v>
      </c>
      <c r="E13" s="49">
        <f>(PV((1+B14)/(1+B13)-1,(B3-B4)+1,-E12,,1))</f>
        <v>65163856.955513492</v>
      </c>
      <c r="F13" s="1"/>
      <c r="G13" s="1"/>
      <c r="H13" s="1"/>
      <c r="I13" s="1"/>
      <c r="J13" s="1"/>
      <c r="K13" s="1"/>
      <c r="L13" s="1"/>
      <c r="M13" s="1"/>
      <c r="N13" s="5">
        <f t="shared" si="9"/>
        <v>12</v>
      </c>
      <c r="O13" s="5">
        <f t="shared" ca="1" si="10"/>
        <v>2026</v>
      </c>
      <c r="P13" s="5">
        <f t="shared" si="0"/>
        <v>2.0399784448686518</v>
      </c>
      <c r="Q13" s="5" t="e">
        <f t="shared" si="1"/>
        <v>#N/A</v>
      </c>
      <c r="R13" s="5">
        <f t="shared" si="2"/>
        <v>0</v>
      </c>
      <c r="S13" s="5">
        <f t="shared" si="3"/>
        <v>2.0399784448686518</v>
      </c>
      <c r="T13" s="5">
        <f t="shared" si="4"/>
        <v>10.224031324530337</v>
      </c>
      <c r="U13" s="5" t="e">
        <f t="shared" si="5"/>
        <v>#N/A</v>
      </c>
      <c r="V13" s="5" t="e">
        <f t="shared" si="6"/>
        <v>#N/A</v>
      </c>
      <c r="W13" s="5">
        <f t="shared" si="7"/>
        <v>0.19952779682649913</v>
      </c>
      <c r="X13" s="5"/>
      <c r="Y13" s="5"/>
      <c r="Z13" s="5">
        <f t="shared" si="8"/>
        <v>8.1840528796616852</v>
      </c>
      <c r="AA13" s="5">
        <f t="shared" si="11"/>
        <v>818405.2879661686</v>
      </c>
      <c r="AB13" s="5"/>
    </row>
    <row r="14" spans="1:28" ht="14.4" customHeight="1" thickBot="1">
      <c r="A14" s="33" t="s">
        <v>5</v>
      </c>
      <c r="B14" s="34">
        <v>7.0000000000000007E-2</v>
      </c>
      <c r="C14" s="25"/>
      <c r="D14" s="15" t="s">
        <v>25</v>
      </c>
      <c r="E14" s="49">
        <f>(PV((1+B14)/(1+B6)-1,(B3-B4)+1,-E11,,1))</f>
        <v>26431057.339839507</v>
      </c>
      <c r="F14" s="16">
        <f>E14/E15</f>
        <v>0.28856468225529491</v>
      </c>
      <c r="G14" s="1" t="s">
        <v>15</v>
      </c>
      <c r="H14" s="1"/>
      <c r="I14" s="1"/>
      <c r="J14" s="1"/>
      <c r="K14" s="1"/>
      <c r="L14" s="1"/>
      <c r="M14" s="1"/>
      <c r="N14" s="5">
        <f t="shared" si="9"/>
        <v>13</v>
      </c>
      <c r="O14" s="5">
        <f t="shared" ca="1" si="10"/>
        <v>2027</v>
      </c>
      <c r="P14" s="5">
        <f t="shared" si="0"/>
        <v>2.2439762893555169</v>
      </c>
      <c r="Q14" s="5" t="e">
        <f t="shared" si="1"/>
        <v>#N/A</v>
      </c>
      <c r="R14" s="5">
        <f t="shared" si="2"/>
        <v>0</v>
      </c>
      <c r="S14" s="5">
        <f t="shared" si="3"/>
        <v>2.2439762893555169</v>
      </c>
      <c r="T14" s="5">
        <f t="shared" si="4"/>
        <v>11.082753399390137</v>
      </c>
      <c r="U14" s="5" t="e">
        <f t="shared" si="5"/>
        <v>#N/A</v>
      </c>
      <c r="V14" s="5" t="e">
        <f t="shared" si="6"/>
        <v>#N/A</v>
      </c>
      <c r="W14" s="5">
        <f t="shared" si="7"/>
        <v>0.20247462056486781</v>
      </c>
      <c r="X14" s="5"/>
      <c r="Y14" s="5"/>
      <c r="Z14" s="5">
        <f t="shared" si="8"/>
        <v>8.83877711003462</v>
      </c>
      <c r="AA14" s="5">
        <f t="shared" si="11"/>
        <v>883877.7110034622</v>
      </c>
      <c r="AB14" s="5"/>
    </row>
    <row r="15" spans="1:28" ht="15" customHeight="1" thickBot="1">
      <c r="A15" s="35" t="s">
        <v>11</v>
      </c>
      <c r="B15" s="36"/>
      <c r="C15" s="25"/>
      <c r="D15" s="37" t="s">
        <v>18</v>
      </c>
      <c r="E15" s="50">
        <f>(E13+E14)</f>
        <v>91594914.295352995</v>
      </c>
      <c r="F15" s="16"/>
      <c r="H15" s="1"/>
      <c r="I15" s="1"/>
      <c r="J15" s="1"/>
      <c r="K15" s="1"/>
      <c r="L15" s="1"/>
      <c r="M15" s="1"/>
      <c r="N15" s="5">
        <f t="shared" si="9"/>
        <v>14</v>
      </c>
      <c r="O15" s="5">
        <f t="shared" ca="1" si="10"/>
        <v>2028</v>
      </c>
      <c r="P15" s="5">
        <f t="shared" si="0"/>
        <v>2.4683739182910691</v>
      </c>
      <c r="Q15" s="5" t="e">
        <f t="shared" si="1"/>
        <v>#N/A</v>
      </c>
      <c r="R15" s="5">
        <f t="shared" si="2"/>
        <v>0</v>
      </c>
      <c r="S15" s="5">
        <f t="shared" si="3"/>
        <v>2.4683739182910691</v>
      </c>
      <c r="T15" s="5">
        <f t="shared" si="4"/>
        <v>12.014253197128459</v>
      </c>
      <c r="U15" s="5" t="e">
        <f t="shared" si="5"/>
        <v>#N/A</v>
      </c>
      <c r="V15" s="5" t="e">
        <f t="shared" si="6"/>
        <v>#N/A</v>
      </c>
      <c r="W15" s="5">
        <f t="shared" si="7"/>
        <v>0.20545379540369918</v>
      </c>
      <c r="X15" s="5"/>
      <c r="Y15" s="5"/>
      <c r="Z15" s="5">
        <f t="shared" si="8"/>
        <v>9.5458792788373898</v>
      </c>
      <c r="AA15" s="5">
        <f t="shared" si="11"/>
        <v>954587.92788373923</v>
      </c>
      <c r="AB15" s="5"/>
    </row>
    <row r="16" spans="1:28" ht="15" thickBot="1">
      <c r="A16" s="38"/>
      <c r="B16" s="39"/>
      <c r="C16" s="40"/>
      <c r="D16" s="40"/>
      <c r="E16" s="41"/>
      <c r="G16" s="1"/>
      <c r="H16" s="1"/>
      <c r="I16" s="1"/>
      <c r="J16" s="1"/>
      <c r="K16" s="1"/>
      <c r="L16" s="1"/>
      <c r="M16" s="1"/>
      <c r="N16" s="5">
        <f t="shared" si="9"/>
        <v>15</v>
      </c>
      <c r="O16" s="5">
        <f t="shared" ca="1" si="10"/>
        <v>2029</v>
      </c>
      <c r="P16" s="5">
        <f t="shared" si="0"/>
        <v>2.7152113101201762</v>
      </c>
      <c r="Q16" s="5" t="e">
        <f t="shared" si="1"/>
        <v>#N/A</v>
      </c>
      <c r="R16" s="5">
        <f t="shared" si="2"/>
        <v>0</v>
      </c>
      <c r="S16" s="5">
        <f t="shared" si="3"/>
        <v>2.7152113101201762</v>
      </c>
      <c r="T16" s="5">
        <f t="shared" si="4"/>
        <v>13.024760931264559</v>
      </c>
      <c r="U16" s="5" t="e">
        <f t="shared" si="5"/>
        <v>#N/A</v>
      </c>
      <c r="V16" s="5" t="e">
        <f t="shared" si="6"/>
        <v>#N/A</v>
      </c>
      <c r="W16" s="5">
        <f t="shared" si="7"/>
        <v>0.20846534722972143</v>
      </c>
      <c r="X16" s="5"/>
      <c r="Y16" s="5"/>
      <c r="Z16" s="5">
        <f t="shared" si="8"/>
        <v>10.309549621144383</v>
      </c>
      <c r="AA16" s="5">
        <f t="shared" si="11"/>
        <v>1030954.9621144384</v>
      </c>
      <c r="AB16" s="5"/>
    </row>
    <row r="17" spans="1:28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9"/>
        <v>16</v>
      </c>
      <c r="O17" s="5">
        <f t="shared" ca="1" si="10"/>
        <v>2030</v>
      </c>
      <c r="P17" s="5">
        <f t="shared" si="0"/>
        <v>2.9867324411321934</v>
      </c>
      <c r="Q17" s="5" t="e">
        <f t="shared" si="1"/>
        <v>#N/A</v>
      </c>
      <c r="R17" s="5">
        <f t="shared" si="2"/>
        <v>0</v>
      </c>
      <c r="S17" s="5">
        <f t="shared" si="3"/>
        <v>2.9867324411321934</v>
      </c>
      <c r="T17" s="5">
        <f t="shared" si="4"/>
        <v>14.121046031968127</v>
      </c>
      <c r="U17" s="5" t="e">
        <f t="shared" si="5"/>
        <v>#N/A</v>
      </c>
      <c r="V17" s="5" t="e">
        <f t="shared" si="6"/>
        <v>#N/A</v>
      </c>
      <c r="W17" s="5">
        <f t="shared" si="7"/>
        <v>0.21150929147675301</v>
      </c>
      <c r="X17" s="5"/>
      <c r="Y17" s="5"/>
      <c r="Z17" s="5">
        <f t="shared" si="8"/>
        <v>11.134313590835934</v>
      </c>
      <c r="AA17" s="5">
        <f t="shared" si="11"/>
        <v>1113431.3590835936</v>
      </c>
      <c r="AB17" s="5"/>
    </row>
    <row r="18" spans="1:28">
      <c r="A18" s="4"/>
      <c r="B18" s="12"/>
      <c r="C18" s="1"/>
      <c r="D18" s="1"/>
      <c r="E18" s="1"/>
      <c r="F18" s="5"/>
      <c r="G18" s="5"/>
      <c r="H18" s="5"/>
      <c r="I18" s="5"/>
      <c r="J18" s="5"/>
      <c r="K18" s="5"/>
      <c r="L18" s="5"/>
      <c r="M18" s="5"/>
      <c r="N18" s="5">
        <f t="shared" si="9"/>
        <v>17</v>
      </c>
      <c r="O18" s="5">
        <f t="shared" ca="1" si="10"/>
        <v>2031</v>
      </c>
      <c r="P18" s="5">
        <f t="shared" si="0"/>
        <v>3.2854056852454132</v>
      </c>
      <c r="Q18" s="5" t="e">
        <f t="shared" si="1"/>
        <v>#N/A</v>
      </c>
      <c r="R18" s="5">
        <f t="shared" si="2"/>
        <v>0</v>
      </c>
      <c r="S18" s="5">
        <f t="shared" si="3"/>
        <v>3.2854056852454132</v>
      </c>
      <c r="T18" s="5">
        <f t="shared" si="4"/>
        <v>15.31046436334822</v>
      </c>
      <c r="U18" s="5" t="e">
        <f t="shared" si="5"/>
        <v>#N/A</v>
      </c>
      <c r="V18" s="5" t="e">
        <f t="shared" si="6"/>
        <v>#N/A</v>
      </c>
      <c r="W18" s="5">
        <f t="shared" si="7"/>
        <v>0.21458563288977431</v>
      </c>
      <c r="X18" s="5"/>
      <c r="Y18" s="5"/>
      <c r="Z18" s="5">
        <f t="shared" si="8"/>
        <v>12.025058678102807</v>
      </c>
      <c r="AA18" s="5">
        <f t="shared" si="11"/>
        <v>1202505.8678102812</v>
      </c>
      <c r="AB18" s="5"/>
    </row>
    <row r="19" spans="1:28">
      <c r="A19" s="4"/>
      <c r="B19" s="4"/>
      <c r="C19" s="1"/>
      <c r="D19" s="3"/>
      <c r="E19" s="55"/>
      <c r="F19" s="5"/>
      <c r="G19" s="5"/>
      <c r="H19" s="5"/>
      <c r="I19" s="5"/>
      <c r="J19" s="5"/>
      <c r="K19" s="5"/>
      <c r="L19" s="5"/>
      <c r="M19" s="5"/>
      <c r="N19" s="5">
        <f t="shared" si="9"/>
        <v>18</v>
      </c>
      <c r="O19" s="5">
        <f t="shared" ca="1" si="10"/>
        <v>2032</v>
      </c>
      <c r="P19" s="5">
        <f t="shared" si="0"/>
        <v>3.6139462537699547</v>
      </c>
      <c r="Q19" s="5" t="e">
        <f t="shared" si="1"/>
        <v>#N/A</v>
      </c>
      <c r="R19" s="5">
        <f t="shared" si="2"/>
        <v>0</v>
      </c>
      <c r="S19" s="5">
        <f t="shared" si="3"/>
        <v>3.6139462537699547</v>
      </c>
      <c r="T19" s="5">
        <f t="shared" si="4"/>
        <v>16.601009626120991</v>
      </c>
      <c r="U19" s="5" t="e">
        <f t="shared" si="5"/>
        <v>#N/A</v>
      </c>
      <c r="V19" s="5" t="e">
        <f t="shared" si="6"/>
        <v>#N/A</v>
      </c>
      <c r="W19" s="5">
        <f t="shared" si="7"/>
        <v>0.21769436529231104</v>
      </c>
      <c r="X19" s="5"/>
      <c r="Y19" s="5"/>
      <c r="Z19" s="5">
        <f t="shared" si="8"/>
        <v>12.987063372351034</v>
      </c>
      <c r="AA19" s="5">
        <f t="shared" si="11"/>
        <v>1298706.3372351038</v>
      </c>
      <c r="AB19" s="5"/>
    </row>
    <row r="20" spans="1:28">
      <c r="A20" s="4"/>
      <c r="B20" s="4"/>
      <c r="C20" s="1"/>
      <c r="D20" s="1"/>
      <c r="E20" s="55"/>
      <c r="F20" s="5"/>
      <c r="G20" s="5"/>
      <c r="H20" s="5"/>
      <c r="I20" s="5"/>
      <c r="J20" s="5"/>
      <c r="K20" s="5"/>
      <c r="L20" s="5"/>
      <c r="M20" s="5"/>
      <c r="N20" s="5">
        <f t="shared" si="9"/>
        <v>19</v>
      </c>
      <c r="O20" s="5">
        <f t="shared" ca="1" si="10"/>
        <v>2033</v>
      </c>
      <c r="P20" s="5">
        <f t="shared" si="0"/>
        <v>3.9753408791469513</v>
      </c>
      <c r="Q20" s="5" t="e">
        <f t="shared" si="1"/>
        <v>#N/A</v>
      </c>
      <c r="R20" s="5">
        <f t="shared" si="2"/>
        <v>0</v>
      </c>
      <c r="S20" s="5">
        <f t="shared" si="3"/>
        <v>3.9753408791469513</v>
      </c>
      <c r="T20" s="5">
        <f t="shared" si="4"/>
        <v>18.00136932128607</v>
      </c>
      <c r="U20" s="5" t="e">
        <f t="shared" si="5"/>
        <v>#N/A</v>
      </c>
      <c r="V20" s="5" t="e">
        <f t="shared" si="6"/>
        <v>#N/A</v>
      </c>
      <c r="W20" s="5">
        <f t="shared" si="7"/>
        <v>0.2208354713575168</v>
      </c>
      <c r="X20" s="5"/>
      <c r="Y20" s="5"/>
      <c r="Z20" s="5">
        <f t="shared" si="8"/>
        <v>14.026028442139118</v>
      </c>
      <c r="AA20" s="5">
        <f t="shared" si="11"/>
        <v>1402602.8442139123</v>
      </c>
      <c r="AB20" s="5"/>
    </row>
    <row r="21" spans="1:28">
      <c r="A21" s="4"/>
      <c r="B21" s="4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  <c r="N21" s="5">
        <f t="shared" si="9"/>
        <v>20</v>
      </c>
      <c r="O21" s="5">
        <f t="shared" ca="1" si="10"/>
        <v>2034</v>
      </c>
      <c r="P21" s="5">
        <f t="shared" si="0"/>
        <v>4.3728749670616462</v>
      </c>
      <c r="Q21" s="5" t="e">
        <f t="shared" si="1"/>
        <v>#N/A</v>
      </c>
      <c r="R21" s="5">
        <f t="shared" si="2"/>
        <v>0</v>
      </c>
      <c r="S21" s="5">
        <f t="shared" si="3"/>
        <v>4.3728749670616462</v>
      </c>
      <c r="T21" s="5">
        <f t="shared" si="4"/>
        <v>19.52098568457189</v>
      </c>
      <c r="U21" s="5" t="e">
        <f t="shared" si="5"/>
        <v>#N/A</v>
      </c>
      <c r="V21" s="5" t="e">
        <f t="shared" si="6"/>
        <v>#N/A</v>
      </c>
      <c r="W21" s="5">
        <f t="shared" si="7"/>
        <v>0.22400892238334463</v>
      </c>
      <c r="X21" s="5"/>
      <c r="Y21" s="5"/>
      <c r="Z21" s="5">
        <f t="shared" si="8"/>
        <v>15.148110717510246</v>
      </c>
      <c r="AA21" s="5">
        <f t="shared" si="11"/>
        <v>1514811.0717510253</v>
      </c>
      <c r="AB21" s="5"/>
    </row>
    <row r="22" spans="1:28" ht="18">
      <c r="A22" s="4"/>
      <c r="B22" s="3"/>
      <c r="C22" s="1"/>
      <c r="D22" s="1"/>
      <c r="E22" s="19"/>
      <c r="F22" s="1"/>
      <c r="G22" s="1"/>
      <c r="H22" s="5"/>
      <c r="I22" s="5"/>
      <c r="J22" s="5"/>
      <c r="K22" s="5"/>
      <c r="L22" s="5"/>
      <c r="M22" s="5"/>
      <c r="N22" s="5">
        <f t="shared" si="9"/>
        <v>21</v>
      </c>
      <c r="O22" s="5">
        <f t="shared" ca="1" si="10"/>
        <v>2035</v>
      </c>
      <c r="P22" s="5">
        <f t="shared" si="0"/>
        <v>4.8101624637678109</v>
      </c>
      <c r="Q22" s="5" t="e">
        <f t="shared" si="1"/>
        <v>#N/A</v>
      </c>
      <c r="R22" s="5">
        <f t="shared" si="2"/>
        <v>0</v>
      </c>
      <c r="S22" s="5">
        <f t="shared" si="3"/>
        <v>4.8101624637678109</v>
      </c>
      <c r="T22" s="5">
        <f t="shared" si="4"/>
        <v>21.170122038678876</v>
      </c>
      <c r="U22" s="5" t="e">
        <f t="shared" si="5"/>
        <v>#N/A</v>
      </c>
      <c r="V22" s="5" t="e">
        <f t="shared" si="6"/>
        <v>#N/A</v>
      </c>
      <c r="W22" s="5">
        <f t="shared" si="7"/>
        <v>0.22721467807220963</v>
      </c>
      <c r="X22" s="5"/>
      <c r="Y22" s="5"/>
      <c r="Z22" s="5">
        <f t="shared" si="8"/>
        <v>16.359959574911066</v>
      </c>
      <c r="AA22" s="5">
        <f t="shared" si="11"/>
        <v>1635995.9574911075</v>
      </c>
      <c r="AB22" s="5"/>
    </row>
    <row r="23" spans="1:28">
      <c r="A23" s="4"/>
      <c r="B23" s="3"/>
      <c r="C23" s="1"/>
      <c r="D23" s="1"/>
      <c r="E23" s="1"/>
      <c r="F23" s="1"/>
      <c r="G23" s="1"/>
      <c r="H23" s="5"/>
      <c r="I23" s="5"/>
      <c r="J23" s="5"/>
      <c r="K23" s="5"/>
      <c r="L23" s="5"/>
      <c r="M23" s="5"/>
      <c r="N23" s="5">
        <f t="shared" si="9"/>
        <v>22</v>
      </c>
      <c r="O23" s="5">
        <f t="shared" ca="1" si="10"/>
        <v>2036</v>
      </c>
      <c r="P23" s="5">
        <f t="shared" si="0"/>
        <v>5.2911787101445933</v>
      </c>
      <c r="Q23" s="5" t="e">
        <f t="shared" si="1"/>
        <v>#N/A</v>
      </c>
      <c r="R23" s="5">
        <f t="shared" si="2"/>
        <v>0</v>
      </c>
      <c r="S23" s="5">
        <f t="shared" si="3"/>
        <v>5.2911787101445933</v>
      </c>
      <c r="T23" s="5">
        <f t="shared" si="4"/>
        <v>22.959935051048546</v>
      </c>
      <c r="U23" s="5" t="e">
        <f t="shared" si="5"/>
        <v>#N/A</v>
      </c>
      <c r="V23" s="5" t="e">
        <f t="shared" si="6"/>
        <v>#N/A</v>
      </c>
      <c r="W23" s="5">
        <f t="shared" si="7"/>
        <v>0.23045268631554569</v>
      </c>
      <c r="X23" s="5"/>
      <c r="Y23" s="5"/>
      <c r="Z23" s="5">
        <f t="shared" si="8"/>
        <v>17.668756340903954</v>
      </c>
      <c r="AA23" s="5">
        <f t="shared" si="11"/>
        <v>1766875.6340903963</v>
      </c>
      <c r="AB23" s="5"/>
    </row>
    <row r="24" spans="1:28">
      <c r="A24" s="4"/>
      <c r="B24" s="3"/>
      <c r="C24" s="1"/>
      <c r="D24" s="1"/>
      <c r="E24" s="1"/>
      <c r="F24" s="1"/>
      <c r="G24" s="1"/>
      <c r="H24" s="5"/>
      <c r="I24" s="5"/>
      <c r="J24" s="5"/>
      <c r="K24" s="5"/>
      <c r="L24" s="5"/>
      <c r="M24" s="5"/>
      <c r="N24" s="5">
        <f t="shared" si="9"/>
        <v>23</v>
      </c>
      <c r="O24" s="5">
        <f t="shared" ca="1" si="10"/>
        <v>2037</v>
      </c>
      <c r="P24" s="5">
        <f t="shared" si="0"/>
        <v>5.8202965811590532</v>
      </c>
      <c r="Q24" s="5" t="e">
        <f t="shared" si="1"/>
        <v>#N/A</v>
      </c>
      <c r="R24" s="5">
        <f t="shared" si="2"/>
        <v>0</v>
      </c>
      <c r="S24" s="5">
        <f t="shared" si="3"/>
        <v>5.8202965811590532</v>
      </c>
      <c r="T24" s="5">
        <f t="shared" si="4"/>
        <v>24.902553429335324</v>
      </c>
      <c r="U24" s="5" t="e">
        <f t="shared" si="5"/>
        <v>#N/A</v>
      </c>
      <c r="V24" s="5" t="e">
        <f t="shared" si="6"/>
        <v>#N/A</v>
      </c>
      <c r="W24" s="5">
        <f t="shared" si="7"/>
        <v>0.23372288298366692</v>
      </c>
      <c r="X24" s="5"/>
      <c r="Y24" s="5"/>
      <c r="Z24" s="5">
        <f t="shared" si="8"/>
        <v>19.082256848176272</v>
      </c>
      <c r="AA24" s="5">
        <f t="shared" si="11"/>
        <v>1908225.6848176282</v>
      </c>
      <c r="AB24" s="5"/>
    </row>
    <row r="25" spans="1:28">
      <c r="A25" s="4"/>
      <c r="B25" s="3"/>
      <c r="C25" s="51"/>
      <c r="D25" s="51"/>
      <c r="E25" s="51"/>
      <c r="F25" s="51"/>
      <c r="G25" s="51"/>
      <c r="H25" s="5"/>
      <c r="I25" s="5"/>
      <c r="J25" s="5"/>
      <c r="K25" s="5"/>
      <c r="L25" s="5"/>
      <c r="M25" s="5"/>
      <c r="N25" s="5">
        <f t="shared" si="9"/>
        <v>24</v>
      </c>
      <c r="O25" s="5">
        <f t="shared" ca="1" si="10"/>
        <v>2038</v>
      </c>
      <c r="P25" s="5">
        <f t="shared" si="0"/>
        <v>6.4023262392749567</v>
      </c>
      <c r="Q25" s="5" t="e">
        <f t="shared" si="1"/>
        <v>#N/A</v>
      </c>
      <c r="R25" s="5">
        <f t="shared" si="2"/>
        <v>0</v>
      </c>
      <c r="S25" s="5">
        <f t="shared" si="3"/>
        <v>6.4023262392749567</v>
      </c>
      <c r="T25" s="5">
        <f t="shared" si="4"/>
        <v>27.01116363530533</v>
      </c>
      <c r="U25" s="5" t="e">
        <f t="shared" si="5"/>
        <v>#N/A</v>
      </c>
      <c r="V25" s="5" t="e">
        <f t="shared" si="6"/>
        <v>#N/A</v>
      </c>
      <c r="W25" s="5">
        <f t="shared" si="7"/>
        <v>0.23702519172134828</v>
      </c>
      <c r="X25" s="5"/>
      <c r="Y25" s="5"/>
      <c r="Z25" s="5">
        <f t="shared" si="8"/>
        <v>20.608837396030374</v>
      </c>
      <c r="AA25" s="5">
        <f t="shared" si="11"/>
        <v>2060883.7396030386</v>
      </c>
      <c r="AB25" s="5"/>
    </row>
    <row r="26" spans="1:28">
      <c r="A26" s="4"/>
      <c r="B26" s="3"/>
      <c r="C26" s="6"/>
      <c r="D26" s="1"/>
      <c r="E26" s="1"/>
      <c r="F26" s="1"/>
      <c r="G26" s="1"/>
      <c r="H26" s="5"/>
      <c r="I26" s="5"/>
      <c r="J26" s="5"/>
      <c r="K26" s="5"/>
      <c r="L26" s="5"/>
      <c r="M26" s="5"/>
      <c r="N26" s="5">
        <f t="shared" si="9"/>
        <v>25</v>
      </c>
      <c r="O26" s="5">
        <f t="shared" ca="1" si="10"/>
        <v>2039</v>
      </c>
      <c r="P26" s="5">
        <f t="shared" si="0"/>
        <v>7.0425588632024549</v>
      </c>
      <c r="Q26" s="5">
        <f t="shared" si="1"/>
        <v>7.0425588632024549</v>
      </c>
      <c r="R26" s="5">
        <f t="shared" si="2"/>
        <v>7.0425588632024549</v>
      </c>
      <c r="S26" s="5">
        <f t="shared" si="3"/>
        <v>7.0425588632024549</v>
      </c>
      <c r="T26" s="5">
        <f t="shared" si="4"/>
        <v>29.30010325091526</v>
      </c>
      <c r="U26" s="5">
        <f t="shared" si="5"/>
        <v>29.30010325091526</v>
      </c>
      <c r="V26" s="5">
        <f t="shared" si="6"/>
        <v>0.24035952374954389</v>
      </c>
      <c r="W26" s="5">
        <f t="shared" si="7"/>
        <v>0.24035952374954389</v>
      </c>
      <c r="X26" s="5"/>
      <c r="Y26" s="5"/>
      <c r="Z26" s="5">
        <f t="shared" si="8"/>
        <v>22.257544387712805</v>
      </c>
      <c r="AA26" s="18">
        <f t="shared" si="11"/>
        <v>2225754.4387712819</v>
      </c>
      <c r="AB26" s="5"/>
    </row>
    <row r="27" spans="1:28">
      <c r="A27" s="4"/>
      <c r="B27" s="3"/>
      <c r="C27" s="1"/>
      <c r="D27" s="1"/>
      <c r="E27" s="1"/>
      <c r="F27" s="1"/>
      <c r="G27" s="1"/>
      <c r="H27" s="5"/>
      <c r="I27" s="5"/>
      <c r="J27" s="5"/>
      <c r="K27" s="5"/>
      <c r="L27" s="5"/>
      <c r="M27" s="5"/>
      <c r="N27" s="5">
        <f t="shared" si="9"/>
        <v>26</v>
      </c>
      <c r="O27" s="5">
        <f t="shared" ca="1" si="10"/>
        <v>2040</v>
      </c>
      <c r="P27" s="5">
        <f t="shared" si="0"/>
        <v>7.7468147495227004</v>
      </c>
      <c r="Q27" s="5">
        <f t="shared" si="1"/>
        <v>7.7468147495227004</v>
      </c>
      <c r="R27" s="5">
        <f t="shared" si="2"/>
        <v>7.7468147495227004</v>
      </c>
      <c r="S27" s="5">
        <f t="shared" si="3"/>
        <v>7.7468147495227004</v>
      </c>
      <c r="T27" s="5">
        <f t="shared" si="4"/>
        <v>31.784962688252527</v>
      </c>
      <c r="U27" s="5">
        <f t="shared" si="5"/>
        <v>31.784962688252527</v>
      </c>
      <c r="V27" s="5">
        <f t="shared" si="6"/>
        <v>0.24372577767366271</v>
      </c>
      <c r="W27" s="5">
        <f t="shared" si="7"/>
        <v>0.24372577767366271</v>
      </c>
      <c r="X27" s="5"/>
      <c r="Y27" s="5"/>
      <c r="Z27" s="5">
        <f t="shared" si="8"/>
        <v>24.038147938729828</v>
      </c>
      <c r="AA27" s="18">
        <f t="shared" si="11"/>
        <v>2403814.7938729846</v>
      </c>
      <c r="AB27" s="5"/>
    </row>
    <row r="28" spans="1:28">
      <c r="A28" s="4"/>
      <c r="B28" s="3"/>
      <c r="C28" s="1"/>
      <c r="D28" s="1"/>
      <c r="E28" s="1"/>
      <c r="F28" s="1"/>
      <c r="G28" s="1"/>
      <c r="H28" s="5"/>
      <c r="I28" s="5"/>
      <c r="J28" s="5"/>
      <c r="K28" s="5"/>
      <c r="L28" s="5"/>
      <c r="M28" s="5"/>
      <c r="N28" s="5">
        <f t="shared" si="9"/>
        <v>27</v>
      </c>
      <c r="O28" s="5">
        <f t="shared" ca="1" si="10"/>
        <v>2041</v>
      </c>
      <c r="P28" s="5">
        <f t="shared" si="0"/>
        <v>8.5214962244749728</v>
      </c>
      <c r="Q28" s="5">
        <f t="shared" si="1"/>
        <v>8.5214962244749728</v>
      </c>
      <c r="R28" s="5">
        <f t="shared" si="2"/>
        <v>8.5214962244749728</v>
      </c>
      <c r="S28" s="5">
        <f t="shared" si="3"/>
        <v>8.5214962244749728</v>
      </c>
      <c r="T28" s="5">
        <f t="shared" si="4"/>
        <v>34.482695998303186</v>
      </c>
      <c r="U28" s="5">
        <f t="shared" si="5"/>
        <v>34.482695998303186</v>
      </c>
      <c r="V28" s="5">
        <f t="shared" si="6"/>
        <v>0.24712383929882675</v>
      </c>
      <c r="W28" s="5">
        <f t="shared" si="7"/>
        <v>0.24712383929882675</v>
      </c>
      <c r="X28" s="5"/>
      <c r="Y28" s="5"/>
      <c r="Z28" s="5">
        <f t="shared" si="8"/>
        <v>25.961199773828216</v>
      </c>
      <c r="AA28" s="18">
        <f t="shared" si="11"/>
        <v>2596119.9773828234</v>
      </c>
      <c r="AB28" s="5"/>
    </row>
    <row r="29" spans="1:28">
      <c r="A29" s="4"/>
      <c r="B29" s="3"/>
      <c r="C29" s="1"/>
      <c r="D29" s="1"/>
      <c r="E29" s="1"/>
      <c r="F29" s="1"/>
      <c r="G29" s="1"/>
      <c r="H29" s="5"/>
      <c r="I29" s="5"/>
      <c r="J29" s="5"/>
      <c r="K29" s="5"/>
      <c r="L29" s="5"/>
      <c r="M29" s="5"/>
      <c r="N29" s="5">
        <f t="shared" si="9"/>
        <v>28</v>
      </c>
      <c r="O29" s="5">
        <f t="shared" ca="1" si="10"/>
        <v>2042</v>
      </c>
      <c r="P29" s="5">
        <f t="shared" si="0"/>
        <v>9.3736458469224679</v>
      </c>
      <c r="Q29" s="5">
        <f t="shared" si="1"/>
        <v>9.3736458469224679</v>
      </c>
      <c r="R29" s="5">
        <f t="shared" si="2"/>
        <v>9.3736458469224679</v>
      </c>
      <c r="S29" s="5">
        <f t="shared" si="3"/>
        <v>9.3736458469224679</v>
      </c>
      <c r="T29" s="5">
        <f t="shared" si="4"/>
        <v>37.411741602656939</v>
      </c>
      <c r="U29" s="5">
        <f t="shared" si="5"/>
        <v>37.411741602656939</v>
      </c>
      <c r="V29" s="5">
        <f t="shared" si="6"/>
        <v>0.2505535814525342</v>
      </c>
      <c r="W29" s="5">
        <f t="shared" si="7"/>
        <v>0.2505535814525342</v>
      </c>
      <c r="X29" s="5"/>
      <c r="Y29" s="5"/>
      <c r="Z29" s="5">
        <f t="shared" si="8"/>
        <v>28.038095755734471</v>
      </c>
      <c r="AA29" s="18">
        <f t="shared" si="11"/>
        <v>2803809.5755734495</v>
      </c>
      <c r="AB29" s="5"/>
    </row>
    <row r="30" spans="1:28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9"/>
        <v>29</v>
      </c>
      <c r="O30" s="5">
        <f t="shared" ca="1" si="10"/>
        <v>2043</v>
      </c>
      <c r="P30" s="5">
        <f t="shared" si="0"/>
        <v>10.311010431614717</v>
      </c>
      <c r="Q30" s="5">
        <f t="shared" si="1"/>
        <v>10.311010431614717</v>
      </c>
      <c r="R30" s="5">
        <f t="shared" si="2"/>
        <v>10.311010431614717</v>
      </c>
      <c r="S30" s="5">
        <f t="shared" si="3"/>
        <v>10.311010431614717</v>
      </c>
      <c r="T30" s="5">
        <f t="shared" si="4"/>
        <v>40.59215384780795</v>
      </c>
      <c r="U30" s="5">
        <f t="shared" si="5"/>
        <v>40.59215384780795</v>
      </c>
      <c r="V30" s="5">
        <f t="shared" si="6"/>
        <v>0.25401486381515404</v>
      </c>
      <c r="W30" s="5">
        <f t="shared" si="7"/>
        <v>0.25401486381515404</v>
      </c>
      <c r="X30" s="5"/>
      <c r="Y30" s="5"/>
      <c r="Z30" s="5">
        <f t="shared" si="8"/>
        <v>30.281143416193235</v>
      </c>
      <c r="AA30" s="18">
        <f t="shared" si="11"/>
        <v>3028114.3416193258</v>
      </c>
      <c r="AB30" s="5"/>
    </row>
    <row r="31" spans="1:28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9"/>
        <v>30</v>
      </c>
      <c r="O31" s="5">
        <f t="shared" ca="1" si="10"/>
        <v>2044</v>
      </c>
      <c r="P31" s="5">
        <f t="shared" si="0"/>
        <v>11.342111474776189</v>
      </c>
      <c r="Q31" s="5">
        <f t="shared" si="1"/>
        <v>11.342111474776189</v>
      </c>
      <c r="R31" s="5">
        <f t="shared" si="2"/>
        <v>11.342111474776189</v>
      </c>
      <c r="S31" s="5">
        <f t="shared" si="3"/>
        <v>11.342111474776189</v>
      </c>
      <c r="T31" s="5">
        <f t="shared" si="4"/>
        <v>44.045746364264886</v>
      </c>
      <c r="U31" s="5">
        <f t="shared" si="5"/>
        <v>44.045746364264886</v>
      </c>
      <c r="V31" s="5">
        <f t="shared" si="6"/>
        <v>0.25750753275867405</v>
      </c>
      <c r="W31" s="5">
        <f t="shared" si="7"/>
        <v>0.25750753275867405</v>
      </c>
      <c r="X31" s="5"/>
      <c r="Y31" s="5"/>
      <c r="Z31" s="5">
        <f t="shared" si="8"/>
        <v>32.703634889488697</v>
      </c>
      <c r="AA31" s="18">
        <f t="shared" si="11"/>
        <v>3270363.4889488723</v>
      </c>
      <c r="AB31" s="5"/>
    </row>
    <row r="32" spans="1:28">
      <c r="A32" s="4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9"/>
        <v>31</v>
      </c>
      <c r="O32" s="5">
        <f t="shared" ca="1" si="10"/>
        <v>2045</v>
      </c>
      <c r="P32" s="5">
        <f t="shared" si="0"/>
        <v>12.476322622253809</v>
      </c>
      <c r="Q32" s="5">
        <f t="shared" si="1"/>
        <v>12.476322622253809</v>
      </c>
      <c r="R32" s="5">
        <f t="shared" si="2"/>
        <v>12.476322622253809</v>
      </c>
      <c r="S32" s="5">
        <f t="shared" si="3"/>
        <v>12.476322622253809</v>
      </c>
      <c r="T32" s="5">
        <f t="shared" si="4"/>
        <v>47.796248302901603</v>
      </c>
      <c r="U32" s="5">
        <f t="shared" si="5"/>
        <v>47.796248302901603</v>
      </c>
      <c r="V32" s="5">
        <f t="shared" si="6"/>
        <v>0.26103142119412748</v>
      </c>
      <c r="W32" s="5">
        <f t="shared" si="7"/>
        <v>0.26103142119412748</v>
      </c>
      <c r="X32" s="5"/>
      <c r="Y32" s="5"/>
      <c r="Z32" s="5">
        <f t="shared" si="8"/>
        <v>35.319925680647792</v>
      </c>
      <c r="AA32" s="18">
        <f t="shared" si="11"/>
        <v>3531992.5680647823</v>
      </c>
      <c r="AB32" s="5"/>
    </row>
    <row r="33" spans="1:28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9"/>
        <v>32</v>
      </c>
      <c r="O33" s="5">
        <f t="shared" ca="1" si="10"/>
        <v>2046</v>
      </c>
      <c r="P33" s="5">
        <f t="shared" ref="P33:P64" si="12">IF(ISERROR(N33),NA(),($B$5*(1+$B$6)^(N33)+$B$7*(1+$K$5)^(N33))*12+($B$8*(1+$K$5)^(N33)))/100000</f>
        <v>13.723954884479189</v>
      </c>
      <c r="Q33" s="5">
        <f t="shared" si="1"/>
        <v>13.723954884479189</v>
      </c>
      <c r="R33" s="5">
        <f t="shared" si="2"/>
        <v>13.723954884479189</v>
      </c>
      <c r="S33" s="5">
        <f t="shared" si="3"/>
        <v>13.723954884479189</v>
      </c>
      <c r="T33" s="5">
        <f t="shared" si="4"/>
        <v>51.86947461957881</v>
      </c>
      <c r="U33" s="5">
        <f t="shared" si="5"/>
        <v>51.86947461957881</v>
      </c>
      <c r="V33" s="5">
        <f t="shared" si="6"/>
        <v>0.26458634842811585</v>
      </c>
      <c r="W33" s="5">
        <f t="shared" si="7"/>
        <v>0.26458634842811585</v>
      </c>
      <c r="X33" s="5"/>
      <c r="Y33" s="5"/>
      <c r="Z33" s="5">
        <f t="shared" si="8"/>
        <v>38.145519735099619</v>
      </c>
      <c r="AA33" s="18">
        <f t="shared" si="11"/>
        <v>3814551.973509965</v>
      </c>
      <c r="AB33" s="5"/>
    </row>
    <row r="34" spans="1:28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9"/>
        <v>33</v>
      </c>
      <c r="O34" s="5">
        <f t="shared" ca="1" si="10"/>
        <v>2047</v>
      </c>
      <c r="P34" s="5">
        <f t="shared" si="12"/>
        <v>15.096350372927109</v>
      </c>
      <c r="Q34" s="5">
        <f t="shared" si="1"/>
        <v>15.096350372927109</v>
      </c>
      <c r="R34" s="5">
        <f t="shared" si="2"/>
        <v>15.096350372927109</v>
      </c>
      <c r="S34" s="5">
        <f t="shared" si="3"/>
        <v>15.096350372927109</v>
      </c>
      <c r="T34" s="5">
        <f t="shared" si="4"/>
        <v>56.293511686834691</v>
      </c>
      <c r="U34" s="5">
        <f t="shared" si="5"/>
        <v>56.293511686834691</v>
      </c>
      <c r="V34" s="5">
        <f t="shared" si="6"/>
        <v>0.26817212002884655</v>
      </c>
      <c r="W34" s="5">
        <f t="shared" si="7"/>
        <v>0.26817212002884655</v>
      </c>
      <c r="X34" s="5"/>
      <c r="Y34" s="5"/>
      <c r="Z34" s="5">
        <f t="shared" si="8"/>
        <v>41.197161313907586</v>
      </c>
      <c r="AA34" s="18">
        <f t="shared" si="11"/>
        <v>4119716.1313907625</v>
      </c>
      <c r="AB34" s="5"/>
    </row>
    <row r="35" spans="1:28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9"/>
        <v>34</v>
      </c>
      <c r="O35" s="5">
        <f t="shared" ca="1" si="10"/>
        <v>2048</v>
      </c>
      <c r="P35" s="5">
        <f t="shared" si="12"/>
        <v>16.605985410219823</v>
      </c>
      <c r="Q35" s="5">
        <f t="shared" si="1"/>
        <v>16.605985410219823</v>
      </c>
      <c r="R35" s="5">
        <f t="shared" si="2"/>
        <v>16.605985410219823</v>
      </c>
      <c r="S35" s="5">
        <f t="shared" si="3"/>
        <v>16.605985410219823</v>
      </c>
      <c r="T35" s="5">
        <f t="shared" si="4"/>
        <v>61.098919629240015</v>
      </c>
      <c r="U35" s="5">
        <f t="shared" si="5"/>
        <v>61.098919629240015</v>
      </c>
      <c r="V35" s="5">
        <f t="shared" si="6"/>
        <v>0.27178852770209577</v>
      </c>
      <c r="W35" s="5">
        <f t="shared" si="7"/>
        <v>0.27178852770209577</v>
      </c>
      <c r="X35" s="5"/>
      <c r="Y35" s="5"/>
      <c r="Z35" s="5">
        <f t="shared" si="8"/>
        <v>44.492934219020192</v>
      </c>
      <c r="AA35" s="18">
        <f t="shared" si="11"/>
        <v>4449293.4219020242</v>
      </c>
      <c r="AB35" s="5"/>
    </row>
    <row r="36" spans="1:28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9"/>
        <v>35</v>
      </c>
      <c r="O36" s="5">
        <f t="shared" ca="1" si="10"/>
        <v>2049</v>
      </c>
      <c r="P36" s="5">
        <f t="shared" si="12"/>
        <v>18.266583951241806</v>
      </c>
      <c r="Q36" s="5">
        <f t="shared" si="1"/>
        <v>18.266583951241806</v>
      </c>
      <c r="R36" s="5">
        <f t="shared" si="2"/>
        <v>18.266583951241806</v>
      </c>
      <c r="S36" s="5">
        <f t="shared" si="3"/>
        <v>18.266583951241806</v>
      </c>
      <c r="T36" s="5">
        <f t="shared" si="4"/>
        <v>66.318952907783626</v>
      </c>
      <c r="U36" s="5">
        <f t="shared" si="5"/>
        <v>66.318952907783626</v>
      </c>
      <c r="V36" s="5">
        <f t="shared" si="6"/>
        <v>0.27543534917750367</v>
      </c>
      <c r="W36" s="5">
        <f t="shared" si="7"/>
        <v>0.27543534917750367</v>
      </c>
      <c r="X36" s="5"/>
      <c r="Y36" s="5"/>
      <c r="Z36" s="5">
        <f t="shared" si="8"/>
        <v>48.05236895654182</v>
      </c>
      <c r="AA36" s="18">
        <f t="shared" si="11"/>
        <v>4805236.8956541866</v>
      </c>
      <c r="AB36" s="5"/>
    </row>
    <row r="37" spans="1:28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9"/>
        <v>36</v>
      </c>
      <c r="O37" s="5">
        <f t="shared" ca="1" si="10"/>
        <v>2050</v>
      </c>
      <c r="P37" s="5">
        <f t="shared" si="12"/>
        <v>20.09324234636599</v>
      </c>
      <c r="Q37" s="5">
        <f t="shared" si="1"/>
        <v>20.09324234636599</v>
      </c>
      <c r="R37" s="5">
        <f t="shared" si="2"/>
        <v>20.09324234636599</v>
      </c>
      <c r="S37" s="5">
        <f t="shared" si="3"/>
        <v>20.09324234636599</v>
      </c>
      <c r="T37" s="5">
        <f t="shared" si="4"/>
        <v>71.989800819431167</v>
      </c>
      <c r="U37" s="5">
        <f t="shared" si="5"/>
        <v>71.989800819431167</v>
      </c>
      <c r="V37" s="5">
        <f t="shared" si="6"/>
        <v>0.27911234810560154</v>
      </c>
      <c r="W37" s="5">
        <f t="shared" si="7"/>
        <v>0.27911234810560154</v>
      </c>
      <c r="X37" s="5"/>
      <c r="Y37" s="5"/>
      <c r="Z37" s="5">
        <f t="shared" si="8"/>
        <v>51.89655847306517</v>
      </c>
      <c r="AA37" s="18">
        <f t="shared" si="11"/>
        <v>5189655.8473065216</v>
      </c>
      <c r="AB37" s="5"/>
    </row>
    <row r="38" spans="1:28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9"/>
        <v>37</v>
      </c>
      <c r="O38" s="5">
        <f t="shared" ca="1" si="10"/>
        <v>2051</v>
      </c>
      <c r="P38" s="5">
        <f t="shared" si="12"/>
        <v>22.102566581002584</v>
      </c>
      <c r="Q38" s="5">
        <f t="shared" si="1"/>
        <v>22.102566581002584</v>
      </c>
      <c r="R38" s="5">
        <f t="shared" si="2"/>
        <v>22.102566581002584</v>
      </c>
      <c r="S38" s="5">
        <f t="shared" si="3"/>
        <v>22.102566581002584</v>
      </c>
      <c r="T38" s="5">
        <f t="shared" si="4"/>
        <v>78.150849731912956</v>
      </c>
      <c r="U38" s="5">
        <f t="shared" si="5"/>
        <v>78.150849731912956</v>
      </c>
      <c r="V38" s="5">
        <f t="shared" si="6"/>
        <v>0.28281927396596157</v>
      </c>
      <c r="W38" s="5">
        <f t="shared" si="7"/>
        <v>0.28281927396596157</v>
      </c>
      <c r="X38" s="5"/>
      <c r="Y38" s="5"/>
      <c r="Z38" s="5">
        <f t="shared" si="8"/>
        <v>56.048283150910379</v>
      </c>
      <c r="AA38" s="18">
        <f t="shared" si="11"/>
        <v>5604828.3150910437</v>
      </c>
      <c r="AB38" s="5"/>
    </row>
    <row r="39" spans="1:28">
      <c r="A39" s="4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9"/>
        <v>38</v>
      </c>
      <c r="O39" s="5">
        <f t="shared" ca="1" si="10"/>
        <v>2052</v>
      </c>
      <c r="P39" s="5">
        <f t="shared" si="12"/>
        <v>24.312823239102851</v>
      </c>
      <c r="Q39" s="5">
        <f t="shared" si="1"/>
        <v>24.312823239102851</v>
      </c>
      <c r="R39" s="5">
        <f t="shared" si="2"/>
        <v>24.312823239102851</v>
      </c>
      <c r="S39" s="5">
        <f t="shared" si="3"/>
        <v>24.312823239102851</v>
      </c>
      <c r="T39" s="5">
        <f t="shared" si="4"/>
        <v>84.844969042086078</v>
      </c>
      <c r="U39" s="5">
        <f t="shared" si="5"/>
        <v>84.844969042086078</v>
      </c>
      <c r="V39" s="5">
        <f t="shared" si="6"/>
        <v>0.28655586198685323</v>
      </c>
      <c r="W39" s="5">
        <f t="shared" si="7"/>
        <v>0.28655586198685323</v>
      </c>
      <c r="X39" s="5"/>
      <c r="Y39" s="5"/>
      <c r="Z39" s="5">
        <f t="shared" si="8"/>
        <v>60.532145802983223</v>
      </c>
      <c r="AA39" s="18">
        <f t="shared" si="11"/>
        <v>6053214.5802983278</v>
      </c>
      <c r="AB39" s="5"/>
    </row>
    <row r="40" spans="1:28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9"/>
        <v>39</v>
      </c>
      <c r="O40" s="5">
        <f t="shared" ca="1" si="10"/>
        <v>2053</v>
      </c>
      <c r="P40" s="5">
        <f t="shared" si="12"/>
        <v>26.744105563013136</v>
      </c>
      <c r="Q40" s="5">
        <f t="shared" si="1"/>
        <v>26.744105563013136</v>
      </c>
      <c r="R40" s="5">
        <f t="shared" si="2"/>
        <v>26.744105563013136</v>
      </c>
      <c r="S40" s="5">
        <f t="shared" si="3"/>
        <v>26.744105563013136</v>
      </c>
      <c r="T40" s="5">
        <f t="shared" si="4"/>
        <v>92.118823030235021</v>
      </c>
      <c r="U40" s="5">
        <f t="shared" si="5"/>
        <v>92.118823030235021</v>
      </c>
      <c r="V40" s="5">
        <f t="shared" si="6"/>
        <v>0.29032183307677789</v>
      </c>
      <c r="W40" s="5">
        <f t="shared" si="7"/>
        <v>0.29032183307677789</v>
      </c>
      <c r="X40" s="5"/>
      <c r="Y40" s="5"/>
      <c r="Z40" s="5">
        <f t="shared" si="8"/>
        <v>65.374717467221885</v>
      </c>
      <c r="AA40" s="18">
        <f t="shared" si="11"/>
        <v>6537471.7467221944</v>
      </c>
      <c r="AB40" s="5"/>
    </row>
    <row r="41" spans="1:28">
      <c r="A41" s="4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9"/>
        <v>40</v>
      </c>
      <c r="O41" s="5">
        <f t="shared" ca="1" si="10"/>
        <v>2054</v>
      </c>
      <c r="P41" s="5">
        <f t="shared" si="12"/>
        <v>29.418516119314447</v>
      </c>
      <c r="Q41" s="5">
        <f t="shared" si="1"/>
        <v>29.418516119314447</v>
      </c>
      <c r="R41" s="5">
        <f t="shared" si="2"/>
        <v>29.418516119314447</v>
      </c>
      <c r="S41" s="5">
        <f t="shared" si="3"/>
        <v>29.418516119314447</v>
      </c>
      <c r="T41" s="5">
        <f t="shared" si="4"/>
        <v>100.02321098391408</v>
      </c>
      <c r="U41" s="5">
        <f t="shared" si="5"/>
        <v>100.02321098391408</v>
      </c>
      <c r="V41" s="5">
        <f t="shared" si="6"/>
        <v>0.29411689376824329</v>
      </c>
      <c r="W41" s="5">
        <f t="shared" si="7"/>
        <v>0.29411689376824329</v>
      </c>
      <c r="X41" s="5"/>
      <c r="Y41" s="5"/>
      <c r="Z41" s="5">
        <f t="shared" si="8"/>
        <v>70.604694864599637</v>
      </c>
      <c r="AA41" s="18">
        <f t="shared" si="11"/>
        <v>7060469.4864599705</v>
      </c>
      <c r="AB41" s="5"/>
    </row>
    <row r="42" spans="1:28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9"/>
        <v>41</v>
      </c>
      <c r="O42" s="5">
        <f t="shared" ca="1" si="10"/>
        <v>2055</v>
      </c>
      <c r="P42" s="5">
        <f t="shared" si="12"/>
        <v>32.360367731245894</v>
      </c>
      <c r="Q42" s="5">
        <f t="shared" si="1"/>
        <v>32.360367731245894</v>
      </c>
      <c r="R42" s="5">
        <f t="shared" si="2"/>
        <v>32.360367731245894</v>
      </c>
      <c r="S42" s="5">
        <f t="shared" si="3"/>
        <v>32.360367731245894</v>
      </c>
      <c r="T42" s="5">
        <f t="shared" si="4"/>
        <v>108.61343818501351</v>
      </c>
      <c r="U42" s="5">
        <f t="shared" si="5"/>
        <v>108.61343818501351</v>
      </c>
      <c r="V42" s="5">
        <f t="shared" si="6"/>
        <v>0.29794073617412636</v>
      </c>
      <c r="W42" s="5">
        <f t="shared" si="7"/>
        <v>0.29794073617412636</v>
      </c>
      <c r="X42" s="5"/>
      <c r="Y42" s="5"/>
      <c r="Z42" s="5">
        <f t="shared" si="8"/>
        <v>76.253070453767606</v>
      </c>
      <c r="AA42" s="18">
        <f t="shared" si="11"/>
        <v>7625307.0453767683</v>
      </c>
      <c r="AB42" s="5"/>
    </row>
    <row r="43" spans="1:28">
      <c r="A43" s="4"/>
      <c r="B43" s="4"/>
      <c r="C43" s="5"/>
      <c r="D43" s="5"/>
      <c r="E43" s="5"/>
      <c r="H43" s="5"/>
      <c r="I43" s="5"/>
      <c r="J43" s="5"/>
      <c r="K43" s="5"/>
      <c r="L43" s="5"/>
      <c r="N43">
        <f t="shared" si="9"/>
        <v>42</v>
      </c>
      <c r="O43">
        <f t="shared" ca="1" si="10"/>
        <v>2056</v>
      </c>
      <c r="P43">
        <f t="shared" si="12"/>
        <v>35.596404504370483</v>
      </c>
      <c r="Q43">
        <f t="shared" si="1"/>
        <v>35.596404504370483</v>
      </c>
      <c r="R43">
        <f t="shared" si="2"/>
        <v>35.596404504370483</v>
      </c>
      <c r="S43">
        <f t="shared" si="3"/>
        <v>35.596404504370483</v>
      </c>
      <c r="T43" s="5">
        <f t="shared" si="4"/>
        <v>117.9497205944395</v>
      </c>
      <c r="U43" s="5">
        <f t="shared" si="5"/>
        <v>117.9497205944395</v>
      </c>
      <c r="V43" s="5">
        <f t="shared" si="6"/>
        <v>0.30179303795695983</v>
      </c>
      <c r="W43" s="5">
        <f t="shared" si="7"/>
        <v>0.30179303795695983</v>
      </c>
      <c r="Z43" s="5">
        <f t="shared" si="8"/>
        <v>82.353316090069015</v>
      </c>
      <c r="AA43" s="18">
        <f t="shared" si="11"/>
        <v>8235331.6090069106</v>
      </c>
    </row>
    <row r="44" spans="1:28">
      <c r="H44" s="5"/>
      <c r="I44" s="5"/>
      <c r="J44" s="5"/>
      <c r="K44" s="5"/>
      <c r="L44" s="5"/>
      <c r="N44">
        <f t="shared" si="9"/>
        <v>43</v>
      </c>
      <c r="O44">
        <f t="shared" ca="1" si="10"/>
        <v>2057</v>
      </c>
      <c r="P44">
        <f t="shared" si="12"/>
        <v>39.156044954807541</v>
      </c>
      <c r="Q44">
        <f t="shared" si="1"/>
        <v>39.156044954807541</v>
      </c>
      <c r="R44">
        <f t="shared" si="2"/>
        <v>39.156044954807541</v>
      </c>
      <c r="S44">
        <f t="shared" si="3"/>
        <v>39.156044954807541</v>
      </c>
      <c r="T44" s="5">
        <f t="shared" si="4"/>
        <v>128.09762633208209</v>
      </c>
      <c r="U44" s="5">
        <f t="shared" si="5"/>
        <v>128.09762633208209</v>
      </c>
      <c r="V44" s="5">
        <f t="shared" si="6"/>
        <v>0.30567346231146281</v>
      </c>
      <c r="W44" s="5">
        <f t="shared" si="7"/>
        <v>0.30567346231146281</v>
      </c>
      <c r="Z44" s="5">
        <f t="shared" si="8"/>
        <v>88.941581377274531</v>
      </c>
      <c r="AA44" s="18">
        <f t="shared" si="11"/>
        <v>8894158.1377274636</v>
      </c>
    </row>
    <row r="45" spans="1:28">
      <c r="N45">
        <f t="shared" si="9"/>
        <v>44</v>
      </c>
      <c r="O45">
        <f t="shared" ca="1" si="10"/>
        <v>2058</v>
      </c>
      <c r="P45">
        <f t="shared" si="12"/>
        <v>43.071649450288291</v>
      </c>
      <c r="Q45">
        <f t="shared" si="1"/>
        <v>43.071649450288291</v>
      </c>
      <c r="R45">
        <f t="shared" si="2"/>
        <v>43.071649450288291</v>
      </c>
      <c r="S45">
        <f t="shared" si="3"/>
        <v>43.071649450288291</v>
      </c>
      <c r="T45" s="5">
        <f t="shared" si="4"/>
        <v>139.12855733774478</v>
      </c>
      <c r="U45" s="5">
        <f t="shared" si="5"/>
        <v>139.12855733774478</v>
      </c>
      <c r="V45" s="5">
        <f t="shared" si="6"/>
        <v>0.30958165796062054</v>
      </c>
      <c r="W45" s="5">
        <f t="shared" si="7"/>
        <v>0.30958165796062054</v>
      </c>
      <c r="Z45" s="5">
        <f t="shared" si="8"/>
        <v>96.056907887456504</v>
      </c>
      <c r="AA45" s="18">
        <f t="shared" si="11"/>
        <v>9605690.7887456622</v>
      </c>
    </row>
    <row r="46" spans="1:28">
      <c r="N46">
        <f t="shared" si="9"/>
        <v>45</v>
      </c>
      <c r="O46">
        <f t="shared" ca="1" si="10"/>
        <v>2059</v>
      </c>
      <c r="P46">
        <f t="shared" si="12"/>
        <v>47.378814395317129</v>
      </c>
      <c r="Q46">
        <f t="shared" si="1"/>
        <v>47.378814395317129</v>
      </c>
      <c r="R46">
        <f t="shared" si="2"/>
        <v>47.378814395317129</v>
      </c>
      <c r="S46">
        <f t="shared" si="3"/>
        <v>47.378814395317129</v>
      </c>
      <c r="T46" s="5">
        <f t="shared" si="4"/>
        <v>151.12027491377015</v>
      </c>
      <c r="U46" s="5">
        <f t="shared" si="5"/>
        <v>151.12027491377015</v>
      </c>
      <c r="V46" s="5">
        <f t="shared" si="6"/>
        <v>0.31351725916559958</v>
      </c>
      <c r="W46" s="5">
        <f t="shared" si="7"/>
        <v>0.31351725916559958</v>
      </c>
      <c r="Z46" s="5">
        <f t="shared" si="8"/>
        <v>103.74146051845302</v>
      </c>
      <c r="AA46" s="18">
        <f t="shared" si="11"/>
        <v>10374146.051845316</v>
      </c>
    </row>
    <row r="47" spans="1:28">
      <c r="N47">
        <f t="shared" si="9"/>
        <v>46</v>
      </c>
      <c r="O47">
        <f t="shared" ca="1" si="10"/>
        <v>2060</v>
      </c>
      <c r="P47">
        <f t="shared" si="12"/>
        <v>52.116695834848855</v>
      </c>
      <c r="Q47">
        <f t="shared" si="1"/>
        <v>52.116695834848855</v>
      </c>
      <c r="R47">
        <f t="shared" si="2"/>
        <v>52.116695834848855</v>
      </c>
      <c r="S47">
        <f t="shared" si="3"/>
        <v>52.116695834848855</v>
      </c>
      <c r="T47" s="5">
        <f t="shared" si="4"/>
        <v>164.15747319477816</v>
      </c>
      <c r="U47" s="5">
        <f t="shared" si="5"/>
        <v>164.15747319477816</v>
      </c>
      <c r="V47" s="5">
        <f t="shared" si="6"/>
        <v>0.31747988574976849</v>
      </c>
      <c r="W47" s="5">
        <f t="shared" si="7"/>
        <v>0.31747988574976849</v>
      </c>
      <c r="Z47" s="5">
        <f t="shared" si="8"/>
        <v>112.04077735992929</v>
      </c>
      <c r="AA47" s="18">
        <f t="shared" si="11"/>
        <v>11204077.735992942</v>
      </c>
    </row>
    <row r="48" spans="1:28">
      <c r="N48">
        <f t="shared" si="9"/>
        <v>47</v>
      </c>
      <c r="O48">
        <f t="shared" ca="1" si="10"/>
        <v>2061</v>
      </c>
      <c r="P48">
        <f t="shared" si="12"/>
        <v>57.328365418333725</v>
      </c>
      <c r="Q48">
        <f t="shared" si="1"/>
        <v>57.328365418333725</v>
      </c>
      <c r="R48">
        <f t="shared" si="2"/>
        <v>57.328365418333725</v>
      </c>
      <c r="S48">
        <f t="shared" si="3"/>
        <v>57.328365418333725</v>
      </c>
      <c r="T48" s="5">
        <f t="shared" si="4"/>
        <v>178.33240496705739</v>
      </c>
      <c r="U48" s="5">
        <f t="shared" si="5"/>
        <v>178.33240496705739</v>
      </c>
      <c r="V48" s="5">
        <f t="shared" si="6"/>
        <v>0.32146914313707459</v>
      </c>
      <c r="W48" s="5">
        <f t="shared" si="7"/>
        <v>0.32146914313707459</v>
      </c>
      <c r="Z48" s="5">
        <f t="shared" si="8"/>
        <v>121.00403954872365</v>
      </c>
      <c r="AA48" s="18">
        <f t="shared" si="11"/>
        <v>12100403.954872379</v>
      </c>
    </row>
    <row r="49" spans="14:27">
      <c r="N49">
        <f t="shared" si="9"/>
        <v>48</v>
      </c>
      <c r="O49">
        <f t="shared" ca="1" si="10"/>
        <v>2062</v>
      </c>
      <c r="P49">
        <f t="shared" si="12"/>
        <v>63.061201960167104</v>
      </c>
      <c r="Q49">
        <f t="shared" si="1"/>
        <v>63.061201960167104</v>
      </c>
      <c r="R49">
        <f t="shared" si="2"/>
        <v>63.061201960167104</v>
      </c>
      <c r="S49">
        <f t="shared" si="3"/>
        <v>63.061201960167104</v>
      </c>
      <c r="T49" s="5">
        <f t="shared" si="4"/>
        <v>193.74556467278862</v>
      </c>
      <c r="U49" s="5">
        <f t="shared" si="5"/>
        <v>193.74556467278862</v>
      </c>
      <c r="V49" s="5">
        <f t="shared" si="6"/>
        <v>0.32548462240500514</v>
      </c>
      <c r="W49" s="5">
        <f t="shared" si="7"/>
        <v>0.32548462240500514</v>
      </c>
      <c r="Z49" s="5">
        <f t="shared" si="8"/>
        <v>130.68436271262152</v>
      </c>
      <c r="AA49" s="18">
        <f t="shared" si="11"/>
        <v>13068436.271262171</v>
      </c>
    </row>
    <row r="50" spans="14:27">
      <c r="N50">
        <f t="shared" si="9"/>
        <v>49</v>
      </c>
      <c r="O50">
        <f t="shared" ca="1" si="10"/>
        <v>2063</v>
      </c>
      <c r="P50">
        <f t="shared" si="12"/>
        <v>69.367322156183832</v>
      </c>
      <c r="Q50">
        <f t="shared" si="1"/>
        <v>69.367322156183832</v>
      </c>
      <c r="R50">
        <f t="shared" si="2"/>
        <v>69.367322156183832</v>
      </c>
      <c r="S50">
        <f t="shared" si="3"/>
        <v>69.367322156183832</v>
      </c>
      <c r="T50" s="5">
        <f t="shared" si="4"/>
        <v>210.50643388581508</v>
      </c>
      <c r="U50" s="5">
        <f t="shared" si="5"/>
        <v>210.50643388581508</v>
      </c>
      <c r="V50" s="5">
        <f t="shared" si="6"/>
        <v>0.32952590035234136</v>
      </c>
      <c r="W50" s="5">
        <f t="shared" si="7"/>
        <v>0.32952590035234136</v>
      </c>
      <c r="Z50" s="5">
        <f t="shared" si="8"/>
        <v>141.13911172963125</v>
      </c>
      <c r="AA50" s="18">
        <f t="shared" si="11"/>
        <v>14113911.172963146</v>
      </c>
    </row>
    <row r="51" spans="14:27">
      <c r="N51">
        <f t="shared" si="9"/>
        <v>50</v>
      </c>
      <c r="O51">
        <f t="shared" ca="1" si="10"/>
        <v>2064</v>
      </c>
      <c r="P51">
        <f t="shared" si="12"/>
        <v>76.304054371802223</v>
      </c>
      <c r="Q51">
        <f t="shared" si="1"/>
        <v>76.304054371802223</v>
      </c>
      <c r="R51">
        <f t="shared" si="2"/>
        <v>76.304054371802223</v>
      </c>
      <c r="S51">
        <f t="shared" si="3"/>
        <v>76.304054371802223</v>
      </c>
      <c r="T51" s="5">
        <f t="shared" si="4"/>
        <v>228.73429503980401</v>
      </c>
      <c r="U51" s="5">
        <f t="shared" si="5"/>
        <v>228.73429503980401</v>
      </c>
      <c r="V51" s="5">
        <f t="shared" si="6"/>
        <v>0.33359253958189306</v>
      </c>
      <c r="W51" s="5">
        <f t="shared" si="7"/>
        <v>0.33359253958189306</v>
      </c>
      <c r="Z51" s="5">
        <f t="shared" si="8"/>
        <v>152.43024066800177</v>
      </c>
      <c r="AA51" s="18">
        <f t="shared" si="11"/>
        <v>15243024.066800199</v>
      </c>
    </row>
    <row r="52" spans="14:27">
      <c r="N52" t="e">
        <f t="shared" si="9"/>
        <v>#N/A</v>
      </c>
      <c r="O52" t="e">
        <f t="shared" si="10"/>
        <v>#N/A</v>
      </c>
      <c r="P52" t="e">
        <f t="shared" si="12"/>
        <v>#N/A</v>
      </c>
      <c r="Q52" t="e">
        <f t="shared" si="1"/>
        <v>#N/A</v>
      </c>
      <c r="R52">
        <f t="shared" si="2"/>
        <v>0</v>
      </c>
      <c r="S52">
        <f t="shared" si="3"/>
        <v>0</v>
      </c>
      <c r="T52" s="5" t="e">
        <f t="shared" si="4"/>
        <v>#N/A</v>
      </c>
      <c r="U52" s="5" t="e">
        <f t="shared" si="5"/>
        <v>#N/A</v>
      </c>
      <c r="V52" s="5" t="e">
        <f t="shared" si="6"/>
        <v>#N/A</v>
      </c>
      <c r="W52" s="5" t="e">
        <f t="shared" si="7"/>
        <v>#N/A</v>
      </c>
      <c r="Z52" s="5" t="e">
        <f t="shared" si="8"/>
        <v>#N/A</v>
      </c>
    </row>
    <row r="53" spans="14:27">
      <c r="N53" t="e">
        <f t="shared" si="9"/>
        <v>#N/A</v>
      </c>
      <c r="O53" t="e">
        <f t="shared" si="10"/>
        <v>#N/A</v>
      </c>
      <c r="P53" t="e">
        <f t="shared" si="12"/>
        <v>#N/A</v>
      </c>
      <c r="Q53" t="e">
        <f t="shared" si="1"/>
        <v>#N/A</v>
      </c>
      <c r="R53">
        <f t="shared" si="2"/>
        <v>0</v>
      </c>
      <c r="S53">
        <f t="shared" si="3"/>
        <v>0</v>
      </c>
      <c r="T53" s="5" t="e">
        <f t="shared" si="4"/>
        <v>#N/A</v>
      </c>
      <c r="U53" s="5" t="e">
        <f t="shared" si="5"/>
        <v>#N/A</v>
      </c>
      <c r="V53" s="5" t="e">
        <f t="shared" si="6"/>
        <v>#N/A</v>
      </c>
      <c r="W53" s="5" t="e">
        <f t="shared" si="7"/>
        <v>#N/A</v>
      </c>
      <c r="Z53" s="5" t="e">
        <f t="shared" si="8"/>
        <v>#N/A</v>
      </c>
    </row>
    <row r="54" spans="14:27">
      <c r="N54" t="e">
        <f t="shared" si="9"/>
        <v>#N/A</v>
      </c>
      <c r="O54" t="e">
        <f t="shared" si="10"/>
        <v>#N/A</v>
      </c>
      <c r="P54" t="e">
        <f t="shared" si="12"/>
        <v>#N/A</v>
      </c>
      <c r="Q54" t="e">
        <f t="shared" si="1"/>
        <v>#N/A</v>
      </c>
      <c r="R54">
        <f t="shared" si="2"/>
        <v>0</v>
      </c>
      <c r="S54">
        <f t="shared" si="3"/>
        <v>0</v>
      </c>
      <c r="T54" s="5" t="e">
        <f t="shared" si="4"/>
        <v>#N/A</v>
      </c>
      <c r="U54" s="5" t="e">
        <f t="shared" si="5"/>
        <v>#N/A</v>
      </c>
      <c r="V54" s="5" t="e">
        <f t="shared" si="6"/>
        <v>#N/A</v>
      </c>
      <c r="W54" s="5" t="e">
        <f t="shared" si="7"/>
        <v>#N/A</v>
      </c>
      <c r="Z54" s="5" t="e">
        <f t="shared" si="8"/>
        <v>#N/A</v>
      </c>
    </row>
    <row r="55" spans="14:27">
      <c r="N55" t="e">
        <f t="shared" si="9"/>
        <v>#N/A</v>
      </c>
      <c r="O55" t="e">
        <f t="shared" si="10"/>
        <v>#N/A</v>
      </c>
      <c r="P55" t="e">
        <f t="shared" si="12"/>
        <v>#N/A</v>
      </c>
      <c r="Q55" t="e">
        <f t="shared" si="1"/>
        <v>#N/A</v>
      </c>
      <c r="R55">
        <f t="shared" si="2"/>
        <v>0</v>
      </c>
      <c r="S55">
        <f t="shared" si="3"/>
        <v>0</v>
      </c>
      <c r="T55" s="5" t="e">
        <f t="shared" si="4"/>
        <v>#N/A</v>
      </c>
      <c r="U55" s="5" t="e">
        <f t="shared" si="5"/>
        <v>#N/A</v>
      </c>
      <c r="V55" s="5" t="e">
        <f t="shared" si="6"/>
        <v>#N/A</v>
      </c>
      <c r="W55" s="5" t="e">
        <f t="shared" si="7"/>
        <v>#N/A</v>
      </c>
      <c r="Z55" s="5" t="e">
        <f t="shared" si="8"/>
        <v>#N/A</v>
      </c>
    </row>
    <row r="56" spans="14:27">
      <c r="N56" t="e">
        <f t="shared" si="9"/>
        <v>#N/A</v>
      </c>
      <c r="O56" t="e">
        <f t="shared" si="10"/>
        <v>#N/A</v>
      </c>
      <c r="P56" t="e">
        <f t="shared" si="12"/>
        <v>#N/A</v>
      </c>
      <c r="Q56" t="e">
        <f t="shared" si="1"/>
        <v>#N/A</v>
      </c>
      <c r="R56">
        <f t="shared" si="2"/>
        <v>0</v>
      </c>
      <c r="S56">
        <f t="shared" si="3"/>
        <v>0</v>
      </c>
      <c r="T56" s="5" t="e">
        <f t="shared" si="4"/>
        <v>#N/A</v>
      </c>
      <c r="U56" s="5" t="e">
        <f t="shared" si="5"/>
        <v>#N/A</v>
      </c>
      <c r="V56" s="5" t="e">
        <f t="shared" si="6"/>
        <v>#N/A</v>
      </c>
      <c r="W56" s="5" t="e">
        <f t="shared" si="7"/>
        <v>#N/A</v>
      </c>
      <c r="Z56" s="5" t="e">
        <f t="shared" si="8"/>
        <v>#N/A</v>
      </c>
    </row>
    <row r="57" spans="14:27">
      <c r="N57" t="e">
        <f t="shared" si="9"/>
        <v>#N/A</v>
      </c>
      <c r="O57" t="e">
        <f t="shared" si="10"/>
        <v>#N/A</v>
      </c>
      <c r="P57" t="e">
        <f t="shared" si="12"/>
        <v>#N/A</v>
      </c>
      <c r="Q57" t="e">
        <f t="shared" si="1"/>
        <v>#N/A</v>
      </c>
      <c r="R57">
        <f t="shared" si="2"/>
        <v>0</v>
      </c>
      <c r="S57">
        <f t="shared" si="3"/>
        <v>0</v>
      </c>
      <c r="T57" s="5" t="e">
        <f t="shared" si="4"/>
        <v>#N/A</v>
      </c>
      <c r="U57" s="5" t="e">
        <f t="shared" si="5"/>
        <v>#N/A</v>
      </c>
      <c r="V57" s="5" t="e">
        <f t="shared" si="6"/>
        <v>#N/A</v>
      </c>
      <c r="W57" s="5" t="e">
        <f t="shared" si="7"/>
        <v>#N/A</v>
      </c>
      <c r="Z57" s="5" t="e">
        <f t="shared" si="8"/>
        <v>#N/A</v>
      </c>
    </row>
    <row r="58" spans="14:27">
      <c r="N58" t="e">
        <f t="shared" si="9"/>
        <v>#N/A</v>
      </c>
      <c r="O58" t="e">
        <f t="shared" si="10"/>
        <v>#N/A</v>
      </c>
      <c r="P58" t="e">
        <f t="shared" si="12"/>
        <v>#N/A</v>
      </c>
      <c r="Q58" t="e">
        <f t="shared" si="1"/>
        <v>#N/A</v>
      </c>
      <c r="R58">
        <f t="shared" si="2"/>
        <v>0</v>
      </c>
      <c r="S58">
        <f t="shared" si="3"/>
        <v>0</v>
      </c>
      <c r="T58" s="5" t="e">
        <f t="shared" si="4"/>
        <v>#N/A</v>
      </c>
      <c r="U58" s="5" t="e">
        <f t="shared" si="5"/>
        <v>#N/A</v>
      </c>
      <c r="V58" s="5" t="e">
        <f t="shared" si="6"/>
        <v>#N/A</v>
      </c>
      <c r="W58" s="5" t="e">
        <f t="shared" si="7"/>
        <v>#N/A</v>
      </c>
      <c r="Z58" s="5" t="e">
        <f t="shared" si="8"/>
        <v>#N/A</v>
      </c>
    </row>
    <row r="59" spans="14:27">
      <c r="N59" t="e">
        <f t="shared" si="9"/>
        <v>#N/A</v>
      </c>
      <c r="O59" t="e">
        <f t="shared" si="10"/>
        <v>#N/A</v>
      </c>
      <c r="P59" t="e">
        <f t="shared" si="12"/>
        <v>#N/A</v>
      </c>
      <c r="Q59" t="e">
        <f t="shared" si="1"/>
        <v>#N/A</v>
      </c>
      <c r="R59">
        <f t="shared" si="2"/>
        <v>0</v>
      </c>
      <c r="S59">
        <f t="shared" si="3"/>
        <v>0</v>
      </c>
      <c r="T59" s="5" t="e">
        <f t="shared" si="4"/>
        <v>#N/A</v>
      </c>
      <c r="U59" s="5" t="e">
        <f t="shared" si="5"/>
        <v>#N/A</v>
      </c>
      <c r="V59" s="5" t="e">
        <f t="shared" si="6"/>
        <v>#N/A</v>
      </c>
      <c r="W59" s="5" t="e">
        <f t="shared" si="7"/>
        <v>#N/A</v>
      </c>
      <c r="Z59" s="5" t="e">
        <f t="shared" si="8"/>
        <v>#N/A</v>
      </c>
    </row>
    <row r="60" spans="14:27">
      <c r="N60" t="e">
        <f t="shared" si="9"/>
        <v>#N/A</v>
      </c>
      <c r="O60" t="e">
        <f t="shared" si="10"/>
        <v>#N/A</v>
      </c>
      <c r="P60" t="e">
        <f t="shared" si="12"/>
        <v>#N/A</v>
      </c>
      <c r="Q60" t="e">
        <f t="shared" si="1"/>
        <v>#N/A</v>
      </c>
      <c r="R60">
        <f t="shared" si="2"/>
        <v>0</v>
      </c>
      <c r="S60">
        <f t="shared" si="3"/>
        <v>0</v>
      </c>
      <c r="T60" s="5" t="e">
        <f t="shared" si="4"/>
        <v>#N/A</v>
      </c>
      <c r="U60" s="5" t="e">
        <f t="shared" si="5"/>
        <v>#N/A</v>
      </c>
      <c r="V60" s="5" t="e">
        <f t="shared" si="6"/>
        <v>#N/A</v>
      </c>
      <c r="W60" s="5" t="e">
        <f t="shared" si="7"/>
        <v>#N/A</v>
      </c>
      <c r="Z60" s="5" t="e">
        <f t="shared" si="8"/>
        <v>#N/A</v>
      </c>
    </row>
    <row r="61" spans="14:27">
      <c r="N61" t="e">
        <f t="shared" si="9"/>
        <v>#N/A</v>
      </c>
      <c r="O61" t="e">
        <f t="shared" si="10"/>
        <v>#N/A</v>
      </c>
      <c r="P61" t="e">
        <f t="shared" si="12"/>
        <v>#N/A</v>
      </c>
      <c r="Q61" t="e">
        <f t="shared" si="1"/>
        <v>#N/A</v>
      </c>
      <c r="R61">
        <f t="shared" si="2"/>
        <v>0</v>
      </c>
      <c r="S61">
        <f t="shared" si="3"/>
        <v>0</v>
      </c>
      <c r="T61" s="5" t="e">
        <f t="shared" si="4"/>
        <v>#N/A</v>
      </c>
      <c r="U61" s="5" t="e">
        <f t="shared" si="5"/>
        <v>#N/A</v>
      </c>
      <c r="V61" s="5" t="e">
        <f t="shared" si="6"/>
        <v>#N/A</v>
      </c>
      <c r="W61" s="5" t="e">
        <f t="shared" si="7"/>
        <v>#N/A</v>
      </c>
      <c r="Z61" s="5" t="e">
        <f t="shared" si="8"/>
        <v>#N/A</v>
      </c>
    </row>
    <row r="62" spans="14:27">
      <c r="N62" t="e">
        <f t="shared" si="9"/>
        <v>#N/A</v>
      </c>
      <c r="O62" t="e">
        <f t="shared" si="10"/>
        <v>#N/A</v>
      </c>
      <c r="P62" t="e">
        <f t="shared" si="12"/>
        <v>#N/A</v>
      </c>
      <c r="Q62" t="e">
        <f t="shared" si="1"/>
        <v>#N/A</v>
      </c>
      <c r="R62">
        <f t="shared" si="2"/>
        <v>0</v>
      </c>
      <c r="S62">
        <f t="shared" si="3"/>
        <v>0</v>
      </c>
      <c r="T62" s="5" t="e">
        <f t="shared" si="4"/>
        <v>#N/A</v>
      </c>
      <c r="U62" s="5" t="e">
        <f t="shared" si="5"/>
        <v>#N/A</v>
      </c>
      <c r="V62" s="5" t="e">
        <f t="shared" si="6"/>
        <v>#N/A</v>
      </c>
      <c r="W62" s="5" t="e">
        <f t="shared" si="7"/>
        <v>#N/A</v>
      </c>
      <c r="Z62" s="5" t="e">
        <f t="shared" si="8"/>
        <v>#N/A</v>
      </c>
    </row>
    <row r="63" spans="14:27">
      <c r="N63" t="e">
        <f t="shared" si="9"/>
        <v>#N/A</v>
      </c>
      <c r="O63" t="e">
        <f t="shared" si="10"/>
        <v>#N/A</v>
      </c>
      <c r="P63" t="e">
        <f t="shared" si="12"/>
        <v>#N/A</v>
      </c>
      <c r="Q63" t="e">
        <f t="shared" si="1"/>
        <v>#N/A</v>
      </c>
      <c r="R63">
        <f t="shared" si="2"/>
        <v>0</v>
      </c>
      <c r="S63">
        <f t="shared" si="3"/>
        <v>0</v>
      </c>
      <c r="T63" s="5" t="e">
        <f t="shared" si="4"/>
        <v>#N/A</v>
      </c>
      <c r="U63" s="5" t="e">
        <f t="shared" si="5"/>
        <v>#N/A</v>
      </c>
      <c r="V63" s="5" t="e">
        <f t="shared" si="6"/>
        <v>#N/A</v>
      </c>
      <c r="W63" s="5" t="e">
        <f t="shared" si="7"/>
        <v>#N/A</v>
      </c>
      <c r="Z63" s="5" t="e">
        <f t="shared" si="8"/>
        <v>#N/A</v>
      </c>
    </row>
    <row r="64" spans="14:27">
      <c r="N64" t="e">
        <f t="shared" si="9"/>
        <v>#N/A</v>
      </c>
      <c r="O64" t="e">
        <f t="shared" si="10"/>
        <v>#N/A</v>
      </c>
      <c r="P64" t="e">
        <f t="shared" si="12"/>
        <v>#N/A</v>
      </c>
      <c r="Q64" t="e">
        <f t="shared" si="1"/>
        <v>#N/A</v>
      </c>
      <c r="R64">
        <f t="shared" si="2"/>
        <v>0</v>
      </c>
      <c r="S64">
        <f t="shared" si="3"/>
        <v>0</v>
      </c>
      <c r="T64" s="5" t="e">
        <f t="shared" si="4"/>
        <v>#N/A</v>
      </c>
      <c r="U64" s="5" t="e">
        <f t="shared" si="5"/>
        <v>#N/A</v>
      </c>
      <c r="V64" s="5" t="e">
        <f t="shared" si="6"/>
        <v>#N/A</v>
      </c>
      <c r="W64" s="5" t="e">
        <f t="shared" si="7"/>
        <v>#N/A</v>
      </c>
      <c r="Z64" s="5" t="e">
        <f t="shared" si="8"/>
        <v>#N/A</v>
      </c>
    </row>
    <row r="65" spans="14:26">
      <c r="N65" t="e">
        <f t="shared" si="9"/>
        <v>#N/A</v>
      </c>
      <c r="O65" t="e">
        <f t="shared" si="10"/>
        <v>#N/A</v>
      </c>
      <c r="P65" t="e">
        <f t="shared" ref="P65:P101" si="13">IF(ISERROR(N65),NA(),($B$5*(1+$B$6)^(N65)+$B$7*(1+$K$5)^(N65))*12+($B$8*(1+$K$5)^(N65)))/100000</f>
        <v>#N/A</v>
      </c>
      <c r="Q65" t="e">
        <f t="shared" si="1"/>
        <v>#N/A</v>
      </c>
      <c r="R65">
        <f t="shared" si="2"/>
        <v>0</v>
      </c>
      <c r="S65">
        <f t="shared" si="3"/>
        <v>0</v>
      </c>
      <c r="T65" s="5" t="e">
        <f t="shared" si="4"/>
        <v>#N/A</v>
      </c>
      <c r="U65" s="5" t="e">
        <f t="shared" si="5"/>
        <v>#N/A</v>
      </c>
      <c r="V65" s="5" t="e">
        <f t="shared" si="6"/>
        <v>#N/A</v>
      </c>
      <c r="W65" s="5" t="e">
        <f t="shared" si="7"/>
        <v>#N/A</v>
      </c>
      <c r="Z65" s="5" t="e">
        <f t="shared" si="8"/>
        <v>#N/A</v>
      </c>
    </row>
    <row r="66" spans="14:26">
      <c r="N66" t="e">
        <f t="shared" si="9"/>
        <v>#N/A</v>
      </c>
      <c r="O66" t="e">
        <f t="shared" si="10"/>
        <v>#N/A</v>
      </c>
      <c r="P66" t="e">
        <f t="shared" si="13"/>
        <v>#N/A</v>
      </c>
      <c r="Q66" t="e">
        <f t="shared" ref="Q66:Q101" si="14">IF(ISERROR(N66),NA(),IF(N66&gt;=$B$4,IF(ISERROR(P66),NA(),P66),NA()))</f>
        <v>#N/A</v>
      </c>
      <c r="R66">
        <f t="shared" ref="R66:R101" si="15">IF(ISERROR(N66),0,IF(N66&gt;=$B$4,IF(ISERROR(P66),0,P66),0))</f>
        <v>0</v>
      </c>
      <c r="S66">
        <f t="shared" ref="S66:S101" si="16">IF(ISERROR(P66),0,P66)</f>
        <v>0</v>
      </c>
      <c r="T66" s="5" t="e">
        <f t="shared" ref="T66:T101" si="17">IF(ISERROR(N66),NA(),($B$11*12+$B$12)*(1+$B$13)^N66)/100000+P66</f>
        <v>#N/A</v>
      </c>
      <c r="U66" s="5" t="e">
        <f t="shared" ref="U66:U101" si="18">IF(ISERROR(N66),NA(),IF(N66&gt;=$B$4,IF(ISERROR(T66),NA(),T66),NA()))</f>
        <v>#N/A</v>
      </c>
      <c r="V66" s="5" t="e">
        <f t="shared" ref="V66:V101" si="19">Q66/U66</f>
        <v>#N/A</v>
      </c>
      <c r="W66" s="5" t="e">
        <f t="shared" ref="W66:W101" si="20">IF(ISERROR(N66),NA(),S66/T66)</f>
        <v>#N/A</v>
      </c>
      <c r="Z66" s="5" t="e">
        <f t="shared" ref="Z66:Z101" si="21">IF(ISERROR(N66),NA(),($B$11*12+$B$12)*(1+$B$13)^N66)/100000</f>
        <v>#N/A</v>
      </c>
    </row>
    <row r="67" spans="14:26">
      <c r="N67" t="e">
        <f t="shared" ref="N67:N101" si="22">IF(N66+1&lt;=$B$3,N66+1,NA())</f>
        <v>#N/A</v>
      </c>
      <c r="O67" t="e">
        <f t="shared" ref="O67:O101" si="23">IF(ISERROR(N67),NA(),O66+1)</f>
        <v>#N/A</v>
      </c>
      <c r="P67" t="e">
        <f t="shared" si="13"/>
        <v>#N/A</v>
      </c>
      <c r="Q67" t="e">
        <f t="shared" si="14"/>
        <v>#N/A</v>
      </c>
      <c r="R67">
        <f t="shared" si="15"/>
        <v>0</v>
      </c>
      <c r="S67">
        <f t="shared" si="16"/>
        <v>0</v>
      </c>
      <c r="T67" s="5" t="e">
        <f t="shared" si="17"/>
        <v>#N/A</v>
      </c>
      <c r="U67" s="5" t="e">
        <f t="shared" si="18"/>
        <v>#N/A</v>
      </c>
      <c r="V67" s="5" t="e">
        <f t="shared" si="19"/>
        <v>#N/A</v>
      </c>
      <c r="W67" s="5" t="e">
        <f t="shared" si="20"/>
        <v>#N/A</v>
      </c>
      <c r="Z67" s="5" t="e">
        <f t="shared" si="21"/>
        <v>#N/A</v>
      </c>
    </row>
    <row r="68" spans="14:26">
      <c r="N68" t="e">
        <f t="shared" si="22"/>
        <v>#N/A</v>
      </c>
      <c r="O68" t="e">
        <f t="shared" si="23"/>
        <v>#N/A</v>
      </c>
      <c r="P68" t="e">
        <f t="shared" si="13"/>
        <v>#N/A</v>
      </c>
      <c r="Q68" t="e">
        <f t="shared" si="14"/>
        <v>#N/A</v>
      </c>
      <c r="R68">
        <f t="shared" si="15"/>
        <v>0</v>
      </c>
      <c r="S68">
        <f t="shared" si="16"/>
        <v>0</v>
      </c>
      <c r="T68" s="5" t="e">
        <f t="shared" si="17"/>
        <v>#N/A</v>
      </c>
      <c r="U68" s="5" t="e">
        <f t="shared" si="18"/>
        <v>#N/A</v>
      </c>
      <c r="V68" s="5" t="e">
        <f t="shared" si="19"/>
        <v>#N/A</v>
      </c>
      <c r="W68" s="5" t="e">
        <f t="shared" si="20"/>
        <v>#N/A</v>
      </c>
      <c r="Z68" s="5" t="e">
        <f t="shared" si="21"/>
        <v>#N/A</v>
      </c>
    </row>
    <row r="69" spans="14:26">
      <c r="N69" t="e">
        <f t="shared" si="22"/>
        <v>#N/A</v>
      </c>
      <c r="O69" t="e">
        <f t="shared" si="23"/>
        <v>#N/A</v>
      </c>
      <c r="P69" t="e">
        <f t="shared" si="13"/>
        <v>#N/A</v>
      </c>
      <c r="Q69" t="e">
        <f t="shared" si="14"/>
        <v>#N/A</v>
      </c>
      <c r="R69">
        <f t="shared" si="15"/>
        <v>0</v>
      </c>
      <c r="S69">
        <f t="shared" si="16"/>
        <v>0</v>
      </c>
      <c r="T69" s="5" t="e">
        <f t="shared" si="17"/>
        <v>#N/A</v>
      </c>
      <c r="U69" s="5" t="e">
        <f t="shared" si="18"/>
        <v>#N/A</v>
      </c>
      <c r="V69" s="5" t="e">
        <f t="shared" si="19"/>
        <v>#N/A</v>
      </c>
      <c r="W69" s="5" t="e">
        <f t="shared" si="20"/>
        <v>#N/A</v>
      </c>
      <c r="Z69" s="5" t="e">
        <f t="shared" si="21"/>
        <v>#N/A</v>
      </c>
    </row>
    <row r="70" spans="14:26">
      <c r="N70" t="e">
        <f t="shared" si="22"/>
        <v>#N/A</v>
      </c>
      <c r="O70" t="e">
        <f t="shared" si="23"/>
        <v>#N/A</v>
      </c>
      <c r="P70" t="e">
        <f t="shared" si="13"/>
        <v>#N/A</v>
      </c>
      <c r="Q70" t="e">
        <f t="shared" si="14"/>
        <v>#N/A</v>
      </c>
      <c r="R70">
        <f t="shared" si="15"/>
        <v>0</v>
      </c>
      <c r="S70">
        <f t="shared" si="16"/>
        <v>0</v>
      </c>
      <c r="T70" s="5" t="e">
        <f t="shared" si="17"/>
        <v>#N/A</v>
      </c>
      <c r="U70" s="5" t="e">
        <f t="shared" si="18"/>
        <v>#N/A</v>
      </c>
      <c r="V70" s="5" t="e">
        <f t="shared" si="19"/>
        <v>#N/A</v>
      </c>
      <c r="W70" s="5" t="e">
        <f t="shared" si="20"/>
        <v>#N/A</v>
      </c>
      <c r="Z70" s="5" t="e">
        <f t="shared" si="21"/>
        <v>#N/A</v>
      </c>
    </row>
    <row r="71" spans="14:26">
      <c r="N71" t="e">
        <f t="shared" si="22"/>
        <v>#N/A</v>
      </c>
      <c r="O71" t="e">
        <f t="shared" si="23"/>
        <v>#N/A</v>
      </c>
      <c r="P71" t="e">
        <f t="shared" si="13"/>
        <v>#N/A</v>
      </c>
      <c r="Q71" t="e">
        <f t="shared" si="14"/>
        <v>#N/A</v>
      </c>
      <c r="R71">
        <f t="shared" si="15"/>
        <v>0</v>
      </c>
      <c r="S71">
        <f t="shared" si="16"/>
        <v>0</v>
      </c>
      <c r="T71" s="5" t="e">
        <f t="shared" si="17"/>
        <v>#N/A</v>
      </c>
      <c r="U71" s="5" t="e">
        <f t="shared" si="18"/>
        <v>#N/A</v>
      </c>
      <c r="V71" s="5" t="e">
        <f t="shared" si="19"/>
        <v>#N/A</v>
      </c>
      <c r="W71" s="5" t="e">
        <f t="shared" si="20"/>
        <v>#N/A</v>
      </c>
      <c r="Z71" s="5" t="e">
        <f t="shared" si="21"/>
        <v>#N/A</v>
      </c>
    </row>
    <row r="72" spans="14:26">
      <c r="N72" t="e">
        <f t="shared" si="22"/>
        <v>#N/A</v>
      </c>
      <c r="O72" t="e">
        <f t="shared" si="23"/>
        <v>#N/A</v>
      </c>
      <c r="P72" t="e">
        <f t="shared" si="13"/>
        <v>#N/A</v>
      </c>
      <c r="Q72" t="e">
        <f t="shared" si="14"/>
        <v>#N/A</v>
      </c>
      <c r="R72">
        <f t="shared" si="15"/>
        <v>0</v>
      </c>
      <c r="S72">
        <f t="shared" si="16"/>
        <v>0</v>
      </c>
      <c r="T72" s="5" t="e">
        <f t="shared" si="17"/>
        <v>#N/A</v>
      </c>
      <c r="U72" s="5" t="e">
        <f t="shared" si="18"/>
        <v>#N/A</v>
      </c>
      <c r="V72" s="5" t="e">
        <f t="shared" si="19"/>
        <v>#N/A</v>
      </c>
      <c r="W72" s="5" t="e">
        <f t="shared" si="20"/>
        <v>#N/A</v>
      </c>
      <c r="Z72" s="5" t="e">
        <f t="shared" si="21"/>
        <v>#N/A</v>
      </c>
    </row>
    <row r="73" spans="14:26">
      <c r="N73" t="e">
        <f t="shared" si="22"/>
        <v>#N/A</v>
      </c>
      <c r="O73" t="e">
        <f t="shared" si="23"/>
        <v>#N/A</v>
      </c>
      <c r="P73" t="e">
        <f t="shared" si="13"/>
        <v>#N/A</v>
      </c>
      <c r="Q73" t="e">
        <f t="shared" si="14"/>
        <v>#N/A</v>
      </c>
      <c r="R73">
        <f t="shared" si="15"/>
        <v>0</v>
      </c>
      <c r="S73">
        <f t="shared" si="16"/>
        <v>0</v>
      </c>
      <c r="T73" s="5" t="e">
        <f t="shared" si="17"/>
        <v>#N/A</v>
      </c>
      <c r="U73" s="5" t="e">
        <f t="shared" si="18"/>
        <v>#N/A</v>
      </c>
      <c r="V73" s="5" t="e">
        <f t="shared" si="19"/>
        <v>#N/A</v>
      </c>
      <c r="W73" s="5" t="e">
        <f t="shared" si="20"/>
        <v>#N/A</v>
      </c>
      <c r="Z73" s="5" t="e">
        <f t="shared" si="21"/>
        <v>#N/A</v>
      </c>
    </row>
    <row r="74" spans="14:26">
      <c r="N74" t="e">
        <f t="shared" si="22"/>
        <v>#N/A</v>
      </c>
      <c r="O74" t="e">
        <f t="shared" si="23"/>
        <v>#N/A</v>
      </c>
      <c r="P74" t="e">
        <f t="shared" si="13"/>
        <v>#N/A</v>
      </c>
      <c r="Q74" t="e">
        <f t="shared" si="14"/>
        <v>#N/A</v>
      </c>
      <c r="R74">
        <f t="shared" si="15"/>
        <v>0</v>
      </c>
      <c r="S74">
        <f t="shared" si="16"/>
        <v>0</v>
      </c>
      <c r="T74" s="5" t="e">
        <f t="shared" si="17"/>
        <v>#N/A</v>
      </c>
      <c r="U74" s="5" t="e">
        <f t="shared" si="18"/>
        <v>#N/A</v>
      </c>
      <c r="V74" s="5" t="e">
        <f t="shared" si="19"/>
        <v>#N/A</v>
      </c>
      <c r="W74" s="5" t="e">
        <f t="shared" si="20"/>
        <v>#N/A</v>
      </c>
      <c r="Z74" s="5" t="e">
        <f t="shared" si="21"/>
        <v>#N/A</v>
      </c>
    </row>
    <row r="75" spans="14:26">
      <c r="N75" t="e">
        <f t="shared" si="22"/>
        <v>#N/A</v>
      </c>
      <c r="O75" t="e">
        <f t="shared" si="23"/>
        <v>#N/A</v>
      </c>
      <c r="P75" t="e">
        <f t="shared" si="13"/>
        <v>#N/A</v>
      </c>
      <c r="Q75" t="e">
        <f t="shared" si="14"/>
        <v>#N/A</v>
      </c>
      <c r="R75">
        <f t="shared" si="15"/>
        <v>0</v>
      </c>
      <c r="S75">
        <f t="shared" si="16"/>
        <v>0</v>
      </c>
      <c r="T75" s="5" t="e">
        <f t="shared" si="17"/>
        <v>#N/A</v>
      </c>
      <c r="U75" s="5" t="e">
        <f t="shared" si="18"/>
        <v>#N/A</v>
      </c>
      <c r="V75" s="5" t="e">
        <f t="shared" si="19"/>
        <v>#N/A</v>
      </c>
      <c r="W75" s="5" t="e">
        <f t="shared" si="20"/>
        <v>#N/A</v>
      </c>
      <c r="Z75" s="5" t="e">
        <f t="shared" si="21"/>
        <v>#N/A</v>
      </c>
    </row>
    <row r="76" spans="14:26">
      <c r="N76" t="e">
        <f t="shared" si="22"/>
        <v>#N/A</v>
      </c>
      <c r="O76" t="e">
        <f t="shared" si="23"/>
        <v>#N/A</v>
      </c>
      <c r="P76" t="e">
        <f t="shared" si="13"/>
        <v>#N/A</v>
      </c>
      <c r="Q76" t="e">
        <f t="shared" si="14"/>
        <v>#N/A</v>
      </c>
      <c r="R76">
        <f t="shared" si="15"/>
        <v>0</v>
      </c>
      <c r="S76">
        <f t="shared" si="16"/>
        <v>0</v>
      </c>
      <c r="T76" s="5" t="e">
        <f t="shared" si="17"/>
        <v>#N/A</v>
      </c>
      <c r="U76" s="5" t="e">
        <f t="shared" si="18"/>
        <v>#N/A</v>
      </c>
      <c r="V76" s="5" t="e">
        <f t="shared" si="19"/>
        <v>#N/A</v>
      </c>
      <c r="W76" s="5" t="e">
        <f t="shared" si="20"/>
        <v>#N/A</v>
      </c>
      <c r="Z76" s="5" t="e">
        <f t="shared" si="21"/>
        <v>#N/A</v>
      </c>
    </row>
    <row r="77" spans="14:26">
      <c r="N77" t="e">
        <f t="shared" si="22"/>
        <v>#N/A</v>
      </c>
      <c r="O77" t="e">
        <f t="shared" si="23"/>
        <v>#N/A</v>
      </c>
      <c r="P77" t="e">
        <f t="shared" si="13"/>
        <v>#N/A</v>
      </c>
      <c r="Q77" t="e">
        <f t="shared" si="14"/>
        <v>#N/A</v>
      </c>
      <c r="R77">
        <f t="shared" si="15"/>
        <v>0</v>
      </c>
      <c r="S77">
        <f t="shared" si="16"/>
        <v>0</v>
      </c>
      <c r="T77" s="5" t="e">
        <f t="shared" si="17"/>
        <v>#N/A</v>
      </c>
      <c r="U77" s="5" t="e">
        <f t="shared" si="18"/>
        <v>#N/A</v>
      </c>
      <c r="V77" s="5" t="e">
        <f t="shared" si="19"/>
        <v>#N/A</v>
      </c>
      <c r="W77" s="5" t="e">
        <f t="shared" si="20"/>
        <v>#N/A</v>
      </c>
      <c r="Z77" s="5" t="e">
        <f t="shared" si="21"/>
        <v>#N/A</v>
      </c>
    </row>
    <row r="78" spans="14:26">
      <c r="N78" t="e">
        <f t="shared" si="22"/>
        <v>#N/A</v>
      </c>
      <c r="O78" t="e">
        <f t="shared" si="23"/>
        <v>#N/A</v>
      </c>
      <c r="P78" t="e">
        <f t="shared" si="13"/>
        <v>#N/A</v>
      </c>
      <c r="Q78" t="e">
        <f t="shared" si="14"/>
        <v>#N/A</v>
      </c>
      <c r="R78">
        <f t="shared" si="15"/>
        <v>0</v>
      </c>
      <c r="S78">
        <f t="shared" si="16"/>
        <v>0</v>
      </c>
      <c r="T78" s="5" t="e">
        <f t="shared" si="17"/>
        <v>#N/A</v>
      </c>
      <c r="U78" s="5" t="e">
        <f t="shared" si="18"/>
        <v>#N/A</v>
      </c>
      <c r="V78" s="5" t="e">
        <f t="shared" si="19"/>
        <v>#N/A</v>
      </c>
      <c r="W78" s="5" t="e">
        <f t="shared" si="20"/>
        <v>#N/A</v>
      </c>
      <c r="Z78" s="5" t="e">
        <f t="shared" si="21"/>
        <v>#N/A</v>
      </c>
    </row>
    <row r="79" spans="14:26">
      <c r="N79" t="e">
        <f t="shared" si="22"/>
        <v>#N/A</v>
      </c>
      <c r="O79" t="e">
        <f t="shared" si="23"/>
        <v>#N/A</v>
      </c>
      <c r="P79" t="e">
        <f t="shared" si="13"/>
        <v>#N/A</v>
      </c>
      <c r="Q79" t="e">
        <f t="shared" si="14"/>
        <v>#N/A</v>
      </c>
      <c r="R79">
        <f t="shared" si="15"/>
        <v>0</v>
      </c>
      <c r="S79">
        <f t="shared" si="16"/>
        <v>0</v>
      </c>
      <c r="T79" s="5" t="e">
        <f t="shared" si="17"/>
        <v>#N/A</v>
      </c>
      <c r="U79" s="5" t="e">
        <f t="shared" si="18"/>
        <v>#N/A</v>
      </c>
      <c r="V79" s="5" t="e">
        <f t="shared" si="19"/>
        <v>#N/A</v>
      </c>
      <c r="W79" s="5" t="e">
        <f t="shared" si="20"/>
        <v>#N/A</v>
      </c>
      <c r="Z79" s="5" t="e">
        <f t="shared" si="21"/>
        <v>#N/A</v>
      </c>
    </row>
    <row r="80" spans="14:26">
      <c r="N80" t="e">
        <f t="shared" si="22"/>
        <v>#N/A</v>
      </c>
      <c r="O80" t="e">
        <f t="shared" si="23"/>
        <v>#N/A</v>
      </c>
      <c r="P80" t="e">
        <f t="shared" si="13"/>
        <v>#N/A</v>
      </c>
      <c r="Q80" t="e">
        <f t="shared" si="14"/>
        <v>#N/A</v>
      </c>
      <c r="R80">
        <f t="shared" si="15"/>
        <v>0</v>
      </c>
      <c r="S80">
        <f t="shared" si="16"/>
        <v>0</v>
      </c>
      <c r="T80" s="5" t="e">
        <f t="shared" si="17"/>
        <v>#N/A</v>
      </c>
      <c r="U80" s="5" t="e">
        <f t="shared" si="18"/>
        <v>#N/A</v>
      </c>
      <c r="V80" s="5" t="e">
        <f t="shared" si="19"/>
        <v>#N/A</v>
      </c>
      <c r="W80" s="5" t="e">
        <f t="shared" si="20"/>
        <v>#N/A</v>
      </c>
      <c r="Z80" s="5" t="e">
        <f t="shared" si="21"/>
        <v>#N/A</v>
      </c>
    </row>
    <row r="81" spans="14:26">
      <c r="N81" t="e">
        <f t="shared" si="22"/>
        <v>#N/A</v>
      </c>
      <c r="O81" t="e">
        <f t="shared" si="23"/>
        <v>#N/A</v>
      </c>
      <c r="P81" t="e">
        <f t="shared" si="13"/>
        <v>#N/A</v>
      </c>
      <c r="Q81" t="e">
        <f t="shared" si="14"/>
        <v>#N/A</v>
      </c>
      <c r="R81">
        <f t="shared" si="15"/>
        <v>0</v>
      </c>
      <c r="S81">
        <f t="shared" si="16"/>
        <v>0</v>
      </c>
      <c r="T81" s="5" t="e">
        <f t="shared" si="17"/>
        <v>#N/A</v>
      </c>
      <c r="U81" s="5" t="e">
        <f t="shared" si="18"/>
        <v>#N/A</v>
      </c>
      <c r="V81" s="5" t="e">
        <f t="shared" si="19"/>
        <v>#N/A</v>
      </c>
      <c r="W81" s="5" t="e">
        <f t="shared" si="20"/>
        <v>#N/A</v>
      </c>
      <c r="Z81" s="5" t="e">
        <f t="shared" si="21"/>
        <v>#N/A</v>
      </c>
    </row>
    <row r="82" spans="14:26">
      <c r="N82" t="e">
        <f t="shared" si="22"/>
        <v>#N/A</v>
      </c>
      <c r="O82" t="e">
        <f t="shared" si="23"/>
        <v>#N/A</v>
      </c>
      <c r="P82" t="e">
        <f t="shared" si="13"/>
        <v>#N/A</v>
      </c>
      <c r="Q82" t="e">
        <f t="shared" si="14"/>
        <v>#N/A</v>
      </c>
      <c r="R82">
        <f t="shared" si="15"/>
        <v>0</v>
      </c>
      <c r="S82">
        <f t="shared" si="16"/>
        <v>0</v>
      </c>
      <c r="T82" s="5" t="e">
        <f t="shared" si="17"/>
        <v>#N/A</v>
      </c>
      <c r="U82" s="5" t="e">
        <f t="shared" si="18"/>
        <v>#N/A</v>
      </c>
      <c r="V82" s="5" t="e">
        <f t="shared" si="19"/>
        <v>#N/A</v>
      </c>
      <c r="W82" s="5" t="e">
        <f t="shared" si="20"/>
        <v>#N/A</v>
      </c>
      <c r="Z82" s="5" t="e">
        <f t="shared" si="21"/>
        <v>#N/A</v>
      </c>
    </row>
    <row r="83" spans="14:26">
      <c r="N83" t="e">
        <f t="shared" si="22"/>
        <v>#N/A</v>
      </c>
      <c r="O83" t="e">
        <f t="shared" si="23"/>
        <v>#N/A</v>
      </c>
      <c r="P83" t="e">
        <f t="shared" si="13"/>
        <v>#N/A</v>
      </c>
      <c r="Q83" t="e">
        <f t="shared" si="14"/>
        <v>#N/A</v>
      </c>
      <c r="R83">
        <f t="shared" si="15"/>
        <v>0</v>
      </c>
      <c r="S83">
        <f t="shared" si="16"/>
        <v>0</v>
      </c>
      <c r="T83" s="5" t="e">
        <f t="shared" si="17"/>
        <v>#N/A</v>
      </c>
      <c r="U83" s="5" t="e">
        <f t="shared" si="18"/>
        <v>#N/A</v>
      </c>
      <c r="V83" s="5" t="e">
        <f t="shared" si="19"/>
        <v>#N/A</v>
      </c>
      <c r="W83" s="5" t="e">
        <f t="shared" si="20"/>
        <v>#N/A</v>
      </c>
      <c r="Z83" s="5" t="e">
        <f t="shared" si="21"/>
        <v>#N/A</v>
      </c>
    </row>
    <row r="84" spans="14:26">
      <c r="N84" t="e">
        <f t="shared" si="22"/>
        <v>#N/A</v>
      </c>
      <c r="O84" t="e">
        <f t="shared" si="23"/>
        <v>#N/A</v>
      </c>
      <c r="P84" t="e">
        <f t="shared" si="13"/>
        <v>#N/A</v>
      </c>
      <c r="Q84" t="e">
        <f t="shared" si="14"/>
        <v>#N/A</v>
      </c>
      <c r="R84">
        <f t="shared" si="15"/>
        <v>0</v>
      </c>
      <c r="S84">
        <f t="shared" si="16"/>
        <v>0</v>
      </c>
      <c r="T84" s="5" t="e">
        <f t="shared" si="17"/>
        <v>#N/A</v>
      </c>
      <c r="U84" s="5" t="e">
        <f t="shared" si="18"/>
        <v>#N/A</v>
      </c>
      <c r="V84" s="5" t="e">
        <f t="shared" si="19"/>
        <v>#N/A</v>
      </c>
      <c r="W84" s="5" t="e">
        <f t="shared" si="20"/>
        <v>#N/A</v>
      </c>
      <c r="Z84" s="5" t="e">
        <f t="shared" si="21"/>
        <v>#N/A</v>
      </c>
    </row>
    <row r="85" spans="14:26">
      <c r="N85" t="e">
        <f t="shared" si="22"/>
        <v>#N/A</v>
      </c>
      <c r="O85" t="e">
        <f t="shared" si="23"/>
        <v>#N/A</v>
      </c>
      <c r="P85" t="e">
        <f t="shared" si="13"/>
        <v>#N/A</v>
      </c>
      <c r="Q85" t="e">
        <f t="shared" si="14"/>
        <v>#N/A</v>
      </c>
      <c r="R85">
        <f t="shared" si="15"/>
        <v>0</v>
      </c>
      <c r="S85">
        <f t="shared" si="16"/>
        <v>0</v>
      </c>
      <c r="T85" s="5" t="e">
        <f t="shared" si="17"/>
        <v>#N/A</v>
      </c>
      <c r="U85" s="5" t="e">
        <f t="shared" si="18"/>
        <v>#N/A</v>
      </c>
      <c r="V85" s="5" t="e">
        <f t="shared" si="19"/>
        <v>#N/A</v>
      </c>
      <c r="W85" s="5" t="e">
        <f t="shared" si="20"/>
        <v>#N/A</v>
      </c>
      <c r="Z85" s="5" t="e">
        <f t="shared" si="21"/>
        <v>#N/A</v>
      </c>
    </row>
    <row r="86" spans="14:26">
      <c r="N86" t="e">
        <f t="shared" si="22"/>
        <v>#N/A</v>
      </c>
      <c r="O86" t="e">
        <f t="shared" si="23"/>
        <v>#N/A</v>
      </c>
      <c r="P86" t="e">
        <f t="shared" si="13"/>
        <v>#N/A</v>
      </c>
      <c r="Q86" t="e">
        <f t="shared" si="14"/>
        <v>#N/A</v>
      </c>
      <c r="R86">
        <f t="shared" si="15"/>
        <v>0</v>
      </c>
      <c r="S86">
        <f t="shared" si="16"/>
        <v>0</v>
      </c>
      <c r="T86" s="5" t="e">
        <f t="shared" si="17"/>
        <v>#N/A</v>
      </c>
      <c r="U86" s="5" t="e">
        <f t="shared" si="18"/>
        <v>#N/A</v>
      </c>
      <c r="V86" s="5" t="e">
        <f t="shared" si="19"/>
        <v>#N/A</v>
      </c>
      <c r="W86" s="5" t="e">
        <f t="shared" si="20"/>
        <v>#N/A</v>
      </c>
      <c r="Z86" s="5" t="e">
        <f t="shared" si="21"/>
        <v>#N/A</v>
      </c>
    </row>
    <row r="87" spans="14:26">
      <c r="N87" t="e">
        <f t="shared" si="22"/>
        <v>#N/A</v>
      </c>
      <c r="O87" t="e">
        <f t="shared" si="23"/>
        <v>#N/A</v>
      </c>
      <c r="P87" t="e">
        <f t="shared" si="13"/>
        <v>#N/A</v>
      </c>
      <c r="Q87" t="e">
        <f t="shared" si="14"/>
        <v>#N/A</v>
      </c>
      <c r="R87">
        <f t="shared" si="15"/>
        <v>0</v>
      </c>
      <c r="S87">
        <f t="shared" si="16"/>
        <v>0</v>
      </c>
      <c r="T87" s="5" t="e">
        <f t="shared" si="17"/>
        <v>#N/A</v>
      </c>
      <c r="U87" s="5" t="e">
        <f t="shared" si="18"/>
        <v>#N/A</v>
      </c>
      <c r="V87" s="5" t="e">
        <f t="shared" si="19"/>
        <v>#N/A</v>
      </c>
      <c r="W87" s="5" t="e">
        <f t="shared" si="20"/>
        <v>#N/A</v>
      </c>
      <c r="Z87" s="5" t="e">
        <f t="shared" si="21"/>
        <v>#N/A</v>
      </c>
    </row>
    <row r="88" spans="14:26">
      <c r="N88" t="e">
        <f t="shared" si="22"/>
        <v>#N/A</v>
      </c>
      <c r="O88" t="e">
        <f t="shared" si="23"/>
        <v>#N/A</v>
      </c>
      <c r="P88" t="e">
        <f t="shared" si="13"/>
        <v>#N/A</v>
      </c>
      <c r="Q88" t="e">
        <f t="shared" si="14"/>
        <v>#N/A</v>
      </c>
      <c r="R88">
        <f t="shared" si="15"/>
        <v>0</v>
      </c>
      <c r="S88">
        <f t="shared" si="16"/>
        <v>0</v>
      </c>
      <c r="T88" s="5" t="e">
        <f t="shared" si="17"/>
        <v>#N/A</v>
      </c>
      <c r="U88" s="5" t="e">
        <f t="shared" si="18"/>
        <v>#N/A</v>
      </c>
      <c r="V88" s="5" t="e">
        <f t="shared" si="19"/>
        <v>#N/A</v>
      </c>
      <c r="W88" s="5" t="e">
        <f t="shared" si="20"/>
        <v>#N/A</v>
      </c>
      <c r="Z88" s="5" t="e">
        <f t="shared" si="21"/>
        <v>#N/A</v>
      </c>
    </row>
    <row r="89" spans="14:26">
      <c r="N89" t="e">
        <f t="shared" si="22"/>
        <v>#N/A</v>
      </c>
      <c r="O89" t="e">
        <f t="shared" si="23"/>
        <v>#N/A</v>
      </c>
      <c r="P89" t="e">
        <f t="shared" si="13"/>
        <v>#N/A</v>
      </c>
      <c r="Q89" t="e">
        <f t="shared" si="14"/>
        <v>#N/A</v>
      </c>
      <c r="R89">
        <f t="shared" si="15"/>
        <v>0</v>
      </c>
      <c r="S89">
        <f t="shared" si="16"/>
        <v>0</v>
      </c>
      <c r="T89" s="5" t="e">
        <f t="shared" si="17"/>
        <v>#N/A</v>
      </c>
      <c r="U89" s="5" t="e">
        <f t="shared" si="18"/>
        <v>#N/A</v>
      </c>
      <c r="V89" s="5" t="e">
        <f t="shared" si="19"/>
        <v>#N/A</v>
      </c>
      <c r="W89" s="5" t="e">
        <f t="shared" si="20"/>
        <v>#N/A</v>
      </c>
      <c r="Z89" s="5" t="e">
        <f t="shared" si="21"/>
        <v>#N/A</v>
      </c>
    </row>
    <row r="90" spans="14:26">
      <c r="N90" t="e">
        <f t="shared" si="22"/>
        <v>#N/A</v>
      </c>
      <c r="O90" t="e">
        <f t="shared" si="23"/>
        <v>#N/A</v>
      </c>
      <c r="P90" t="e">
        <f t="shared" si="13"/>
        <v>#N/A</v>
      </c>
      <c r="Q90" t="e">
        <f t="shared" si="14"/>
        <v>#N/A</v>
      </c>
      <c r="R90">
        <f t="shared" si="15"/>
        <v>0</v>
      </c>
      <c r="S90">
        <f t="shared" si="16"/>
        <v>0</v>
      </c>
      <c r="T90" s="5" t="e">
        <f t="shared" si="17"/>
        <v>#N/A</v>
      </c>
      <c r="U90" s="5" t="e">
        <f t="shared" si="18"/>
        <v>#N/A</v>
      </c>
      <c r="V90" s="5" t="e">
        <f t="shared" si="19"/>
        <v>#N/A</v>
      </c>
      <c r="W90" s="5" t="e">
        <f t="shared" si="20"/>
        <v>#N/A</v>
      </c>
      <c r="Z90" s="5" t="e">
        <f t="shared" si="21"/>
        <v>#N/A</v>
      </c>
    </row>
    <row r="91" spans="14:26">
      <c r="N91" t="e">
        <f t="shared" si="22"/>
        <v>#N/A</v>
      </c>
      <c r="O91" t="e">
        <f t="shared" si="23"/>
        <v>#N/A</v>
      </c>
      <c r="P91" t="e">
        <f t="shared" si="13"/>
        <v>#N/A</v>
      </c>
      <c r="Q91" t="e">
        <f t="shared" si="14"/>
        <v>#N/A</v>
      </c>
      <c r="R91">
        <f t="shared" si="15"/>
        <v>0</v>
      </c>
      <c r="S91">
        <f t="shared" si="16"/>
        <v>0</v>
      </c>
      <c r="T91" s="5" t="e">
        <f t="shared" si="17"/>
        <v>#N/A</v>
      </c>
      <c r="U91" s="5" t="e">
        <f t="shared" si="18"/>
        <v>#N/A</v>
      </c>
      <c r="V91" s="5" t="e">
        <f t="shared" si="19"/>
        <v>#N/A</v>
      </c>
      <c r="W91" s="5" t="e">
        <f t="shared" si="20"/>
        <v>#N/A</v>
      </c>
      <c r="Z91" s="5" t="e">
        <f t="shared" si="21"/>
        <v>#N/A</v>
      </c>
    </row>
    <row r="92" spans="14:26">
      <c r="N92" t="e">
        <f t="shared" si="22"/>
        <v>#N/A</v>
      </c>
      <c r="O92" t="e">
        <f t="shared" si="23"/>
        <v>#N/A</v>
      </c>
      <c r="P92" t="e">
        <f t="shared" si="13"/>
        <v>#N/A</v>
      </c>
      <c r="Q92" t="e">
        <f t="shared" si="14"/>
        <v>#N/A</v>
      </c>
      <c r="R92">
        <f t="shared" si="15"/>
        <v>0</v>
      </c>
      <c r="S92">
        <f t="shared" si="16"/>
        <v>0</v>
      </c>
      <c r="T92" s="5" t="e">
        <f t="shared" si="17"/>
        <v>#N/A</v>
      </c>
      <c r="U92" s="5" t="e">
        <f t="shared" si="18"/>
        <v>#N/A</v>
      </c>
      <c r="V92" s="5" t="e">
        <f t="shared" si="19"/>
        <v>#N/A</v>
      </c>
      <c r="W92" s="5" t="e">
        <f t="shared" si="20"/>
        <v>#N/A</v>
      </c>
      <c r="Z92" s="5" t="e">
        <f t="shared" si="21"/>
        <v>#N/A</v>
      </c>
    </row>
    <row r="93" spans="14:26">
      <c r="N93" t="e">
        <f t="shared" si="22"/>
        <v>#N/A</v>
      </c>
      <c r="O93" t="e">
        <f t="shared" si="23"/>
        <v>#N/A</v>
      </c>
      <c r="P93" t="e">
        <f t="shared" si="13"/>
        <v>#N/A</v>
      </c>
      <c r="Q93" t="e">
        <f t="shared" si="14"/>
        <v>#N/A</v>
      </c>
      <c r="R93">
        <f t="shared" si="15"/>
        <v>0</v>
      </c>
      <c r="S93">
        <f t="shared" si="16"/>
        <v>0</v>
      </c>
      <c r="T93" s="5" t="e">
        <f t="shared" si="17"/>
        <v>#N/A</v>
      </c>
      <c r="U93" s="5" t="e">
        <f t="shared" si="18"/>
        <v>#N/A</v>
      </c>
      <c r="V93" s="5" t="e">
        <f t="shared" si="19"/>
        <v>#N/A</v>
      </c>
      <c r="W93" s="5" t="e">
        <f t="shared" si="20"/>
        <v>#N/A</v>
      </c>
      <c r="Z93" s="5" t="e">
        <f t="shared" si="21"/>
        <v>#N/A</v>
      </c>
    </row>
    <row r="94" spans="14:26">
      <c r="N94" t="e">
        <f t="shared" si="22"/>
        <v>#N/A</v>
      </c>
      <c r="O94" t="e">
        <f t="shared" si="23"/>
        <v>#N/A</v>
      </c>
      <c r="P94" t="e">
        <f t="shared" si="13"/>
        <v>#N/A</v>
      </c>
      <c r="Q94" t="e">
        <f t="shared" si="14"/>
        <v>#N/A</v>
      </c>
      <c r="R94">
        <f t="shared" si="15"/>
        <v>0</v>
      </c>
      <c r="S94">
        <f t="shared" si="16"/>
        <v>0</v>
      </c>
      <c r="T94" s="5" t="e">
        <f t="shared" si="17"/>
        <v>#N/A</v>
      </c>
      <c r="U94" s="5" t="e">
        <f t="shared" si="18"/>
        <v>#N/A</v>
      </c>
      <c r="V94" s="5" t="e">
        <f t="shared" si="19"/>
        <v>#N/A</v>
      </c>
      <c r="W94" s="5" t="e">
        <f t="shared" si="20"/>
        <v>#N/A</v>
      </c>
      <c r="Z94" s="5" t="e">
        <f t="shared" si="21"/>
        <v>#N/A</v>
      </c>
    </row>
    <row r="95" spans="14:26">
      <c r="N95" t="e">
        <f t="shared" si="22"/>
        <v>#N/A</v>
      </c>
      <c r="O95" t="e">
        <f t="shared" si="23"/>
        <v>#N/A</v>
      </c>
      <c r="P95" t="e">
        <f t="shared" si="13"/>
        <v>#N/A</v>
      </c>
      <c r="Q95" t="e">
        <f t="shared" si="14"/>
        <v>#N/A</v>
      </c>
      <c r="R95">
        <f t="shared" si="15"/>
        <v>0</v>
      </c>
      <c r="S95">
        <f t="shared" si="16"/>
        <v>0</v>
      </c>
      <c r="T95" s="5" t="e">
        <f t="shared" si="17"/>
        <v>#N/A</v>
      </c>
      <c r="U95" s="5" t="e">
        <f t="shared" si="18"/>
        <v>#N/A</v>
      </c>
      <c r="V95" s="5" t="e">
        <f t="shared" si="19"/>
        <v>#N/A</v>
      </c>
      <c r="W95" s="5" t="e">
        <f t="shared" si="20"/>
        <v>#N/A</v>
      </c>
      <c r="Z95" s="5" t="e">
        <f t="shared" si="21"/>
        <v>#N/A</v>
      </c>
    </row>
    <row r="96" spans="14:26">
      <c r="N96" t="e">
        <f t="shared" si="22"/>
        <v>#N/A</v>
      </c>
      <c r="O96" t="e">
        <f t="shared" si="23"/>
        <v>#N/A</v>
      </c>
      <c r="P96" t="e">
        <f t="shared" si="13"/>
        <v>#N/A</v>
      </c>
      <c r="Q96" t="e">
        <f t="shared" si="14"/>
        <v>#N/A</v>
      </c>
      <c r="R96">
        <f t="shared" si="15"/>
        <v>0</v>
      </c>
      <c r="S96">
        <f t="shared" si="16"/>
        <v>0</v>
      </c>
      <c r="T96" s="5" t="e">
        <f t="shared" si="17"/>
        <v>#N/A</v>
      </c>
      <c r="U96" s="5" t="e">
        <f t="shared" si="18"/>
        <v>#N/A</v>
      </c>
      <c r="V96" s="5" t="e">
        <f t="shared" si="19"/>
        <v>#N/A</v>
      </c>
      <c r="W96" s="5" t="e">
        <f t="shared" si="20"/>
        <v>#N/A</v>
      </c>
      <c r="Z96" s="5" t="e">
        <f t="shared" si="21"/>
        <v>#N/A</v>
      </c>
    </row>
    <row r="97" spans="14:26">
      <c r="N97" t="e">
        <f t="shared" si="22"/>
        <v>#N/A</v>
      </c>
      <c r="O97" t="e">
        <f t="shared" si="23"/>
        <v>#N/A</v>
      </c>
      <c r="P97" t="e">
        <f t="shared" si="13"/>
        <v>#N/A</v>
      </c>
      <c r="Q97" t="e">
        <f t="shared" si="14"/>
        <v>#N/A</v>
      </c>
      <c r="R97">
        <f t="shared" si="15"/>
        <v>0</v>
      </c>
      <c r="S97">
        <f t="shared" si="16"/>
        <v>0</v>
      </c>
      <c r="T97" s="5" t="e">
        <f t="shared" si="17"/>
        <v>#N/A</v>
      </c>
      <c r="U97" s="5" t="e">
        <f t="shared" si="18"/>
        <v>#N/A</v>
      </c>
      <c r="V97" s="5" t="e">
        <f t="shared" si="19"/>
        <v>#N/A</v>
      </c>
      <c r="W97" s="5" t="e">
        <f t="shared" si="20"/>
        <v>#N/A</v>
      </c>
      <c r="Z97" s="5" t="e">
        <f t="shared" si="21"/>
        <v>#N/A</v>
      </c>
    </row>
    <row r="98" spans="14:26">
      <c r="N98" t="e">
        <f t="shared" si="22"/>
        <v>#N/A</v>
      </c>
      <c r="O98" t="e">
        <f t="shared" si="23"/>
        <v>#N/A</v>
      </c>
      <c r="P98" t="e">
        <f t="shared" si="13"/>
        <v>#N/A</v>
      </c>
      <c r="Q98" t="e">
        <f t="shared" si="14"/>
        <v>#N/A</v>
      </c>
      <c r="R98">
        <f t="shared" si="15"/>
        <v>0</v>
      </c>
      <c r="S98">
        <f t="shared" si="16"/>
        <v>0</v>
      </c>
      <c r="T98" s="5" t="e">
        <f t="shared" si="17"/>
        <v>#N/A</v>
      </c>
      <c r="U98" s="5" t="e">
        <f t="shared" si="18"/>
        <v>#N/A</v>
      </c>
      <c r="V98" s="5" t="e">
        <f t="shared" si="19"/>
        <v>#N/A</v>
      </c>
      <c r="W98" s="5" t="e">
        <f t="shared" si="20"/>
        <v>#N/A</v>
      </c>
      <c r="Z98" s="5" t="e">
        <f t="shared" si="21"/>
        <v>#N/A</v>
      </c>
    </row>
    <row r="99" spans="14:26">
      <c r="N99" t="e">
        <f t="shared" si="22"/>
        <v>#N/A</v>
      </c>
      <c r="O99" t="e">
        <f t="shared" si="23"/>
        <v>#N/A</v>
      </c>
      <c r="P99" t="e">
        <f t="shared" si="13"/>
        <v>#N/A</v>
      </c>
      <c r="Q99" t="e">
        <f t="shared" si="14"/>
        <v>#N/A</v>
      </c>
      <c r="R99">
        <f t="shared" si="15"/>
        <v>0</v>
      </c>
      <c r="S99">
        <f t="shared" si="16"/>
        <v>0</v>
      </c>
      <c r="T99" s="5" t="e">
        <f t="shared" si="17"/>
        <v>#N/A</v>
      </c>
      <c r="U99" s="5" t="e">
        <f t="shared" si="18"/>
        <v>#N/A</v>
      </c>
      <c r="V99" s="5" t="e">
        <f t="shared" si="19"/>
        <v>#N/A</v>
      </c>
      <c r="W99" s="5" t="e">
        <f t="shared" si="20"/>
        <v>#N/A</v>
      </c>
      <c r="Z99" s="5" t="e">
        <f t="shared" si="21"/>
        <v>#N/A</v>
      </c>
    </row>
    <row r="100" spans="14:26">
      <c r="N100" t="e">
        <f t="shared" si="22"/>
        <v>#N/A</v>
      </c>
      <c r="O100" t="e">
        <f t="shared" si="23"/>
        <v>#N/A</v>
      </c>
      <c r="P100" t="e">
        <f t="shared" si="13"/>
        <v>#N/A</v>
      </c>
      <c r="Q100" t="e">
        <f t="shared" si="14"/>
        <v>#N/A</v>
      </c>
      <c r="R100">
        <f t="shared" si="15"/>
        <v>0</v>
      </c>
      <c r="S100">
        <f t="shared" si="16"/>
        <v>0</v>
      </c>
      <c r="T100" s="5" t="e">
        <f t="shared" si="17"/>
        <v>#N/A</v>
      </c>
      <c r="U100" s="5" t="e">
        <f t="shared" si="18"/>
        <v>#N/A</v>
      </c>
      <c r="V100" s="5" t="e">
        <f t="shared" si="19"/>
        <v>#N/A</v>
      </c>
      <c r="W100" s="5" t="e">
        <f t="shared" si="20"/>
        <v>#N/A</v>
      </c>
      <c r="Z100" s="5" t="e">
        <f t="shared" si="21"/>
        <v>#N/A</v>
      </c>
    </row>
    <row r="101" spans="14:26">
      <c r="N101" t="e">
        <f t="shared" si="22"/>
        <v>#N/A</v>
      </c>
      <c r="O101" t="e">
        <f t="shared" si="23"/>
        <v>#N/A</v>
      </c>
      <c r="P101" t="e">
        <f t="shared" si="13"/>
        <v>#N/A</v>
      </c>
      <c r="Q101" t="e">
        <f t="shared" si="14"/>
        <v>#N/A</v>
      </c>
      <c r="R101">
        <f t="shared" si="15"/>
        <v>0</v>
      </c>
      <c r="S101">
        <f t="shared" si="16"/>
        <v>0</v>
      </c>
      <c r="T101" s="5" t="e">
        <f t="shared" si="17"/>
        <v>#N/A</v>
      </c>
      <c r="U101" s="5" t="e">
        <f t="shared" si="18"/>
        <v>#N/A</v>
      </c>
      <c r="V101" s="5" t="e">
        <f t="shared" si="19"/>
        <v>#N/A</v>
      </c>
      <c r="W101" s="5" t="e">
        <f t="shared" si="20"/>
        <v>#N/A</v>
      </c>
      <c r="Z101" s="5" t="e">
        <f t="shared" si="21"/>
        <v>#N/A</v>
      </c>
    </row>
  </sheetData>
  <mergeCells count="3">
    <mergeCell ref="C25:G25"/>
    <mergeCell ref="A1:E1"/>
    <mergeCell ref="E19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3"/>
  <sheetViews>
    <sheetView showGridLines="0" showRowColHeaders="0" tabSelected="1" zoomScale="60" zoomScaleNormal="60" workbookViewId="0">
      <selection activeCell="AB17" sqref="AB17"/>
    </sheetView>
  </sheetViews>
  <sheetFormatPr defaultRowHeight="14.4"/>
  <sheetData>
    <row r="1" spans="1:4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2014-03-05T15:46:45Z</dcterms:created>
  <dcterms:modified xsi:type="dcterms:W3CDTF">2014-03-13T05:01:57Z</dcterms:modified>
</cp:coreProperties>
</file>