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72" windowWidth="16080" windowHeight="5628"/>
  </bookViews>
  <sheets>
    <sheet name="Lump sum" sheetId="4" r:id="rId1"/>
    <sheet name="SIP" sheetId="2" r:id="rId2"/>
  </sheets>
  <calcPr calcId="124519"/>
</workbook>
</file>

<file path=xl/calcChain.xml><?xml version="1.0" encoding="utf-8"?>
<calcChain xmlns="http://schemas.openxmlformats.org/spreadsheetml/2006/main">
  <c r="H22" i="2"/>
  <c r="O17"/>
  <c r="G24"/>
  <c r="J3"/>
  <c r="J4" s="1"/>
  <c r="J5" s="1"/>
  <c r="J6" s="1"/>
  <c r="J7" s="1"/>
  <c r="J8" s="1"/>
  <c r="J9" s="1"/>
  <c r="J10" s="1"/>
  <c r="J11" s="1"/>
  <c r="J12" s="1"/>
  <c r="J13" s="1"/>
  <c r="J14" s="1"/>
  <c r="J15" s="1"/>
  <c r="J16" s="1"/>
  <c r="E21" i="4"/>
  <c r="C32" l="1"/>
  <c r="B17"/>
  <c r="AA16" i="2"/>
  <c r="AA15"/>
  <c r="AA14"/>
  <c r="AA13"/>
  <c r="AA12"/>
  <c r="AA11"/>
  <c r="AA10"/>
  <c r="AA9"/>
  <c r="AA8"/>
  <c r="AA7"/>
  <c r="AA6"/>
  <c r="AA5"/>
  <c r="AA4"/>
  <c r="AA3"/>
  <c r="AA19" s="1"/>
  <c r="AA2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Y2"/>
  <c r="Y3" s="1"/>
  <c r="Y4" s="1"/>
  <c r="Y5" s="1"/>
  <c r="Y6" s="1"/>
  <c r="Y7" s="1"/>
  <c r="Y8" s="1"/>
  <c r="Y9" s="1"/>
  <c r="Y10" s="1"/>
  <c r="Y11" s="1"/>
  <c r="Y12" s="1"/>
  <c r="Y13" s="1"/>
  <c r="Y14" s="1"/>
  <c r="Y15" s="1"/>
  <c r="Y16" s="1"/>
  <c r="Q22" i="4"/>
  <c r="J22"/>
  <c r="C22"/>
  <c r="Q21"/>
  <c r="Q26" s="1"/>
  <c r="J21"/>
  <c r="J24" s="1"/>
  <c r="C21"/>
  <c r="C24" s="1"/>
  <c r="Q19"/>
  <c r="J19"/>
  <c r="C19"/>
  <c r="O3"/>
  <c r="O4" s="1"/>
  <c r="O5" s="1"/>
  <c r="O6" s="1"/>
  <c r="O7" s="1"/>
  <c r="O8" s="1"/>
  <c r="O9" s="1"/>
  <c r="O10" s="1"/>
  <c r="O11" s="1"/>
  <c r="O12" s="1"/>
  <c r="O13" s="1"/>
  <c r="O14" s="1"/>
  <c r="O15" s="1"/>
  <c r="O16" s="1"/>
  <c r="M3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T2"/>
  <c r="S2"/>
  <c r="P3" s="1"/>
  <c r="M2"/>
  <c r="L2"/>
  <c r="L3" s="1"/>
  <c r="I4" s="1"/>
  <c r="F2"/>
  <c r="E2"/>
  <c r="B3" s="1"/>
  <c r="C22" i="2"/>
  <c r="C21"/>
  <c r="C24" s="1"/>
  <c r="AB20"/>
  <c r="T19"/>
  <c r="U3"/>
  <c r="W3" s="1"/>
  <c r="R3"/>
  <c r="R4" s="1"/>
  <c r="R5" s="1"/>
  <c r="R6" s="1"/>
  <c r="R7" s="1"/>
  <c r="R8" s="1"/>
  <c r="R9" s="1"/>
  <c r="R10" s="1"/>
  <c r="R11" s="1"/>
  <c r="R12" s="1"/>
  <c r="R13" s="1"/>
  <c r="R14" s="1"/>
  <c r="R15" s="1"/>
  <c r="R16" s="1"/>
  <c r="W2"/>
  <c r="V2"/>
  <c r="S3" s="1"/>
  <c r="L19"/>
  <c r="C19"/>
  <c r="M3"/>
  <c r="O3" s="1"/>
  <c r="O2"/>
  <c r="N2"/>
  <c r="K3" s="1"/>
  <c r="E2"/>
  <c r="F2"/>
  <c r="D3"/>
  <c r="E3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D4" l="1"/>
  <c r="D5" s="1"/>
  <c r="F3"/>
  <c r="V3"/>
  <c r="S4" s="1"/>
  <c r="U4"/>
  <c r="U5" s="1"/>
  <c r="F4" i="4"/>
  <c r="T4"/>
  <c r="F3"/>
  <c r="I3"/>
  <c r="T3"/>
  <c r="E3"/>
  <c r="B4" s="1"/>
  <c r="S3"/>
  <c r="P4" s="1"/>
  <c r="Q24"/>
  <c r="W5" i="2"/>
  <c r="U6"/>
  <c r="W4"/>
  <c r="V4"/>
  <c r="S5" s="1"/>
  <c r="F5"/>
  <c r="F4"/>
  <c r="E4"/>
  <c r="E5" s="1"/>
  <c r="N3"/>
  <c r="K4" s="1"/>
  <c r="M4"/>
  <c r="B4"/>
  <c r="B3"/>
  <c r="D6"/>
  <c r="F6" s="1"/>
  <c r="B5"/>
  <c r="T5" i="4" l="1"/>
  <c r="E4"/>
  <c r="B5" s="1"/>
  <c r="L4"/>
  <c r="I5" s="1"/>
  <c r="M4"/>
  <c r="F5"/>
  <c r="S4"/>
  <c r="P5" s="1"/>
  <c r="U7" i="2"/>
  <c r="W6"/>
  <c r="V5"/>
  <c r="S6" s="1"/>
  <c r="E6"/>
  <c r="M5"/>
  <c r="N4"/>
  <c r="K5" s="1"/>
  <c r="O4"/>
  <c r="B6"/>
  <c r="D7"/>
  <c r="F7" s="1"/>
  <c r="B7"/>
  <c r="S5" i="4" l="1"/>
  <c r="P6" s="1"/>
  <c r="F6"/>
  <c r="M5"/>
  <c r="L5"/>
  <c r="I6" s="1"/>
  <c r="T6"/>
  <c r="S6"/>
  <c r="P7" s="1"/>
  <c r="E5"/>
  <c r="B6" s="1"/>
  <c r="W7" i="2"/>
  <c r="U8"/>
  <c r="V7"/>
  <c r="S8" s="1"/>
  <c r="V6"/>
  <c r="S7" s="1"/>
  <c r="E7"/>
  <c r="B8" s="1"/>
  <c r="O5"/>
  <c r="M6"/>
  <c r="N5"/>
  <c r="K6" s="1"/>
  <c r="D8"/>
  <c r="F8" s="1"/>
  <c r="L6" i="4" l="1"/>
  <c r="I7" s="1"/>
  <c r="M6"/>
  <c r="E6"/>
  <c r="B7" s="1"/>
  <c r="S7"/>
  <c r="P8" s="1"/>
  <c r="T7"/>
  <c r="E7"/>
  <c r="B8" s="1"/>
  <c r="F7"/>
  <c r="U9" i="2"/>
  <c r="V8"/>
  <c r="S9" s="1"/>
  <c r="W8"/>
  <c r="E8"/>
  <c r="M7"/>
  <c r="N6"/>
  <c r="K7" s="1"/>
  <c r="O6"/>
  <c r="D9"/>
  <c r="F9" s="1"/>
  <c r="B9"/>
  <c r="T8" i="4" l="1"/>
  <c r="S8"/>
  <c r="P9" s="1"/>
  <c r="M7"/>
  <c r="L7"/>
  <c r="I8" s="1"/>
  <c r="F8"/>
  <c r="E8"/>
  <c r="B9" s="1"/>
  <c r="W9" i="2"/>
  <c r="U10"/>
  <c r="V9"/>
  <c r="S10" s="1"/>
  <c r="E9"/>
  <c r="B10" s="1"/>
  <c r="O7"/>
  <c r="M8"/>
  <c r="N7"/>
  <c r="K8" s="1"/>
  <c r="D10"/>
  <c r="F10" s="1"/>
  <c r="E9" i="4" l="1"/>
  <c r="B10" s="1"/>
  <c r="F9"/>
  <c r="L8"/>
  <c r="I9" s="1"/>
  <c r="M8"/>
  <c r="S9"/>
  <c r="P10" s="1"/>
  <c r="T9"/>
  <c r="U11" i="2"/>
  <c r="V10"/>
  <c r="S11" s="1"/>
  <c r="W10"/>
  <c r="E10"/>
  <c r="B11" s="1"/>
  <c r="M9"/>
  <c r="N8"/>
  <c r="K9" s="1"/>
  <c r="O8"/>
  <c r="D11"/>
  <c r="F11" s="1"/>
  <c r="M9" i="4" l="1"/>
  <c r="L9"/>
  <c r="I10" s="1"/>
  <c r="T10"/>
  <c r="S10"/>
  <c r="P11" s="1"/>
  <c r="F10"/>
  <c r="E10"/>
  <c r="B11" s="1"/>
  <c r="W11" i="2"/>
  <c r="U12"/>
  <c r="V11"/>
  <c r="S12" s="1"/>
  <c r="E11"/>
  <c r="B12" s="1"/>
  <c r="O9"/>
  <c r="M10"/>
  <c r="N9"/>
  <c r="K10" s="1"/>
  <c r="D12"/>
  <c r="F12" s="1"/>
  <c r="E11" i="4" l="1"/>
  <c r="B12" s="1"/>
  <c r="F11"/>
  <c r="S11"/>
  <c r="P12" s="1"/>
  <c r="T11"/>
  <c r="L10"/>
  <c r="I11" s="1"/>
  <c r="M10"/>
  <c r="U13" i="2"/>
  <c r="V12"/>
  <c r="S13" s="1"/>
  <c r="W12"/>
  <c r="E12"/>
  <c r="B13" s="1"/>
  <c r="M11"/>
  <c r="N10"/>
  <c r="K11" s="1"/>
  <c r="O10"/>
  <c r="D13"/>
  <c r="F13" s="1"/>
  <c r="T12" i="4" l="1"/>
  <c r="S12"/>
  <c r="P13" s="1"/>
  <c r="M11"/>
  <c r="L11"/>
  <c r="I12" s="1"/>
  <c r="F12"/>
  <c r="E12"/>
  <c r="B13" s="1"/>
  <c r="W13" i="2"/>
  <c r="U14"/>
  <c r="V13"/>
  <c r="S14" s="1"/>
  <c r="E13"/>
  <c r="B14" s="1"/>
  <c r="O11"/>
  <c r="M12"/>
  <c r="N11"/>
  <c r="K12" s="1"/>
  <c r="D14"/>
  <c r="F14" s="1"/>
  <c r="E13" i="4" l="1"/>
  <c r="B14" s="1"/>
  <c r="F13"/>
  <c r="S13"/>
  <c r="P14" s="1"/>
  <c r="T13"/>
  <c r="L12"/>
  <c r="I13" s="1"/>
  <c r="M12"/>
  <c r="U15" i="2"/>
  <c r="V14"/>
  <c r="S15" s="1"/>
  <c r="W14"/>
  <c r="E14"/>
  <c r="B15" s="1"/>
  <c r="M13"/>
  <c r="N12"/>
  <c r="K13" s="1"/>
  <c r="O12"/>
  <c r="D15"/>
  <c r="F15" s="1"/>
  <c r="M13" i="4" l="1"/>
  <c r="L13"/>
  <c r="I14" s="1"/>
  <c r="F14"/>
  <c r="E14"/>
  <c r="B15" s="1"/>
  <c r="T14"/>
  <c r="S14"/>
  <c r="P15" s="1"/>
  <c r="W15" i="2"/>
  <c r="U16"/>
  <c r="Y19" s="1"/>
  <c r="V15"/>
  <c r="S16" s="1"/>
  <c r="E15"/>
  <c r="O13"/>
  <c r="M14"/>
  <c r="N13"/>
  <c r="K14" s="1"/>
  <c r="D16"/>
  <c r="F16" l="1"/>
  <c r="E28"/>
  <c r="H19"/>
  <c r="E15" i="4"/>
  <c r="B16" s="1"/>
  <c r="F15"/>
  <c r="S15"/>
  <c r="P16" s="1"/>
  <c r="T15"/>
  <c r="L14"/>
  <c r="I15" s="1"/>
  <c r="M14"/>
  <c r="V16" i="2"/>
  <c r="W16"/>
  <c r="E16"/>
  <c r="B17" s="1"/>
  <c r="B16"/>
  <c r="M15"/>
  <c r="N14"/>
  <c r="K15" s="1"/>
  <c r="O14"/>
  <c r="F17" l="1"/>
  <c r="F19" s="1"/>
  <c r="E25" s="1"/>
  <c r="M15" i="4"/>
  <c r="L15"/>
  <c r="I16" s="1"/>
  <c r="F16"/>
  <c r="E16"/>
  <c r="T16"/>
  <c r="S16"/>
  <c r="S17" i="2"/>
  <c r="W17"/>
  <c r="W19" s="1"/>
  <c r="O15"/>
  <c r="M16"/>
  <c r="N15"/>
  <c r="K16" s="1"/>
  <c r="L16" i="4" l="1"/>
  <c r="M16"/>
  <c r="T17"/>
  <c r="T19" s="1"/>
  <c r="S25" s="1"/>
  <c r="S26" s="1"/>
  <c r="S27" s="1"/>
  <c r="P17"/>
  <c r="F17"/>
  <c r="F19" s="1"/>
  <c r="E25" s="1"/>
  <c r="N16" i="2"/>
  <c r="O16"/>
  <c r="M17" i="4" l="1"/>
  <c r="M19" s="1"/>
  <c r="L25" s="1"/>
  <c r="I17"/>
  <c r="P21"/>
  <c r="K17" i="2"/>
  <c r="O19"/>
</calcChain>
</file>

<file path=xl/sharedStrings.xml><?xml version="1.0" encoding="utf-8"?>
<sst xmlns="http://schemas.openxmlformats.org/spreadsheetml/2006/main" count="45" uniqueCount="8">
  <si>
    <t>year start</t>
  </si>
  <si>
    <t>year end</t>
  </si>
  <si>
    <t>investment</t>
  </si>
  <si>
    <t>Year</t>
  </si>
  <si>
    <t>Return</t>
  </si>
  <si>
    <t>Inputs for IRR</t>
  </si>
  <si>
    <t>CAGR</t>
  </si>
  <si>
    <t>IRR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</si>
</sst>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0.000%"/>
    <numFmt numFmtId="165" formatCode="0.0000%"/>
    <numFmt numFmtId="166" formatCode="0.00000%"/>
    <numFmt numFmtId="167" formatCode="0.00000000000000%"/>
    <numFmt numFmtId="168" formatCode="0.000000%"/>
    <numFmt numFmtId="169" formatCode="0.000"/>
    <numFmt numFmtId="170" formatCode="_ * #,##0_ ;_ * \-#,##0_ ;_ * &quot;-&quot;??_ ;_ @_ "/>
    <numFmt numFmtId="171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0" applyNumberFormat="1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9" fontId="0" fillId="0" borderId="0" xfId="2" applyFont="1"/>
    <xf numFmtId="167" fontId="0" fillId="0" borderId="0" xfId="0" applyNumberFormat="1"/>
    <xf numFmtId="165" fontId="0" fillId="0" borderId="0" xfId="2" applyNumberFormat="1" applyFont="1"/>
    <xf numFmtId="168" fontId="0" fillId="0" borderId="0" xfId="0" applyNumberFormat="1"/>
    <xf numFmtId="2" fontId="0" fillId="0" borderId="0" xfId="0" applyNumberFormat="1"/>
    <xf numFmtId="169" fontId="0" fillId="0" borderId="0" xfId="0" applyNumberFormat="1"/>
    <xf numFmtId="170" fontId="0" fillId="0" borderId="0" xfId="1" applyNumberFormat="1" applyFont="1"/>
    <xf numFmtId="2" fontId="0" fillId="0" borderId="0" xfId="2" applyNumberFormat="1" applyFont="1"/>
    <xf numFmtId="171" fontId="0" fillId="0" borderId="0" xfId="2" applyNumberFormat="1" applyFont="1"/>
    <xf numFmtId="10" fontId="0" fillId="0" borderId="0" xfId="2" applyNumberFormat="1" applyFont="1"/>
    <xf numFmtId="0" fontId="0" fillId="0" borderId="1" xfId="0" applyBorder="1"/>
    <xf numFmtId="170" fontId="0" fillId="0" borderId="1" xfId="1" applyNumberFormat="1" applyFont="1" applyBorder="1"/>
    <xf numFmtId="9" fontId="0" fillId="0" borderId="1" xfId="0" applyNumberFormat="1" applyBorder="1"/>
    <xf numFmtId="0" fontId="2" fillId="2" borderId="1" xfId="0" applyFont="1" applyFill="1" applyBorder="1"/>
    <xf numFmtId="10" fontId="0" fillId="2" borderId="1" xfId="0" applyNumberFormat="1" applyFill="1" applyBorder="1"/>
    <xf numFmtId="0" fontId="0" fillId="2" borderId="1" xfId="0" applyFill="1" applyBorder="1"/>
    <xf numFmtId="9" fontId="0" fillId="2" borderId="1" xfId="0" applyNumberFormat="1" applyFill="1" applyBorder="1"/>
    <xf numFmtId="171" fontId="0" fillId="0" borderId="0" xfId="0" applyNumberFormat="1"/>
    <xf numFmtId="9" fontId="0" fillId="0" borderId="0" xfId="2" applyNumberFormat="1" applyFont="1"/>
    <xf numFmtId="2" fontId="0" fillId="0" borderId="1" xfId="2" applyNumberFormat="1" applyFont="1" applyBorder="1"/>
    <xf numFmtId="0" fontId="0" fillId="0" borderId="0" xfId="0" applyBorder="1"/>
    <xf numFmtId="2" fontId="0" fillId="0" borderId="0" xfId="2" applyNumberFormat="1" applyFont="1" applyBorder="1"/>
    <xf numFmtId="170" fontId="0" fillId="0" borderId="0" xfId="1" applyNumberFormat="1" applyFont="1" applyBorder="1"/>
    <xf numFmtId="164" fontId="0" fillId="0" borderId="1" xfId="0" applyNumberFormat="1" applyBorder="1"/>
    <xf numFmtId="164" fontId="0" fillId="0" borderId="0" xfId="0" applyNumberFormat="1" applyBorder="1"/>
    <xf numFmtId="10" fontId="0" fillId="0" borderId="1" xfId="0" applyNumberFormat="1" applyBorder="1"/>
    <xf numFmtId="0" fontId="2" fillId="0" borderId="1" xfId="0" applyFont="1" applyBorder="1"/>
    <xf numFmtId="10" fontId="2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topLeftCell="B1" zoomScale="130" zoomScaleNormal="130" workbookViewId="0">
      <selection activeCell="B19" sqref="B19"/>
    </sheetView>
  </sheetViews>
  <sheetFormatPr defaultRowHeight="14.4"/>
  <cols>
    <col min="1" max="1" width="7.21875" bestFit="1" customWidth="1"/>
    <col min="2" max="2" width="9.21875" bestFit="1" customWidth="1"/>
    <col min="3" max="3" width="7" bestFit="1" customWidth="1"/>
    <col min="4" max="4" width="10.33203125" bestFit="1" customWidth="1"/>
    <col min="5" max="5" width="10.44140625" bestFit="1" customWidth="1"/>
    <col min="6" max="6" width="12.44140625" bestFit="1" customWidth="1"/>
    <col min="8" max="8" width="4.6640625" bestFit="1" customWidth="1"/>
    <col min="9" max="9" width="11.33203125" bestFit="1" customWidth="1"/>
    <col min="10" max="10" width="6.44140625" bestFit="1" customWidth="1"/>
    <col min="11" max="11" width="9.88671875" bestFit="1" customWidth="1"/>
    <col min="12" max="12" width="11.33203125" bestFit="1" customWidth="1"/>
    <col min="13" max="13" width="12.109375" bestFit="1" customWidth="1"/>
    <col min="16" max="16" width="11.88671875" bestFit="1" customWidth="1"/>
    <col min="17" max="17" width="20.88671875" bestFit="1" customWidth="1"/>
    <col min="19" max="19" width="10.21875" bestFit="1" customWidth="1"/>
    <col min="20" max="20" width="9.109375" bestFit="1" customWidth="1"/>
  </cols>
  <sheetData>
    <row r="1" spans="1:20">
      <c r="A1" s="15" t="s">
        <v>3</v>
      </c>
      <c r="B1" s="15" t="s">
        <v>0</v>
      </c>
      <c r="C1" s="15" t="s">
        <v>4</v>
      </c>
      <c r="D1" s="15" t="s">
        <v>2</v>
      </c>
      <c r="E1" s="15" t="s">
        <v>1</v>
      </c>
      <c r="F1" s="15" t="s">
        <v>5</v>
      </c>
      <c r="H1" s="15" t="s">
        <v>3</v>
      </c>
      <c r="I1" s="15" t="s">
        <v>0</v>
      </c>
      <c r="J1" s="15" t="s">
        <v>4</v>
      </c>
      <c r="K1" s="15" t="s">
        <v>2</v>
      </c>
      <c r="L1" s="15" t="s">
        <v>1</v>
      </c>
      <c r="M1" s="15" t="s">
        <v>5</v>
      </c>
      <c r="O1" t="s">
        <v>3</v>
      </c>
      <c r="P1" t="s">
        <v>0</v>
      </c>
      <c r="Q1" t="s">
        <v>4</v>
      </c>
      <c r="R1" t="s">
        <v>2</v>
      </c>
      <c r="S1" t="s">
        <v>1</v>
      </c>
    </row>
    <row r="2" spans="1:20">
      <c r="A2" s="15">
        <v>0</v>
      </c>
      <c r="B2" s="16">
        <v>0</v>
      </c>
      <c r="C2" s="17">
        <v>0.2</v>
      </c>
      <c r="D2" s="16">
        <v>12000</v>
      </c>
      <c r="E2" s="16">
        <f>D2*(1+C2)</f>
        <v>14400</v>
      </c>
      <c r="F2" s="16">
        <f>-D2</f>
        <v>-12000</v>
      </c>
      <c r="H2" s="15">
        <v>0</v>
      </c>
      <c r="I2" s="15">
        <v>0</v>
      </c>
      <c r="J2" s="17">
        <v>0.2</v>
      </c>
      <c r="K2" s="16">
        <v>12000</v>
      </c>
      <c r="L2" s="16">
        <f>K2*(1+J2)</f>
        <v>14400</v>
      </c>
      <c r="M2" s="15">
        <f>-K2</f>
        <v>-12000</v>
      </c>
      <c r="O2">
        <v>0</v>
      </c>
      <c r="P2">
        <v>0</v>
      </c>
      <c r="Q2" s="1">
        <v>0.2</v>
      </c>
      <c r="R2">
        <v>12000</v>
      </c>
      <c r="S2">
        <f>R2*(1+Q2)</f>
        <v>14400</v>
      </c>
      <c r="T2">
        <f>-R2</f>
        <v>-12000</v>
      </c>
    </row>
    <row r="3" spans="1:20">
      <c r="A3" s="15">
        <f>A2+1</f>
        <v>1</v>
      </c>
      <c r="B3" s="16">
        <f>E2</f>
        <v>14400</v>
      </c>
      <c r="C3" s="17">
        <v>0.2</v>
      </c>
      <c r="D3" s="15"/>
      <c r="E3" s="16">
        <f>(D3+E2)*(1+C3)</f>
        <v>17280</v>
      </c>
      <c r="F3" s="15">
        <f t="shared" ref="F3:F16" si="0">-D3</f>
        <v>0</v>
      </c>
      <c r="H3" s="15">
        <f>H2+1</f>
        <v>1</v>
      </c>
      <c r="I3" s="16">
        <f>L2</f>
        <v>14400</v>
      </c>
      <c r="J3" s="17">
        <v>-0.2</v>
      </c>
      <c r="K3" s="15"/>
      <c r="L3" s="16">
        <f>(K3+L2)*(1+J3)</f>
        <v>11520</v>
      </c>
      <c r="M3" s="15">
        <f t="shared" ref="M3:M16" si="1">-K3</f>
        <v>0</v>
      </c>
      <c r="O3">
        <f>O2+1</f>
        <v>1</v>
      </c>
      <c r="P3">
        <f>S2</f>
        <v>14400</v>
      </c>
      <c r="Q3" s="1">
        <v>-0.2</v>
      </c>
      <c r="S3">
        <f>(R3+S2)*(1+Q3)</f>
        <v>11520</v>
      </c>
      <c r="T3">
        <f t="shared" ref="T3:T16" si="2">-R3</f>
        <v>0</v>
      </c>
    </row>
    <row r="4" spans="1:20">
      <c r="A4" s="15">
        <f t="shared" ref="A4:A16" si="3">A3+1</f>
        <v>2</v>
      </c>
      <c r="B4" s="16">
        <f t="shared" ref="B4:B16" si="4">E3</f>
        <v>17280</v>
      </c>
      <c r="C4" s="17">
        <v>0.2</v>
      </c>
      <c r="D4" s="15"/>
      <c r="E4" s="16">
        <f t="shared" ref="E4:E16" si="5">(D4+E3)*(1+C4)</f>
        <v>20736</v>
      </c>
      <c r="F4" s="15">
        <f t="shared" si="0"/>
        <v>0</v>
      </c>
      <c r="H4" s="15">
        <f t="shared" ref="H4:H16" si="6">H3+1</f>
        <v>2</v>
      </c>
      <c r="I4" s="16">
        <f t="shared" ref="I4:I17" si="7">L3</f>
        <v>11520</v>
      </c>
      <c r="J4" s="17">
        <v>1.2250000000000001</v>
      </c>
      <c r="K4" s="15"/>
      <c r="L4" s="16">
        <f t="shared" ref="L4:L16" si="8">(K4+L3)*(1+J4)</f>
        <v>25632</v>
      </c>
      <c r="M4" s="15">
        <f t="shared" si="1"/>
        <v>0</v>
      </c>
      <c r="O4">
        <f t="shared" ref="O4:O16" si="9">O3+1</f>
        <v>2</v>
      </c>
      <c r="P4">
        <f t="shared" ref="P4:P17" si="10">S3</f>
        <v>11520</v>
      </c>
      <c r="Q4" s="1">
        <v>1.2250000000000001</v>
      </c>
      <c r="S4">
        <f t="shared" ref="S4:S16" si="11">(R4+S3)*(1+Q4)</f>
        <v>25632</v>
      </c>
      <c r="T4">
        <f t="shared" si="2"/>
        <v>0</v>
      </c>
    </row>
    <row r="5" spans="1:20">
      <c r="A5" s="15">
        <f t="shared" si="3"/>
        <v>3</v>
      </c>
      <c r="B5" s="16">
        <f t="shared" si="4"/>
        <v>20736</v>
      </c>
      <c r="C5" s="17">
        <v>0.2</v>
      </c>
      <c r="D5" s="15"/>
      <c r="E5" s="16">
        <f t="shared" si="5"/>
        <v>24883.200000000001</v>
      </c>
      <c r="F5" s="15">
        <f t="shared" si="0"/>
        <v>0</v>
      </c>
      <c r="H5" s="15">
        <f t="shared" si="6"/>
        <v>3</v>
      </c>
      <c r="I5" s="16">
        <f t="shared" si="7"/>
        <v>25632</v>
      </c>
      <c r="J5" s="17">
        <v>-0.1</v>
      </c>
      <c r="K5" s="15"/>
      <c r="L5" s="16">
        <f t="shared" si="8"/>
        <v>23068.799999999999</v>
      </c>
      <c r="M5" s="15">
        <f t="shared" si="1"/>
        <v>0</v>
      </c>
      <c r="O5">
        <f t="shared" si="9"/>
        <v>3</v>
      </c>
      <c r="P5">
        <f t="shared" si="10"/>
        <v>25632</v>
      </c>
      <c r="Q5" s="1">
        <v>-0.1</v>
      </c>
      <c r="S5">
        <f t="shared" si="11"/>
        <v>23068.799999999999</v>
      </c>
      <c r="T5">
        <f t="shared" si="2"/>
        <v>0</v>
      </c>
    </row>
    <row r="6" spans="1:20">
      <c r="A6" s="15">
        <f t="shared" si="3"/>
        <v>4</v>
      </c>
      <c r="B6" s="16">
        <f t="shared" si="4"/>
        <v>24883.200000000001</v>
      </c>
      <c r="C6" s="17">
        <v>0.2</v>
      </c>
      <c r="D6" s="15"/>
      <c r="E6" s="16">
        <f t="shared" si="5"/>
        <v>29859.84</v>
      </c>
      <c r="F6" s="15">
        <f t="shared" si="0"/>
        <v>0</v>
      </c>
      <c r="H6" s="15">
        <f t="shared" si="6"/>
        <v>4</v>
      </c>
      <c r="I6" s="16">
        <f t="shared" si="7"/>
        <v>23068.799999999999</v>
      </c>
      <c r="J6" s="17">
        <v>5.0602000000000001E-2</v>
      </c>
      <c r="K6" s="15"/>
      <c r="L6" s="16">
        <f t="shared" si="8"/>
        <v>24236.127417600001</v>
      </c>
      <c r="M6" s="15">
        <f t="shared" si="1"/>
        <v>0</v>
      </c>
      <c r="O6">
        <f t="shared" si="9"/>
        <v>4</v>
      </c>
      <c r="P6">
        <f t="shared" si="10"/>
        <v>23068.799999999999</v>
      </c>
      <c r="Q6" s="1">
        <v>5.0602000000000001E-2</v>
      </c>
      <c r="S6">
        <f t="shared" si="11"/>
        <v>24236.127417600001</v>
      </c>
      <c r="T6">
        <f t="shared" si="2"/>
        <v>0</v>
      </c>
    </row>
    <row r="7" spans="1:20">
      <c r="A7" s="15">
        <f t="shared" si="3"/>
        <v>5</v>
      </c>
      <c r="B7" s="16">
        <f t="shared" si="4"/>
        <v>29859.84</v>
      </c>
      <c r="C7" s="17">
        <v>0.2</v>
      </c>
      <c r="D7" s="15"/>
      <c r="E7" s="16">
        <f t="shared" si="5"/>
        <v>35831.807999999997</v>
      </c>
      <c r="F7" s="15">
        <f t="shared" si="0"/>
        <v>0</v>
      </c>
      <c r="H7" s="15">
        <f t="shared" si="6"/>
        <v>5</v>
      </c>
      <c r="I7" s="16">
        <f t="shared" si="7"/>
        <v>24236.127417600001</v>
      </c>
      <c r="J7" s="17">
        <v>0.1</v>
      </c>
      <c r="K7" s="15"/>
      <c r="L7" s="16">
        <f t="shared" si="8"/>
        <v>26659.740159360004</v>
      </c>
      <c r="M7" s="15">
        <f t="shared" si="1"/>
        <v>0</v>
      </c>
      <c r="O7">
        <f t="shared" si="9"/>
        <v>5</v>
      </c>
      <c r="P7">
        <f t="shared" si="10"/>
        <v>24236.127417600001</v>
      </c>
      <c r="Q7" s="1">
        <v>0.1</v>
      </c>
      <c r="S7">
        <f t="shared" si="11"/>
        <v>26659.740159360004</v>
      </c>
      <c r="T7">
        <f t="shared" si="2"/>
        <v>0</v>
      </c>
    </row>
    <row r="8" spans="1:20">
      <c r="A8" s="15">
        <f t="shared" si="3"/>
        <v>6</v>
      </c>
      <c r="B8" s="16">
        <f t="shared" si="4"/>
        <v>35831.807999999997</v>
      </c>
      <c r="C8" s="17">
        <v>0.2</v>
      </c>
      <c r="D8" s="15"/>
      <c r="E8" s="16">
        <f t="shared" si="5"/>
        <v>42998.169599999994</v>
      </c>
      <c r="F8" s="15">
        <f t="shared" si="0"/>
        <v>0</v>
      </c>
      <c r="H8" s="15">
        <f t="shared" si="6"/>
        <v>6</v>
      </c>
      <c r="I8" s="16">
        <f t="shared" si="7"/>
        <v>26659.740159360004</v>
      </c>
      <c r="J8" s="17">
        <v>-0.15</v>
      </c>
      <c r="K8" s="15"/>
      <c r="L8" s="16">
        <f t="shared" si="8"/>
        <v>22660.779135456003</v>
      </c>
      <c r="M8" s="15">
        <f t="shared" si="1"/>
        <v>0</v>
      </c>
      <c r="O8">
        <f t="shared" si="9"/>
        <v>6</v>
      </c>
      <c r="P8">
        <f t="shared" si="10"/>
        <v>26659.740159360004</v>
      </c>
      <c r="Q8" s="1">
        <v>-0.15</v>
      </c>
      <c r="S8">
        <f t="shared" si="11"/>
        <v>22660.779135456003</v>
      </c>
      <c r="T8">
        <f t="shared" si="2"/>
        <v>0</v>
      </c>
    </row>
    <row r="9" spans="1:20">
      <c r="A9" s="15">
        <f t="shared" si="3"/>
        <v>7</v>
      </c>
      <c r="B9" s="16">
        <f t="shared" si="4"/>
        <v>42998.169599999994</v>
      </c>
      <c r="C9" s="17">
        <v>0.2</v>
      </c>
      <c r="D9" s="15"/>
      <c r="E9" s="16">
        <f t="shared" si="5"/>
        <v>51597.803519999994</v>
      </c>
      <c r="F9" s="15">
        <f t="shared" si="0"/>
        <v>0</v>
      </c>
      <c r="H9" s="15">
        <f t="shared" si="6"/>
        <v>7</v>
      </c>
      <c r="I9" s="16">
        <f t="shared" si="7"/>
        <v>22660.779135456003</v>
      </c>
      <c r="J9" s="17">
        <v>0.15</v>
      </c>
      <c r="K9" s="15"/>
      <c r="L9" s="16">
        <f t="shared" si="8"/>
        <v>26059.896005774401</v>
      </c>
      <c r="M9" s="15">
        <f t="shared" si="1"/>
        <v>0</v>
      </c>
      <c r="O9">
        <f t="shared" si="9"/>
        <v>7</v>
      </c>
      <c r="P9">
        <f t="shared" si="10"/>
        <v>22660.779135456003</v>
      </c>
      <c r="Q9" s="1">
        <v>0.15</v>
      </c>
      <c r="S9">
        <f t="shared" si="11"/>
        <v>26059.896005774401</v>
      </c>
      <c r="T9">
        <f t="shared" si="2"/>
        <v>0</v>
      </c>
    </row>
    <row r="10" spans="1:20">
      <c r="A10" s="15">
        <f t="shared" si="3"/>
        <v>8</v>
      </c>
      <c r="B10" s="16">
        <f t="shared" si="4"/>
        <v>51597.803519999994</v>
      </c>
      <c r="C10" s="17">
        <v>0.2</v>
      </c>
      <c r="D10" s="15"/>
      <c r="E10" s="16">
        <f t="shared" si="5"/>
        <v>61917.36422399999</v>
      </c>
      <c r="F10" s="15">
        <f t="shared" si="0"/>
        <v>0</v>
      </c>
      <c r="H10" s="15">
        <f t="shared" si="6"/>
        <v>8</v>
      </c>
      <c r="I10" s="16">
        <f t="shared" si="7"/>
        <v>26059.896005774401</v>
      </c>
      <c r="J10" s="17">
        <v>1.25</v>
      </c>
      <c r="K10" s="15"/>
      <c r="L10" s="16">
        <f t="shared" si="8"/>
        <v>58634.766012992404</v>
      </c>
      <c r="M10" s="15">
        <f t="shared" si="1"/>
        <v>0</v>
      </c>
      <c r="O10">
        <f t="shared" si="9"/>
        <v>8</v>
      </c>
      <c r="P10">
        <f t="shared" si="10"/>
        <v>26059.896005774401</v>
      </c>
      <c r="Q10" s="1">
        <v>1.25</v>
      </c>
      <c r="S10">
        <f t="shared" si="11"/>
        <v>58634.766012992404</v>
      </c>
      <c r="T10">
        <f t="shared" si="2"/>
        <v>0</v>
      </c>
    </row>
    <row r="11" spans="1:20">
      <c r="A11" s="15">
        <f t="shared" si="3"/>
        <v>9</v>
      </c>
      <c r="B11" s="16">
        <f t="shared" si="4"/>
        <v>61917.36422399999</v>
      </c>
      <c r="C11" s="17">
        <v>0.2</v>
      </c>
      <c r="D11" s="15"/>
      <c r="E11" s="16">
        <f t="shared" si="5"/>
        <v>74300.837068799985</v>
      </c>
      <c r="F11" s="15">
        <f t="shared" si="0"/>
        <v>0</v>
      </c>
      <c r="H11" s="15">
        <f t="shared" si="6"/>
        <v>9</v>
      </c>
      <c r="I11" s="16">
        <f t="shared" si="7"/>
        <v>58634.766012992404</v>
      </c>
      <c r="J11" s="17">
        <v>0.3</v>
      </c>
      <c r="K11" s="15"/>
      <c r="L11" s="16">
        <f t="shared" si="8"/>
        <v>76225.195816890133</v>
      </c>
      <c r="M11" s="15">
        <f t="shared" si="1"/>
        <v>0</v>
      </c>
      <c r="O11">
        <f t="shared" si="9"/>
        <v>9</v>
      </c>
      <c r="P11">
        <f t="shared" si="10"/>
        <v>58634.766012992404</v>
      </c>
      <c r="Q11" s="1">
        <v>0.3</v>
      </c>
      <c r="S11">
        <f t="shared" si="11"/>
        <v>76225.195816890133</v>
      </c>
      <c r="T11">
        <f t="shared" si="2"/>
        <v>0</v>
      </c>
    </row>
    <row r="12" spans="1:20">
      <c r="A12" s="15">
        <f t="shared" si="3"/>
        <v>10</v>
      </c>
      <c r="B12" s="16">
        <f t="shared" si="4"/>
        <v>74300.837068799985</v>
      </c>
      <c r="C12" s="17">
        <v>0.2</v>
      </c>
      <c r="D12" s="15"/>
      <c r="E12" s="16">
        <f t="shared" si="5"/>
        <v>89161.004482559976</v>
      </c>
      <c r="F12" s="15">
        <f t="shared" si="0"/>
        <v>0</v>
      </c>
      <c r="H12" s="15">
        <f t="shared" si="6"/>
        <v>10</v>
      </c>
      <c r="I12" s="16">
        <f t="shared" si="7"/>
        <v>76225.195816890133</v>
      </c>
      <c r="J12" s="17">
        <v>0.4</v>
      </c>
      <c r="K12" s="15"/>
      <c r="L12" s="16">
        <f t="shared" si="8"/>
        <v>106715.27414364618</v>
      </c>
      <c r="M12" s="15">
        <f t="shared" si="1"/>
        <v>0</v>
      </c>
      <c r="O12">
        <f t="shared" si="9"/>
        <v>10</v>
      </c>
      <c r="P12">
        <f t="shared" si="10"/>
        <v>76225.195816890133</v>
      </c>
      <c r="Q12" s="1">
        <v>0.4</v>
      </c>
      <c r="S12">
        <f t="shared" si="11"/>
        <v>106715.27414364618</v>
      </c>
      <c r="T12">
        <f t="shared" si="2"/>
        <v>0</v>
      </c>
    </row>
    <row r="13" spans="1:20">
      <c r="A13" s="15">
        <f t="shared" si="3"/>
        <v>11</v>
      </c>
      <c r="B13" s="16">
        <f t="shared" si="4"/>
        <v>89161.004482559976</v>
      </c>
      <c r="C13" s="17">
        <v>0.2</v>
      </c>
      <c r="D13" s="15"/>
      <c r="E13" s="16">
        <f t="shared" si="5"/>
        <v>106993.20537907197</v>
      </c>
      <c r="F13" s="15">
        <f t="shared" si="0"/>
        <v>0</v>
      </c>
      <c r="H13" s="15">
        <f t="shared" si="6"/>
        <v>11</v>
      </c>
      <c r="I13" s="16">
        <f t="shared" si="7"/>
        <v>106715.27414364618</v>
      </c>
      <c r="J13" s="17">
        <v>-0.3</v>
      </c>
      <c r="K13" s="15"/>
      <c r="L13" s="16">
        <f t="shared" si="8"/>
        <v>74700.691900552323</v>
      </c>
      <c r="M13" s="15">
        <f t="shared" si="1"/>
        <v>0</v>
      </c>
      <c r="O13">
        <f t="shared" si="9"/>
        <v>11</v>
      </c>
      <c r="P13">
        <f t="shared" si="10"/>
        <v>106715.27414364618</v>
      </c>
      <c r="Q13" s="1">
        <v>-0.3</v>
      </c>
      <c r="S13">
        <f t="shared" si="11"/>
        <v>74700.691900552323</v>
      </c>
      <c r="T13">
        <f t="shared" si="2"/>
        <v>0</v>
      </c>
    </row>
    <row r="14" spans="1:20">
      <c r="A14" s="15">
        <f t="shared" si="3"/>
        <v>12</v>
      </c>
      <c r="B14" s="16">
        <f t="shared" si="4"/>
        <v>106993.20537907197</v>
      </c>
      <c r="C14" s="17">
        <v>0.2</v>
      </c>
      <c r="D14" s="15"/>
      <c r="E14" s="16">
        <f t="shared" si="5"/>
        <v>128391.84645488636</v>
      </c>
      <c r="F14" s="15">
        <f t="shared" si="0"/>
        <v>0</v>
      </c>
      <c r="H14" s="15">
        <f t="shared" si="6"/>
        <v>12</v>
      </c>
      <c r="I14" s="16">
        <f t="shared" si="7"/>
        <v>74700.691900552323</v>
      </c>
      <c r="J14" s="17">
        <v>0.8</v>
      </c>
      <c r="K14" s="15"/>
      <c r="L14" s="16">
        <f t="shared" si="8"/>
        <v>134461.24542099418</v>
      </c>
      <c r="M14" s="15">
        <f t="shared" si="1"/>
        <v>0</v>
      </c>
      <c r="O14">
        <f t="shared" si="9"/>
        <v>12</v>
      </c>
      <c r="P14">
        <f t="shared" si="10"/>
        <v>74700.691900552323</v>
      </c>
      <c r="Q14" s="1">
        <v>0.706160605</v>
      </c>
      <c r="S14">
        <f t="shared" si="11"/>
        <v>127451.37768696494</v>
      </c>
      <c r="T14">
        <f t="shared" si="2"/>
        <v>0</v>
      </c>
    </row>
    <row r="15" spans="1:20">
      <c r="A15" s="15">
        <f t="shared" si="3"/>
        <v>13</v>
      </c>
      <c r="B15" s="16">
        <f t="shared" si="4"/>
        <v>128391.84645488636</v>
      </c>
      <c r="C15" s="17">
        <v>0.2</v>
      </c>
      <c r="D15" s="15"/>
      <c r="E15" s="16">
        <f t="shared" si="5"/>
        <v>154070.21574586362</v>
      </c>
      <c r="F15" s="15">
        <f t="shared" si="0"/>
        <v>0</v>
      </c>
      <c r="H15" s="15">
        <f t="shared" si="6"/>
        <v>13</v>
      </c>
      <c r="I15" s="16">
        <f t="shared" si="7"/>
        <v>134461.24542099418</v>
      </c>
      <c r="J15" s="17">
        <v>0.25</v>
      </c>
      <c r="K15" s="15"/>
      <c r="L15" s="16">
        <f t="shared" si="8"/>
        <v>168076.55677624274</v>
      </c>
      <c r="M15" s="15">
        <f t="shared" si="1"/>
        <v>0</v>
      </c>
      <c r="O15">
        <f t="shared" si="9"/>
        <v>13</v>
      </c>
      <c r="P15">
        <f t="shared" si="10"/>
        <v>127451.37768696494</v>
      </c>
      <c r="Q15" s="1">
        <v>0.22</v>
      </c>
      <c r="S15">
        <f t="shared" si="11"/>
        <v>155490.68077809722</v>
      </c>
      <c r="T15">
        <f t="shared" si="2"/>
        <v>0</v>
      </c>
    </row>
    <row r="16" spans="1:20">
      <c r="A16" s="15">
        <f t="shared" si="3"/>
        <v>14</v>
      </c>
      <c r="B16" s="16">
        <f t="shared" si="4"/>
        <v>154070.21574586362</v>
      </c>
      <c r="C16" s="17">
        <v>0.2</v>
      </c>
      <c r="D16" s="15"/>
      <c r="E16" s="16">
        <f t="shared" si="5"/>
        <v>184884.25889503633</v>
      </c>
      <c r="F16" s="15">
        <f t="shared" si="0"/>
        <v>0</v>
      </c>
      <c r="H16" s="15">
        <f t="shared" si="6"/>
        <v>14</v>
      </c>
      <c r="I16" s="16">
        <f t="shared" si="7"/>
        <v>168076.55677624274</v>
      </c>
      <c r="J16" s="17">
        <v>0.1</v>
      </c>
      <c r="K16" s="15"/>
      <c r="L16" s="16">
        <f t="shared" si="8"/>
        <v>184884.21245386702</v>
      </c>
      <c r="M16" s="15">
        <f t="shared" si="1"/>
        <v>0</v>
      </c>
      <c r="O16">
        <f t="shared" si="9"/>
        <v>14</v>
      </c>
      <c r="P16">
        <f t="shared" si="10"/>
        <v>155490.68077809722</v>
      </c>
      <c r="Q16" s="1">
        <v>0.01</v>
      </c>
      <c r="S16">
        <f t="shared" si="11"/>
        <v>157045.58758587818</v>
      </c>
      <c r="T16">
        <f t="shared" si="2"/>
        <v>0</v>
      </c>
    </row>
    <row r="17" spans="1:20">
      <c r="A17" s="15">
        <v>15</v>
      </c>
      <c r="B17" s="16">
        <f>E16</f>
        <v>184884.25889503633</v>
      </c>
      <c r="C17" s="17"/>
      <c r="D17" s="15"/>
      <c r="E17" s="15"/>
      <c r="F17" s="16">
        <f>E16</f>
        <v>184884.25889503633</v>
      </c>
      <c r="H17" s="15">
        <v>15</v>
      </c>
      <c r="I17" s="16">
        <f t="shared" si="7"/>
        <v>184884.21245386702</v>
      </c>
      <c r="J17" s="17"/>
      <c r="K17" s="15"/>
      <c r="L17" s="15"/>
      <c r="M17" s="16">
        <f>L16</f>
        <v>184884.21245386702</v>
      </c>
      <c r="O17">
        <v>15</v>
      </c>
      <c r="P17" s="10">
        <f t="shared" si="10"/>
        <v>157045.58758587818</v>
      </c>
      <c r="Q17" s="1"/>
      <c r="T17">
        <f>S16</f>
        <v>157045.58758587818</v>
      </c>
    </row>
    <row r="18" spans="1:20">
      <c r="A18" s="15"/>
      <c r="B18" s="15"/>
      <c r="C18" s="15"/>
      <c r="D18" s="15"/>
      <c r="E18" s="15"/>
      <c r="F18" s="15"/>
      <c r="H18" s="15"/>
      <c r="I18" s="15"/>
      <c r="J18" s="15"/>
      <c r="K18" s="15"/>
      <c r="L18" s="15"/>
      <c r="M18" s="15"/>
    </row>
    <row r="19" spans="1:20">
      <c r="A19" s="15"/>
      <c r="B19" s="18" t="s">
        <v>6</v>
      </c>
      <c r="C19" s="19">
        <f>((1+C2)*(1+C3)*(1+C4)*(1+C5)*(1+C6)*(1+C7)*(1+C8)*(1+C9)*(1+C10)*(1+C11)*(1+C12)*(1+C13)*(1+C14)*(1+C15)*(1+C16))^(1/15)-1</f>
        <v>0.19999999999999996</v>
      </c>
      <c r="D19" s="20"/>
      <c r="E19" s="18" t="s">
        <v>7</v>
      </c>
      <c r="F19" s="21">
        <f>IRR(F2:F17)</f>
        <v>0.19999999999999987</v>
      </c>
      <c r="H19" s="15"/>
      <c r="I19" s="18" t="s">
        <v>6</v>
      </c>
      <c r="J19" s="21">
        <f>((1+J2)*(1+J3)*(1+J4)*(1+J5)*(1+J6)*(1+J7)*(1+J8)*(1+J9)*(1+J10)*(1+J11)*(1+J12)*(1+J13)*(1+J14)*(1+J15)*(1+J16))^(1/15)-1</f>
        <v>0.1999999799047576</v>
      </c>
      <c r="K19" s="20"/>
      <c r="L19" s="18" t="s">
        <v>7</v>
      </c>
      <c r="M19" s="21">
        <f>IRR(M2:M17)</f>
        <v>0.19999997990475757</v>
      </c>
      <c r="Q19" s="4">
        <f>((1+Q2)*(1+Q3)*(1+Q4)*(1+Q5)*(1+Q6)*(1+Q7)*(1+Q8)*(1+Q9)*(1+Q10)*(1+Q11)*(1+Q12)*(1+Q13)*(1+Q14)*(1+Q15)*(1+Q16))^(1/15)-1</f>
        <v>0.18701525271469444</v>
      </c>
      <c r="T19" s="3">
        <f>IRR(T2:T17)</f>
        <v>0.18701525271469446</v>
      </c>
    </row>
    <row r="21" spans="1:20">
      <c r="A21" s="1"/>
      <c r="B21" s="1"/>
      <c r="C21" s="1">
        <f>AVERAGE(C2:C16)</f>
        <v>0.20000000000000004</v>
      </c>
      <c r="D21" s="1"/>
      <c r="E21" s="1">
        <f>D2*(1+20%)^15</f>
        <v>184884.25889503639</v>
      </c>
      <c r="I21" s="1"/>
      <c r="J21" s="22">
        <f>AVERAGE(J2:J16)</f>
        <v>0.27170679999999997</v>
      </c>
      <c r="K21" s="1"/>
      <c r="L21" s="1"/>
      <c r="M21" s="1"/>
      <c r="N21" s="1"/>
      <c r="O21" s="1"/>
      <c r="P21" s="2">
        <f>P17-B17</f>
        <v>-27838.671309158148</v>
      </c>
      <c r="Q21" s="3">
        <f>AVERAGE(Q2:Q16)</f>
        <v>0.25745084033333332</v>
      </c>
    </row>
    <row r="22" spans="1:20">
      <c r="C22" s="23">
        <f>STDEV(C2:C16)</f>
        <v>2.872975021810196E-17</v>
      </c>
      <c r="J22" s="13">
        <f>STDEV(J2:J16)</f>
        <v>0.4747794062893389</v>
      </c>
      <c r="Q22" s="7">
        <f>STDEV(Q2:Q16)</f>
        <v>0.47083772869162788</v>
      </c>
    </row>
    <row r="23" spans="1:20">
      <c r="C23" s="1"/>
      <c r="J23" s="22"/>
    </row>
    <row r="24" spans="1:20">
      <c r="C24" s="1">
        <f>((1+C21)^2-C22^2)^0.5-1</f>
        <v>0.19999999999999996</v>
      </c>
      <c r="J24" s="22">
        <f>((1+J21)^2-J22^2)^0.5-1</f>
        <v>0.17975535622000161</v>
      </c>
      <c r="Q24" s="6">
        <f>((1+Q21)^2-Q22^2)^0.5-1</f>
        <v>0.16597360565988595</v>
      </c>
    </row>
    <row r="25" spans="1:20">
      <c r="A25" s="1"/>
      <c r="B25" s="1"/>
      <c r="C25" s="1"/>
      <c r="D25" s="1"/>
      <c r="E25" s="1">
        <f>F19-C24</f>
        <v>0</v>
      </c>
      <c r="I25" s="1"/>
      <c r="J25" s="1"/>
      <c r="K25" s="1"/>
      <c r="L25" s="1">
        <f>M19-J24</f>
        <v>2.0244623684755964E-2</v>
      </c>
      <c r="M25" s="1"/>
      <c r="N25" s="1"/>
      <c r="O25" s="1"/>
      <c r="S25" s="3">
        <f>T19-Q24</f>
        <v>2.1041647054808515E-2</v>
      </c>
    </row>
    <row r="26" spans="1:20">
      <c r="C26" s="1"/>
      <c r="Q26">
        <f>(((1+Q21)^2-Q22^2)-1)/2</f>
        <v>0.1797472245477576</v>
      </c>
      <c r="S26">
        <f>S25/2</f>
        <v>1.0520823527404258E-2</v>
      </c>
    </row>
    <row r="27" spans="1:20">
      <c r="C27" s="1"/>
      <c r="S27" s="4">
        <f>Q19+S26</f>
        <v>0.19753607624209868</v>
      </c>
    </row>
    <row r="28" spans="1:20">
      <c r="C28" s="1"/>
    </row>
    <row r="31" spans="1:20">
      <c r="A31">
        <v>12000</v>
      </c>
      <c r="B31">
        <v>2002</v>
      </c>
    </row>
    <row r="32" spans="1:20">
      <c r="A32">
        <v>100000</v>
      </c>
      <c r="B32">
        <v>2015</v>
      </c>
      <c r="C32" s="14">
        <f>(A32/A31)^(1/(B32-B31))-1</f>
        <v>0.17715109743802482</v>
      </c>
    </row>
    <row r="36" spans="1:1">
      <c r="A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topLeftCell="D10" zoomScale="130" zoomScaleNormal="130" workbookViewId="0">
      <selection activeCell="F29" sqref="F29"/>
    </sheetView>
  </sheetViews>
  <sheetFormatPr defaultRowHeight="14.4"/>
  <cols>
    <col min="1" max="1" width="4.6640625" bestFit="1" customWidth="1"/>
    <col min="2" max="2" width="9.77734375" bestFit="1" customWidth="1"/>
    <col min="3" max="3" width="6.44140625" bestFit="1" customWidth="1"/>
    <col min="4" max="4" width="9.88671875" bestFit="1" customWidth="1"/>
    <col min="5" max="5" width="9.77734375" bestFit="1" customWidth="1"/>
    <col min="6" max="6" width="12.109375" bestFit="1" customWidth="1"/>
    <col min="7" max="7" width="12.109375" customWidth="1"/>
    <col min="8" max="8" width="12.33203125" bestFit="1" customWidth="1"/>
    <col min="9" max="9" width="12.33203125" customWidth="1"/>
    <col min="10" max="10" width="4.6640625" bestFit="1" customWidth="1"/>
    <col min="11" max="11" width="9.88671875" bestFit="1" customWidth="1"/>
    <col min="12" max="12" width="7" bestFit="1" customWidth="1"/>
    <col min="13" max="13" width="10.33203125" bestFit="1" customWidth="1"/>
    <col min="14" max="14" width="9.88671875" bestFit="1" customWidth="1"/>
    <col min="15" max="15" width="12.44140625" bestFit="1" customWidth="1"/>
    <col min="16" max="16" width="11.21875" bestFit="1" customWidth="1"/>
    <col min="18" max="18" width="4.6640625" bestFit="1" customWidth="1"/>
    <col min="19" max="22" width="10" bestFit="1" customWidth="1"/>
    <col min="23" max="23" width="12.109375" bestFit="1" customWidth="1"/>
    <col min="25" max="25" width="11.21875" bestFit="1" customWidth="1"/>
    <col min="27" max="27" width="11.21875" customWidth="1"/>
  </cols>
  <sheetData>
    <row r="1" spans="1:27">
      <c r="A1" s="15" t="s">
        <v>3</v>
      </c>
      <c r="B1" s="15" t="s">
        <v>0</v>
      </c>
      <c r="C1" s="15" t="s">
        <v>4</v>
      </c>
      <c r="D1" s="15" t="s">
        <v>2</v>
      </c>
      <c r="E1" s="15" t="s">
        <v>1</v>
      </c>
      <c r="F1" s="15" t="s">
        <v>5</v>
      </c>
      <c r="G1" s="15"/>
      <c r="H1" s="15"/>
      <c r="I1" s="25"/>
      <c r="J1" s="15" t="s">
        <v>3</v>
      </c>
      <c r="K1" s="15" t="s">
        <v>0</v>
      </c>
      <c r="L1" s="15" t="s">
        <v>4</v>
      </c>
      <c r="M1" s="15" t="s">
        <v>2</v>
      </c>
      <c r="N1" s="15" t="s">
        <v>1</v>
      </c>
      <c r="O1" s="15" t="s">
        <v>5</v>
      </c>
      <c r="R1" s="15" t="s">
        <v>3</v>
      </c>
      <c r="S1" s="15" t="s">
        <v>0</v>
      </c>
      <c r="T1" s="15" t="s">
        <v>4</v>
      </c>
      <c r="U1" s="15" t="s">
        <v>2</v>
      </c>
      <c r="V1" s="15" t="s">
        <v>1</v>
      </c>
      <c r="W1" s="15" t="s">
        <v>5</v>
      </c>
      <c r="X1" s="25"/>
    </row>
    <row r="2" spans="1:27">
      <c r="A2" s="15">
        <v>0</v>
      </c>
      <c r="B2" s="15">
        <v>0</v>
      </c>
      <c r="C2" s="17">
        <v>0.2</v>
      </c>
      <c r="D2" s="16">
        <v>12000</v>
      </c>
      <c r="E2" s="16">
        <f>D2*(1+C2)</f>
        <v>14400</v>
      </c>
      <c r="F2" s="16">
        <f>-D2</f>
        <v>-12000</v>
      </c>
      <c r="G2" s="16"/>
      <c r="H2" s="24">
        <f>(1+C2)</f>
        <v>1.2</v>
      </c>
      <c r="I2" s="26"/>
      <c r="J2" s="15">
        <v>0</v>
      </c>
      <c r="K2" s="15">
        <v>0</v>
      </c>
      <c r="L2" s="17">
        <v>0.2</v>
      </c>
      <c r="M2" s="16">
        <v>12000</v>
      </c>
      <c r="N2" s="16">
        <f>M2*(1+L2)</f>
        <v>14400</v>
      </c>
      <c r="O2" s="16">
        <f>-M2</f>
        <v>-12000</v>
      </c>
      <c r="P2" s="12"/>
      <c r="R2" s="15">
        <v>0</v>
      </c>
      <c r="S2" s="15">
        <v>0</v>
      </c>
      <c r="T2" s="17">
        <v>0.2</v>
      </c>
      <c r="U2" s="16">
        <v>12000</v>
      </c>
      <c r="V2" s="16">
        <f>U2*(1+T2)</f>
        <v>14400</v>
      </c>
      <c r="W2" s="16">
        <f>-U2</f>
        <v>-12000</v>
      </c>
      <c r="X2" s="25"/>
      <c r="Y2" s="12">
        <f>(1+T2)</f>
        <v>1.2</v>
      </c>
      <c r="AA2" s="1">
        <f>(1+T2)</f>
        <v>1.2</v>
      </c>
    </row>
    <row r="3" spans="1:27">
      <c r="A3" s="15">
        <f>A2+1</f>
        <v>1</v>
      </c>
      <c r="B3" s="16">
        <f>E2</f>
        <v>14400</v>
      </c>
      <c r="C3" s="17">
        <v>0.2</v>
      </c>
      <c r="D3" s="16">
        <f>D2</f>
        <v>12000</v>
      </c>
      <c r="E3" s="16">
        <f>(D3+E2)*(1+C3)</f>
        <v>31680</v>
      </c>
      <c r="F3" s="16">
        <f t="shared" ref="F3:F16" si="0">-D3</f>
        <v>-12000</v>
      </c>
      <c r="G3" s="16"/>
      <c r="H3" s="24">
        <f>(1+C3)*(1+H2)</f>
        <v>2.64</v>
      </c>
      <c r="I3" s="26"/>
      <c r="J3" s="15">
        <f>J2+1</f>
        <v>1</v>
      </c>
      <c r="K3" s="16">
        <f>N2</f>
        <v>14400</v>
      </c>
      <c r="L3" s="17">
        <v>-0.2</v>
      </c>
      <c r="M3" s="16">
        <f>M2</f>
        <v>12000</v>
      </c>
      <c r="N3" s="16">
        <f>(M3+N2)*(1+L3)</f>
        <v>21120</v>
      </c>
      <c r="O3" s="16">
        <f t="shared" ref="O3:O16" si="1">-M3</f>
        <v>-12000</v>
      </c>
      <c r="P3" s="12"/>
      <c r="R3" s="15">
        <f>R2+1</f>
        <v>1</v>
      </c>
      <c r="S3" s="16">
        <f>V2</f>
        <v>14400</v>
      </c>
      <c r="T3" s="17">
        <v>-0.2</v>
      </c>
      <c r="U3" s="16">
        <f>U2</f>
        <v>12000</v>
      </c>
      <c r="V3" s="16">
        <f>(U3+V2)*(1+T3)</f>
        <v>21120</v>
      </c>
      <c r="W3" s="16">
        <f t="shared" ref="W3:W16" si="2">-U3</f>
        <v>-12000</v>
      </c>
      <c r="X3" s="25"/>
      <c r="Y3" s="12">
        <f>(1+T3)*(1+Y2)</f>
        <v>1.7600000000000002</v>
      </c>
      <c r="AA3" s="1">
        <f t="shared" ref="AA3:AA16" si="3">(1+T3)</f>
        <v>0.8</v>
      </c>
    </row>
    <row r="4" spans="1:27">
      <c r="A4" s="15">
        <f t="shared" ref="A4:A16" si="4">A3+1</f>
        <v>2</v>
      </c>
      <c r="B4" s="16">
        <f t="shared" ref="B4:B17" si="5">E3</f>
        <v>31680</v>
      </c>
      <c r="C4" s="17">
        <v>0.2</v>
      </c>
      <c r="D4" s="16">
        <f t="shared" ref="D4:D16" si="6">D3</f>
        <v>12000</v>
      </c>
      <c r="E4" s="16">
        <f t="shared" ref="E4:E16" si="7">(D4+E3)*(1+C4)</f>
        <v>52416</v>
      </c>
      <c r="F4" s="16">
        <f t="shared" si="0"/>
        <v>-12000</v>
      </c>
      <c r="G4" s="16"/>
      <c r="H4" s="24">
        <f>(1+C4)*(1+H3)</f>
        <v>4.3680000000000003</v>
      </c>
      <c r="I4" s="26"/>
      <c r="J4" s="15">
        <f t="shared" ref="J4:J16" si="8">J3+1</f>
        <v>2</v>
      </c>
      <c r="K4" s="16">
        <f t="shared" ref="K4:K17" si="9">N3</f>
        <v>21120</v>
      </c>
      <c r="L4" s="17">
        <v>1.2250000000000001</v>
      </c>
      <c r="M4" s="16">
        <f t="shared" ref="M4:M16" si="10">M3</f>
        <v>12000</v>
      </c>
      <c r="N4" s="16">
        <f t="shared" ref="N4:N16" si="11">(M4+N3)*(1+L4)</f>
        <v>73692</v>
      </c>
      <c r="O4" s="16">
        <f t="shared" si="1"/>
        <v>-12000</v>
      </c>
      <c r="P4" s="12"/>
      <c r="R4" s="15">
        <f t="shared" ref="R4:R16" si="12">R3+1</f>
        <v>2</v>
      </c>
      <c r="S4" s="16">
        <f t="shared" ref="S4:S17" si="13">V3</f>
        <v>21120</v>
      </c>
      <c r="T4" s="17">
        <v>1.2250000000000001</v>
      </c>
      <c r="U4" s="16">
        <f t="shared" ref="U4:U16" si="14">U3</f>
        <v>12000</v>
      </c>
      <c r="V4" s="16">
        <f t="shared" ref="V4:V16" si="15">(U4+V3)*(1+T4)</f>
        <v>73692</v>
      </c>
      <c r="W4" s="16">
        <f t="shared" si="2"/>
        <v>-12000</v>
      </c>
      <c r="X4" s="25"/>
      <c r="Y4" s="12">
        <f>(1+T4)*(1+Y3)</f>
        <v>6.1410000000000009</v>
      </c>
      <c r="AA4" s="1">
        <f t="shared" si="3"/>
        <v>2.2250000000000001</v>
      </c>
    </row>
    <row r="5" spans="1:27">
      <c r="A5" s="15">
        <f t="shared" si="4"/>
        <v>3</v>
      </c>
      <c r="B5" s="16">
        <f t="shared" si="5"/>
        <v>52416</v>
      </c>
      <c r="C5" s="17">
        <v>0.2</v>
      </c>
      <c r="D5" s="16">
        <f t="shared" si="6"/>
        <v>12000</v>
      </c>
      <c r="E5" s="16">
        <f t="shared" si="7"/>
        <v>77299.199999999997</v>
      </c>
      <c r="F5" s="16">
        <f t="shared" si="0"/>
        <v>-12000</v>
      </c>
      <c r="G5" s="16"/>
      <c r="H5" s="24">
        <f t="shared" ref="H5:H16" si="16">(1+C5)*(1+H4)</f>
        <v>6.4416000000000002</v>
      </c>
      <c r="I5" s="26"/>
      <c r="J5" s="15">
        <f t="shared" si="8"/>
        <v>3</v>
      </c>
      <c r="K5" s="16">
        <f t="shared" si="9"/>
        <v>73692</v>
      </c>
      <c r="L5" s="17">
        <v>-0.1</v>
      </c>
      <c r="M5" s="16">
        <f t="shared" si="10"/>
        <v>12000</v>
      </c>
      <c r="N5" s="16">
        <f t="shared" si="11"/>
        <v>77122.8</v>
      </c>
      <c r="O5" s="16">
        <f t="shared" si="1"/>
        <v>-12000</v>
      </c>
      <c r="P5" s="12"/>
      <c r="R5" s="15">
        <f t="shared" si="12"/>
        <v>3</v>
      </c>
      <c r="S5" s="16">
        <f t="shared" si="13"/>
        <v>73692</v>
      </c>
      <c r="T5" s="17">
        <v>-0.1</v>
      </c>
      <c r="U5" s="16">
        <f t="shared" si="14"/>
        <v>12000</v>
      </c>
      <c r="V5" s="16">
        <f t="shared" si="15"/>
        <v>77122.8</v>
      </c>
      <c r="W5" s="16">
        <f t="shared" si="2"/>
        <v>-12000</v>
      </c>
      <c r="X5" s="25"/>
      <c r="Y5" s="12">
        <f t="shared" ref="Y5:Y16" si="17">(1+T5)*(1+Y4)</f>
        <v>6.4269000000000007</v>
      </c>
      <c r="AA5" s="1">
        <f t="shared" si="3"/>
        <v>0.9</v>
      </c>
    </row>
    <row r="6" spans="1:27">
      <c r="A6" s="15">
        <f t="shared" si="4"/>
        <v>4</v>
      </c>
      <c r="B6" s="16">
        <f t="shared" si="5"/>
        <v>77299.199999999997</v>
      </c>
      <c r="C6" s="17">
        <v>0.2</v>
      </c>
      <c r="D6" s="16">
        <f t="shared" si="6"/>
        <v>12000</v>
      </c>
      <c r="E6" s="16">
        <f t="shared" si="7"/>
        <v>107159.03999999999</v>
      </c>
      <c r="F6" s="16">
        <f t="shared" si="0"/>
        <v>-12000</v>
      </c>
      <c r="G6" s="16"/>
      <c r="H6" s="24">
        <f t="shared" si="16"/>
        <v>8.9299199999999992</v>
      </c>
      <c r="I6" s="26"/>
      <c r="J6" s="15">
        <f t="shared" si="8"/>
        <v>4</v>
      </c>
      <c r="K6" s="16">
        <f t="shared" si="9"/>
        <v>77122.8</v>
      </c>
      <c r="L6" s="17">
        <v>5.0602000000000001E-2</v>
      </c>
      <c r="M6" s="16">
        <f t="shared" si="10"/>
        <v>12000</v>
      </c>
      <c r="N6" s="16">
        <f t="shared" si="11"/>
        <v>93632.591925600005</v>
      </c>
      <c r="O6" s="16">
        <f t="shared" si="1"/>
        <v>-12000</v>
      </c>
      <c r="P6" s="12"/>
      <c r="R6" s="15">
        <f t="shared" si="12"/>
        <v>4</v>
      </c>
      <c r="S6" s="16">
        <f t="shared" si="13"/>
        <v>77122.8</v>
      </c>
      <c r="T6" s="17">
        <v>5.0602000000000001E-2</v>
      </c>
      <c r="U6" s="16">
        <f t="shared" si="14"/>
        <v>12000</v>
      </c>
      <c r="V6" s="16">
        <f t="shared" si="15"/>
        <v>93632.591925600005</v>
      </c>
      <c r="W6" s="16">
        <f t="shared" si="2"/>
        <v>-12000</v>
      </c>
      <c r="X6" s="25"/>
      <c r="Y6" s="12">
        <f t="shared" si="17"/>
        <v>7.8027159938000006</v>
      </c>
      <c r="AA6" s="1">
        <f t="shared" si="3"/>
        <v>1.050602</v>
      </c>
    </row>
    <row r="7" spans="1:27">
      <c r="A7" s="15">
        <f t="shared" si="4"/>
        <v>5</v>
      </c>
      <c r="B7" s="16">
        <f t="shared" si="5"/>
        <v>107159.03999999999</v>
      </c>
      <c r="C7" s="17">
        <v>0.2</v>
      </c>
      <c r="D7" s="16">
        <f t="shared" si="6"/>
        <v>12000</v>
      </c>
      <c r="E7" s="16">
        <f t="shared" si="7"/>
        <v>142990.848</v>
      </c>
      <c r="F7" s="16">
        <f t="shared" si="0"/>
        <v>-12000</v>
      </c>
      <c r="G7" s="16"/>
      <c r="H7" s="24">
        <f t="shared" si="16"/>
        <v>11.915903999999999</v>
      </c>
      <c r="I7" s="26"/>
      <c r="J7" s="15">
        <f t="shared" si="8"/>
        <v>5</v>
      </c>
      <c r="K7" s="16">
        <f t="shared" si="9"/>
        <v>93632.591925600005</v>
      </c>
      <c r="L7" s="17">
        <v>0.1</v>
      </c>
      <c r="M7" s="16">
        <f t="shared" si="10"/>
        <v>12000</v>
      </c>
      <c r="N7" s="16">
        <f t="shared" si="11"/>
        <v>116195.85111816002</v>
      </c>
      <c r="O7" s="16">
        <f t="shared" si="1"/>
        <v>-12000</v>
      </c>
      <c r="P7" s="12"/>
      <c r="R7" s="15">
        <f t="shared" si="12"/>
        <v>5</v>
      </c>
      <c r="S7" s="16">
        <f t="shared" si="13"/>
        <v>93632.591925600005</v>
      </c>
      <c r="T7" s="17">
        <v>0.1</v>
      </c>
      <c r="U7" s="16">
        <f t="shared" si="14"/>
        <v>12000</v>
      </c>
      <c r="V7" s="16">
        <f t="shared" si="15"/>
        <v>116195.85111816002</v>
      </c>
      <c r="W7" s="16">
        <f t="shared" si="2"/>
        <v>-12000</v>
      </c>
      <c r="X7" s="25"/>
      <c r="Y7" s="12">
        <f t="shared" si="17"/>
        <v>9.68298759318</v>
      </c>
      <c r="AA7" s="1">
        <f t="shared" si="3"/>
        <v>1.1000000000000001</v>
      </c>
    </row>
    <row r="8" spans="1:27">
      <c r="A8" s="15">
        <f t="shared" si="4"/>
        <v>6</v>
      </c>
      <c r="B8" s="16">
        <f t="shared" si="5"/>
        <v>142990.848</v>
      </c>
      <c r="C8" s="17">
        <v>0.2</v>
      </c>
      <c r="D8" s="16">
        <f t="shared" si="6"/>
        <v>12000</v>
      </c>
      <c r="E8" s="16">
        <f t="shared" si="7"/>
        <v>185989.01759999999</v>
      </c>
      <c r="F8" s="16">
        <f t="shared" si="0"/>
        <v>-12000</v>
      </c>
      <c r="G8" s="16"/>
      <c r="H8" s="24">
        <f t="shared" si="16"/>
        <v>15.499084799999999</v>
      </c>
      <c r="I8" s="26"/>
      <c r="J8" s="15">
        <f t="shared" si="8"/>
        <v>6</v>
      </c>
      <c r="K8" s="16">
        <f t="shared" si="9"/>
        <v>116195.85111816002</v>
      </c>
      <c r="L8" s="17">
        <v>-0.15</v>
      </c>
      <c r="M8" s="16">
        <f t="shared" si="10"/>
        <v>12000</v>
      </c>
      <c r="N8" s="16">
        <f t="shared" si="11"/>
        <v>108966.47345043601</v>
      </c>
      <c r="O8" s="16">
        <f t="shared" si="1"/>
        <v>-12000</v>
      </c>
      <c r="P8" s="12"/>
      <c r="R8" s="15">
        <f t="shared" si="12"/>
        <v>6</v>
      </c>
      <c r="S8" s="16">
        <f t="shared" si="13"/>
        <v>116195.85111816002</v>
      </c>
      <c r="T8" s="17">
        <v>-0.15</v>
      </c>
      <c r="U8" s="16">
        <f t="shared" si="14"/>
        <v>12000</v>
      </c>
      <c r="V8" s="16">
        <f t="shared" si="15"/>
        <v>108966.47345043601</v>
      </c>
      <c r="W8" s="16">
        <f t="shared" si="2"/>
        <v>-12000</v>
      </c>
      <c r="X8" s="25"/>
      <c r="Y8" s="12">
        <f t="shared" si="17"/>
        <v>9.0805394542030005</v>
      </c>
      <c r="AA8" s="1">
        <f t="shared" si="3"/>
        <v>0.85</v>
      </c>
    </row>
    <row r="9" spans="1:27">
      <c r="A9" s="15">
        <f t="shared" si="4"/>
        <v>7</v>
      </c>
      <c r="B9" s="16">
        <f t="shared" si="5"/>
        <v>185989.01759999999</v>
      </c>
      <c r="C9" s="17">
        <v>0.2</v>
      </c>
      <c r="D9" s="16">
        <f t="shared" si="6"/>
        <v>12000</v>
      </c>
      <c r="E9" s="16">
        <f t="shared" si="7"/>
        <v>237586.82111999998</v>
      </c>
      <c r="F9" s="16">
        <f t="shared" si="0"/>
        <v>-12000</v>
      </c>
      <c r="G9" s="16"/>
      <c r="H9" s="24">
        <f t="shared" si="16"/>
        <v>19.798901759999996</v>
      </c>
      <c r="I9" s="26"/>
      <c r="J9" s="15">
        <f t="shared" si="8"/>
        <v>7</v>
      </c>
      <c r="K9" s="16">
        <f t="shared" si="9"/>
        <v>108966.47345043601</v>
      </c>
      <c r="L9" s="17">
        <v>0.15</v>
      </c>
      <c r="M9" s="16">
        <f t="shared" si="10"/>
        <v>12000</v>
      </c>
      <c r="N9" s="16">
        <f t="shared" si="11"/>
        <v>139111.4444680014</v>
      </c>
      <c r="O9" s="16">
        <f t="shared" si="1"/>
        <v>-12000</v>
      </c>
      <c r="P9" s="12"/>
      <c r="R9" s="15">
        <f t="shared" si="12"/>
        <v>7</v>
      </c>
      <c r="S9" s="16">
        <f t="shared" si="13"/>
        <v>108966.47345043601</v>
      </c>
      <c r="T9" s="17">
        <v>0.15</v>
      </c>
      <c r="U9" s="16">
        <f t="shared" si="14"/>
        <v>12000</v>
      </c>
      <c r="V9" s="16">
        <f t="shared" si="15"/>
        <v>139111.4444680014</v>
      </c>
      <c r="W9" s="16">
        <f t="shared" si="2"/>
        <v>-12000</v>
      </c>
      <c r="X9" s="25"/>
      <c r="Y9" s="12">
        <f t="shared" si="17"/>
        <v>11.59262037233345</v>
      </c>
      <c r="AA9" s="1">
        <f t="shared" si="3"/>
        <v>1.1499999999999999</v>
      </c>
    </row>
    <row r="10" spans="1:27">
      <c r="A10" s="15">
        <f t="shared" si="4"/>
        <v>8</v>
      </c>
      <c r="B10" s="16">
        <f t="shared" si="5"/>
        <v>237586.82111999998</v>
      </c>
      <c r="C10" s="17">
        <v>0.2</v>
      </c>
      <c r="D10" s="16">
        <f t="shared" si="6"/>
        <v>12000</v>
      </c>
      <c r="E10" s="16">
        <f t="shared" si="7"/>
        <v>299504.18534399994</v>
      </c>
      <c r="F10" s="16">
        <f t="shared" si="0"/>
        <v>-12000</v>
      </c>
      <c r="G10" s="16"/>
      <c r="H10" s="24">
        <f t="shared" si="16"/>
        <v>24.958682111999995</v>
      </c>
      <c r="I10" s="26"/>
      <c r="J10" s="15">
        <f t="shared" si="8"/>
        <v>8</v>
      </c>
      <c r="K10" s="16">
        <f t="shared" si="9"/>
        <v>139111.4444680014</v>
      </c>
      <c r="L10" s="17">
        <v>1.25</v>
      </c>
      <c r="M10" s="16">
        <f t="shared" si="10"/>
        <v>12000</v>
      </c>
      <c r="N10" s="16">
        <f t="shared" si="11"/>
        <v>340000.75005300314</v>
      </c>
      <c r="O10" s="16">
        <f t="shared" si="1"/>
        <v>-12000</v>
      </c>
      <c r="P10" s="12"/>
      <c r="R10" s="15">
        <f t="shared" si="12"/>
        <v>8</v>
      </c>
      <c r="S10" s="16">
        <f t="shared" si="13"/>
        <v>139111.4444680014</v>
      </c>
      <c r="T10" s="17">
        <v>1.25</v>
      </c>
      <c r="U10" s="16">
        <f t="shared" si="14"/>
        <v>12000</v>
      </c>
      <c r="V10" s="16">
        <f t="shared" si="15"/>
        <v>340000.75005300314</v>
      </c>
      <c r="W10" s="16">
        <f t="shared" si="2"/>
        <v>-12000</v>
      </c>
      <c r="X10" s="25"/>
      <c r="Y10" s="12">
        <f t="shared" si="17"/>
        <v>28.33339583775026</v>
      </c>
      <c r="AA10" s="1">
        <f t="shared" si="3"/>
        <v>2.25</v>
      </c>
    </row>
    <row r="11" spans="1:27">
      <c r="A11" s="15">
        <f t="shared" si="4"/>
        <v>9</v>
      </c>
      <c r="B11" s="16">
        <f t="shared" si="5"/>
        <v>299504.18534399994</v>
      </c>
      <c r="C11" s="17">
        <v>0.2</v>
      </c>
      <c r="D11" s="16">
        <f t="shared" si="6"/>
        <v>12000</v>
      </c>
      <c r="E11" s="16">
        <f t="shared" si="7"/>
        <v>373805.02241279994</v>
      </c>
      <c r="F11" s="16">
        <f t="shared" si="0"/>
        <v>-12000</v>
      </c>
      <c r="G11" s="16"/>
      <c r="H11" s="24">
        <f t="shared" si="16"/>
        <v>31.150418534399993</v>
      </c>
      <c r="I11" s="26"/>
      <c r="J11" s="15">
        <f t="shared" si="8"/>
        <v>9</v>
      </c>
      <c r="K11" s="16">
        <f t="shared" si="9"/>
        <v>340000.75005300314</v>
      </c>
      <c r="L11" s="17">
        <v>0.3</v>
      </c>
      <c r="M11" s="16">
        <f t="shared" si="10"/>
        <v>12000</v>
      </c>
      <c r="N11" s="16">
        <f t="shared" si="11"/>
        <v>457600.97506890411</v>
      </c>
      <c r="O11" s="16">
        <f t="shared" si="1"/>
        <v>-12000</v>
      </c>
      <c r="P11" s="12"/>
      <c r="R11" s="15">
        <f t="shared" si="12"/>
        <v>9</v>
      </c>
      <c r="S11" s="16">
        <f t="shared" si="13"/>
        <v>340000.75005300314</v>
      </c>
      <c r="T11" s="17">
        <v>0.3</v>
      </c>
      <c r="U11" s="16">
        <f t="shared" si="14"/>
        <v>12000</v>
      </c>
      <c r="V11" s="16">
        <f t="shared" si="15"/>
        <v>457600.97506890411</v>
      </c>
      <c r="W11" s="16">
        <f t="shared" si="2"/>
        <v>-12000</v>
      </c>
      <c r="X11" s="25"/>
      <c r="Y11" s="12">
        <f t="shared" si="17"/>
        <v>38.133414589075336</v>
      </c>
      <c r="AA11" s="1">
        <f t="shared" si="3"/>
        <v>1.3</v>
      </c>
    </row>
    <row r="12" spans="1:27">
      <c r="A12" s="15">
        <f t="shared" si="4"/>
        <v>10</v>
      </c>
      <c r="B12" s="16">
        <f t="shared" si="5"/>
        <v>373805.02241279994</v>
      </c>
      <c r="C12" s="17">
        <v>0.2</v>
      </c>
      <c r="D12" s="16">
        <f t="shared" si="6"/>
        <v>12000</v>
      </c>
      <c r="E12" s="16">
        <f t="shared" si="7"/>
        <v>462966.02689535992</v>
      </c>
      <c r="F12" s="16">
        <f t="shared" si="0"/>
        <v>-12000</v>
      </c>
      <c r="G12" s="16"/>
      <c r="H12" s="24">
        <f t="shared" si="16"/>
        <v>38.580502241279987</v>
      </c>
      <c r="I12" s="26"/>
      <c r="J12" s="15">
        <f t="shared" si="8"/>
        <v>10</v>
      </c>
      <c r="K12" s="16">
        <f t="shared" si="9"/>
        <v>457600.97506890411</v>
      </c>
      <c r="L12" s="17">
        <v>0.4</v>
      </c>
      <c r="M12" s="16">
        <f t="shared" si="10"/>
        <v>12000</v>
      </c>
      <c r="N12" s="16">
        <f t="shared" si="11"/>
        <v>657441.36509646568</v>
      </c>
      <c r="O12" s="16">
        <f t="shared" si="1"/>
        <v>-12000</v>
      </c>
      <c r="P12" s="12"/>
      <c r="R12" s="15">
        <f t="shared" si="12"/>
        <v>10</v>
      </c>
      <c r="S12" s="16">
        <f t="shared" si="13"/>
        <v>457600.97506890411</v>
      </c>
      <c r="T12" s="17">
        <v>0.4</v>
      </c>
      <c r="U12" s="16">
        <f t="shared" si="14"/>
        <v>12000</v>
      </c>
      <c r="V12" s="16">
        <f t="shared" si="15"/>
        <v>657441.36509646568</v>
      </c>
      <c r="W12" s="16">
        <f t="shared" si="2"/>
        <v>-12000</v>
      </c>
      <c r="X12" s="25"/>
      <c r="Y12" s="12">
        <f t="shared" si="17"/>
        <v>54.786780424705469</v>
      </c>
      <c r="AA12" s="1">
        <f t="shared" si="3"/>
        <v>1.4</v>
      </c>
    </row>
    <row r="13" spans="1:27">
      <c r="A13" s="15">
        <f t="shared" si="4"/>
        <v>11</v>
      </c>
      <c r="B13" s="16">
        <f t="shared" si="5"/>
        <v>462966.02689535992</v>
      </c>
      <c r="C13" s="17">
        <v>0.2</v>
      </c>
      <c r="D13" s="16">
        <f t="shared" si="6"/>
        <v>12000</v>
      </c>
      <c r="E13" s="16">
        <f t="shared" si="7"/>
        <v>569959.23227443185</v>
      </c>
      <c r="F13" s="16">
        <f t="shared" si="0"/>
        <v>-12000</v>
      </c>
      <c r="G13" s="16"/>
      <c r="H13" s="24">
        <f t="shared" si="16"/>
        <v>47.496602689535983</v>
      </c>
      <c r="I13" s="26"/>
      <c r="J13" s="15">
        <f t="shared" si="8"/>
        <v>11</v>
      </c>
      <c r="K13" s="16">
        <f t="shared" si="9"/>
        <v>657441.36509646568</v>
      </c>
      <c r="L13" s="17">
        <v>-0.3</v>
      </c>
      <c r="M13" s="16">
        <f t="shared" si="10"/>
        <v>12000</v>
      </c>
      <c r="N13" s="16">
        <f t="shared" si="11"/>
        <v>468608.95556752593</v>
      </c>
      <c r="O13" s="16">
        <f t="shared" si="1"/>
        <v>-12000</v>
      </c>
      <c r="P13" s="12"/>
      <c r="R13" s="15">
        <f t="shared" si="12"/>
        <v>11</v>
      </c>
      <c r="S13" s="16">
        <f t="shared" si="13"/>
        <v>657441.36509646568</v>
      </c>
      <c r="T13" s="17">
        <v>-0.3</v>
      </c>
      <c r="U13" s="16">
        <f t="shared" si="14"/>
        <v>12000</v>
      </c>
      <c r="V13" s="16">
        <f t="shared" si="15"/>
        <v>468608.95556752593</v>
      </c>
      <c r="W13" s="16">
        <f t="shared" si="2"/>
        <v>-12000</v>
      </c>
      <c r="X13" s="25"/>
      <c r="Y13" s="12">
        <f t="shared" si="17"/>
        <v>39.050746297293827</v>
      </c>
      <c r="AA13" s="1">
        <f t="shared" si="3"/>
        <v>0.7</v>
      </c>
    </row>
    <row r="14" spans="1:27">
      <c r="A14" s="15">
        <f t="shared" si="4"/>
        <v>12</v>
      </c>
      <c r="B14" s="16">
        <f t="shared" si="5"/>
        <v>569959.23227443185</v>
      </c>
      <c r="C14" s="17">
        <v>0.2</v>
      </c>
      <c r="D14" s="16">
        <f t="shared" si="6"/>
        <v>12000</v>
      </c>
      <c r="E14" s="16">
        <f t="shared" si="7"/>
        <v>698351.07872931822</v>
      </c>
      <c r="F14" s="16">
        <f t="shared" si="0"/>
        <v>-12000</v>
      </c>
      <c r="G14" s="16"/>
      <c r="H14" s="24">
        <f t="shared" si="16"/>
        <v>58.195923227443174</v>
      </c>
      <c r="I14" s="26"/>
      <c r="J14" s="15">
        <f t="shared" si="8"/>
        <v>12</v>
      </c>
      <c r="K14" s="16">
        <f t="shared" si="9"/>
        <v>468608.95556752593</v>
      </c>
      <c r="L14" s="17">
        <v>0.8</v>
      </c>
      <c r="M14" s="16">
        <f t="shared" si="10"/>
        <v>12000</v>
      </c>
      <c r="N14" s="16">
        <f t="shared" si="11"/>
        <v>865096.12002154673</v>
      </c>
      <c r="O14" s="16">
        <f t="shared" si="1"/>
        <v>-12000</v>
      </c>
      <c r="P14" s="12"/>
      <c r="R14" s="15">
        <f t="shared" si="12"/>
        <v>12</v>
      </c>
      <c r="S14" s="16">
        <f t="shared" si="13"/>
        <v>468608.95556752593</v>
      </c>
      <c r="T14" s="17">
        <v>0.706160605</v>
      </c>
      <c r="U14" s="16">
        <f t="shared" si="14"/>
        <v>12000</v>
      </c>
      <c r="V14" s="16">
        <f t="shared" si="15"/>
        <v>819996.06639950816</v>
      </c>
      <c r="W14" s="16">
        <f t="shared" si="2"/>
        <v>-12000</v>
      </c>
      <c r="X14" s="25"/>
      <c r="Y14" s="12">
        <f t="shared" si="17"/>
        <v>68.333005533292351</v>
      </c>
      <c r="AA14" s="1">
        <f t="shared" si="3"/>
        <v>1.706160605</v>
      </c>
    </row>
    <row r="15" spans="1:27">
      <c r="A15" s="15">
        <f t="shared" si="4"/>
        <v>13</v>
      </c>
      <c r="B15" s="16">
        <f t="shared" si="5"/>
        <v>698351.07872931822</v>
      </c>
      <c r="C15" s="17">
        <v>0.2</v>
      </c>
      <c r="D15" s="16">
        <f t="shared" si="6"/>
        <v>12000</v>
      </c>
      <c r="E15" s="16">
        <f t="shared" si="7"/>
        <v>852421.29447518184</v>
      </c>
      <c r="F15" s="16">
        <f t="shared" si="0"/>
        <v>-12000</v>
      </c>
      <c r="G15" s="16"/>
      <c r="H15" s="24">
        <f t="shared" si="16"/>
        <v>71.035107872931803</v>
      </c>
      <c r="I15" s="26"/>
      <c r="J15" s="15">
        <f t="shared" si="8"/>
        <v>13</v>
      </c>
      <c r="K15" s="16">
        <f t="shared" si="9"/>
        <v>865096.12002154673</v>
      </c>
      <c r="L15" s="17">
        <v>0.25</v>
      </c>
      <c r="M15" s="16">
        <f t="shared" si="10"/>
        <v>12000</v>
      </c>
      <c r="N15" s="16">
        <f t="shared" si="11"/>
        <v>1096370.1500269333</v>
      </c>
      <c r="O15" s="16">
        <f t="shared" si="1"/>
        <v>-12000</v>
      </c>
      <c r="P15" s="12"/>
      <c r="R15" s="15">
        <f t="shared" si="12"/>
        <v>13</v>
      </c>
      <c r="S15" s="16">
        <f t="shared" si="13"/>
        <v>819996.06639950816</v>
      </c>
      <c r="T15" s="17">
        <v>0.22</v>
      </c>
      <c r="U15" s="16">
        <f t="shared" si="14"/>
        <v>12000</v>
      </c>
      <c r="V15" s="16">
        <f t="shared" si="15"/>
        <v>1015035.2010073999</v>
      </c>
      <c r="W15" s="16">
        <f t="shared" si="2"/>
        <v>-12000</v>
      </c>
      <c r="X15" s="25"/>
      <c r="Y15" s="12">
        <f t="shared" si="17"/>
        <v>84.586266750616673</v>
      </c>
      <c r="AA15" s="1">
        <f t="shared" si="3"/>
        <v>1.22</v>
      </c>
    </row>
    <row r="16" spans="1:27">
      <c r="A16" s="15">
        <f t="shared" si="4"/>
        <v>14</v>
      </c>
      <c r="B16" s="16">
        <f t="shared" si="5"/>
        <v>852421.29447518184</v>
      </c>
      <c r="C16" s="17">
        <v>0.2</v>
      </c>
      <c r="D16" s="16">
        <f t="shared" si="6"/>
        <v>12000</v>
      </c>
      <c r="E16" s="16">
        <f t="shared" si="7"/>
        <v>1037305.5533702181</v>
      </c>
      <c r="F16" s="16">
        <f t="shared" si="0"/>
        <v>-12000</v>
      </c>
      <c r="G16" s="16"/>
      <c r="H16" s="24">
        <f t="shared" si="16"/>
        <v>86.442129447518155</v>
      </c>
      <c r="I16" s="26"/>
      <c r="J16" s="15">
        <f t="shared" si="8"/>
        <v>14</v>
      </c>
      <c r="K16" s="16">
        <f t="shared" si="9"/>
        <v>1096370.1500269333</v>
      </c>
      <c r="L16" s="17">
        <v>0.1</v>
      </c>
      <c r="M16" s="16">
        <f t="shared" si="10"/>
        <v>12000</v>
      </c>
      <c r="N16" s="16">
        <f t="shared" si="11"/>
        <v>1219207.1650296268</v>
      </c>
      <c r="O16" s="16">
        <f t="shared" si="1"/>
        <v>-12000</v>
      </c>
      <c r="P16" s="12"/>
      <c r="R16" s="15">
        <f t="shared" si="12"/>
        <v>14</v>
      </c>
      <c r="S16" s="16">
        <f t="shared" si="13"/>
        <v>1015035.2010073999</v>
      </c>
      <c r="T16" s="17">
        <v>0.01</v>
      </c>
      <c r="U16" s="16">
        <f t="shared" si="14"/>
        <v>12000</v>
      </c>
      <c r="V16" s="16">
        <f t="shared" si="15"/>
        <v>1037305.5530174739</v>
      </c>
      <c r="W16" s="16">
        <f t="shared" si="2"/>
        <v>-12000</v>
      </c>
      <c r="X16" s="25"/>
      <c r="Y16" s="12">
        <f t="shared" si="17"/>
        <v>86.442129418122846</v>
      </c>
      <c r="AA16" s="1">
        <f t="shared" si="3"/>
        <v>1.01</v>
      </c>
    </row>
    <row r="17" spans="1:28">
      <c r="A17" s="15">
        <v>15</v>
      </c>
      <c r="B17" s="16">
        <f t="shared" si="5"/>
        <v>1037305.5533702181</v>
      </c>
      <c r="C17" s="17"/>
      <c r="D17" s="15"/>
      <c r="E17" s="15"/>
      <c r="F17" s="16">
        <f>E16</f>
        <v>1037305.5533702181</v>
      </c>
      <c r="G17" s="16"/>
      <c r="H17" s="15"/>
      <c r="I17" s="25"/>
      <c r="J17" s="15">
        <v>15</v>
      </c>
      <c r="K17" s="16">
        <f t="shared" si="9"/>
        <v>1219207.1650296268</v>
      </c>
      <c r="L17" s="17"/>
      <c r="M17" s="15"/>
      <c r="N17" s="15"/>
      <c r="O17" s="16">
        <f>N16</f>
        <v>1219207.1650296268</v>
      </c>
      <c r="R17" s="15">
        <v>15</v>
      </c>
      <c r="S17" s="16">
        <f t="shared" si="13"/>
        <v>1037305.5530174739</v>
      </c>
      <c r="T17" s="17"/>
      <c r="U17" s="15"/>
      <c r="V17" s="15"/>
      <c r="W17" s="16">
        <f>V16</f>
        <v>1037305.5530174739</v>
      </c>
      <c r="X17" s="25"/>
    </row>
    <row r="18" spans="1:28">
      <c r="A18" s="15"/>
      <c r="B18" s="15"/>
      <c r="C18" s="15"/>
      <c r="D18" s="15"/>
      <c r="E18" s="15"/>
      <c r="F18" s="15"/>
      <c r="G18" s="15"/>
      <c r="H18" s="15"/>
      <c r="I18" s="25"/>
      <c r="J18" s="15"/>
      <c r="K18" s="15"/>
      <c r="L18" s="15"/>
      <c r="M18" s="15"/>
      <c r="N18" s="15"/>
      <c r="O18" s="15"/>
      <c r="R18" s="15"/>
      <c r="S18" s="15"/>
      <c r="T18" s="15"/>
      <c r="U18" s="15"/>
      <c r="V18" s="15"/>
      <c r="W18" s="15"/>
      <c r="X18" s="25"/>
    </row>
    <row r="19" spans="1:28">
      <c r="A19" s="15"/>
      <c r="B19" s="18" t="s">
        <v>6</v>
      </c>
      <c r="C19" s="17">
        <f>((1+C2)*(1+C3)*(1+C4)*(1+C5)*(1+C6)*(1+C7)*(1+C8)*(1+C9)*(1+C10)*(1+C11)*(1+C12)*(1+C13)*(1+C14)*(1+C15)*(1+C16))^(1/15)-1</f>
        <v>0.19999999999999996</v>
      </c>
      <c r="D19" s="15"/>
      <c r="E19" s="18" t="s">
        <v>7</v>
      </c>
      <c r="F19" s="17">
        <f>IRR(F2:F17)</f>
        <v>0.19999999999999338</v>
      </c>
      <c r="G19" s="17"/>
      <c r="H19" s="16">
        <f>H16*D16</f>
        <v>1037305.5533702179</v>
      </c>
      <c r="I19" s="27"/>
      <c r="J19" s="15"/>
      <c r="K19" s="18" t="s">
        <v>6</v>
      </c>
      <c r="L19" s="30">
        <f>((1+L2)*(1+L3)*(1+L4)*(1+L5)*(1+L6)*(1+L7)*(1+L8)*(1+L9)*(1+L10)*(1+L11)*(1+L12)*(1+L13)*(1+L14)*(1+L15)*(1+L16))^(1/15)-1</f>
        <v>0.1999999799047576</v>
      </c>
      <c r="M19" s="15"/>
      <c r="N19" s="31" t="s">
        <v>7</v>
      </c>
      <c r="O19" s="28">
        <f>IRR(O2:O17)</f>
        <v>0.21753783514224659</v>
      </c>
      <c r="P19" s="9"/>
      <c r="R19" s="15"/>
      <c r="S19" s="18" t="s">
        <v>6</v>
      </c>
      <c r="T19" s="32">
        <f>((1+T2)*(1+T3)*(1+T4)*(1+T5)*(1+T6)*(1+T7)*(1+T8)*(1+T9)*(1+T10)*(1+T11)*(1+T12)*(1+T13)*(1+T14)*(1+T15)*(1+T16))^(1/15)-1</f>
        <v>0.18701525271469444</v>
      </c>
      <c r="U19" s="15"/>
      <c r="V19" s="31" t="s">
        <v>7</v>
      </c>
      <c r="W19" s="32">
        <f>IRR(W2:W17)</f>
        <v>0.19999999996303441</v>
      </c>
      <c r="X19" s="29"/>
      <c r="Y19" s="9">
        <f>Y16*U16</f>
        <v>1037305.5530174741</v>
      </c>
      <c r="AA19" s="9">
        <f>PRODUCT(AA2:AA16)-1</f>
        <v>12.087132298823184</v>
      </c>
    </row>
    <row r="20" spans="1:28">
      <c r="C20" s="1"/>
      <c r="AB20" t="e">
        <f>(1+T24)*AA19/T24</f>
        <v>#DIV/0!</v>
      </c>
    </row>
    <row r="21" spans="1:28">
      <c r="A21" s="1"/>
      <c r="B21" s="1"/>
      <c r="C21" s="1">
        <f>AVERAGE(C2:C16)</f>
        <v>0.20000000000000004</v>
      </c>
      <c r="D21" s="1"/>
      <c r="E21" s="1"/>
      <c r="H21" s="1"/>
      <c r="I21" s="1"/>
      <c r="K21" s="1"/>
      <c r="L21" s="3"/>
      <c r="M21" s="1"/>
      <c r="N21" s="1"/>
      <c r="O21" s="1"/>
      <c r="P21" s="1"/>
      <c r="Q21" s="1"/>
      <c r="R21" s="1"/>
      <c r="S21" s="2"/>
      <c r="T21" s="3"/>
      <c r="Y21" s="1"/>
    </row>
    <row r="22" spans="1:28">
      <c r="C22" s="23">
        <f>STDEV(C2:C16)</f>
        <v>2.872975021810196E-17</v>
      </c>
      <c r="H22" s="5">
        <f>(K17-H19)/H19</f>
        <v>0.17535972025639737</v>
      </c>
      <c r="L22" s="7"/>
      <c r="T22" s="7"/>
    </row>
    <row r="23" spans="1:28">
      <c r="C23" s="1"/>
    </row>
    <row r="24" spans="1:28">
      <c r="C24" s="1">
        <f>((1+C21)^2-C22^2)^0.5-1</f>
        <v>0.19999999999999996</v>
      </c>
      <c r="G24">
        <f>(1+20%)*12000*((1+20%)^15-1)/20%</f>
        <v>1037305.5533702183</v>
      </c>
      <c r="L24" s="8"/>
      <c r="T24" s="6"/>
    </row>
    <row r="25" spans="1:28">
      <c r="A25" s="1"/>
      <c r="B25" s="1"/>
      <c r="C25" s="1"/>
      <c r="D25" s="1"/>
      <c r="E25" s="1">
        <f>F19-C24</f>
        <v>-6.5780714209040525E-15</v>
      </c>
      <c r="H25" s="1"/>
      <c r="I25" s="1"/>
      <c r="K25" s="1"/>
      <c r="L25" s="1"/>
      <c r="M25" s="1"/>
      <c r="N25" s="1"/>
      <c r="O25" s="1"/>
      <c r="P25" s="1"/>
      <c r="Q25" s="1"/>
      <c r="R25" s="1"/>
      <c r="V25" s="3"/>
      <c r="Y25" s="1"/>
    </row>
    <row r="26" spans="1:28">
      <c r="C26" s="1"/>
    </row>
    <row r="27" spans="1:28">
      <c r="C27" s="1"/>
      <c r="K27" s="11"/>
      <c r="V27" s="4"/>
    </row>
    <row r="28" spans="1:28">
      <c r="E28">
        <f>C27/D16</f>
        <v>0</v>
      </c>
    </row>
    <row r="30" spans="1:28">
      <c r="L30" s="5"/>
    </row>
    <row r="36" spans="1:1">
      <c r="A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Lump sum</vt:lpstr>
      <vt:lpstr>SIP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2015-01-10T14:43:28Z</dcterms:created>
  <dcterms:modified xsi:type="dcterms:W3CDTF">2015-01-14T07:53:38Z</dcterms:modified>
</cp:coreProperties>
</file>