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9680" windowHeight="7560" activeTab="0"/>
  </bookViews>
  <sheets>
    <sheet name="Retirement" sheetId="1" r:id="rId1"/>
    <sheet name="Inputs for EPF" sheetId="2" r:id="rId2"/>
    <sheet name="Contribution schedule" sheetId="3" r:id="rId3"/>
    <sheet name="variable asset allocation" sheetId="4" r:id="rId4"/>
  </sheets>
  <definedNames/>
  <calcPr fullCalcOnLoad="1"/>
</workbook>
</file>

<file path=xl/sharedStrings.xml><?xml version="1.0" encoding="utf-8"?>
<sst xmlns="http://schemas.openxmlformats.org/spreadsheetml/2006/main" count="108" uniqueCount="103">
  <si>
    <t>Simple EPF Corpus Calculator -freefincal.com</t>
  </si>
  <si>
    <t>Current rate of interest</t>
  </si>
  <si>
    <t>Employee contribution to EPF</t>
  </si>
  <si>
    <t>Employer contribution to EPF</t>
  </si>
  <si>
    <t>Years after which you want to calculate corpus</t>
  </si>
  <si>
    <t>Current EPF Balance</t>
  </si>
  <si>
    <t>Current basic pay</t>
  </si>
  <si>
    <t>Method 1</t>
  </si>
  <si>
    <t>Method 2</t>
  </si>
  <si>
    <t>Method 3</t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</si>
  <si>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Basic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Basic x 12% - (15000 x 8.33%)</t>
    </r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</si>
  <si>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Basic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15000 x 3.67%</t>
    </r>
  </si>
  <si>
    <r>
      <rPr>
        <b/>
        <sz val="10"/>
        <rFont val="Arial"/>
        <family val="2"/>
      </rPr>
      <t>Employee:</t>
    </r>
    <r>
      <rPr>
        <sz val="10"/>
        <rFont val="Arial"/>
        <family val="2"/>
      </rPr>
      <t xml:space="preserve"> 15000  x 12%   </t>
    </r>
    <r>
      <rPr>
        <b/>
        <sz val="10"/>
        <rFont val="Arial"/>
        <family val="2"/>
      </rPr>
      <t>Employer:</t>
    </r>
    <r>
      <rPr>
        <sz val="10"/>
        <rFont val="Arial"/>
        <family val="2"/>
      </rPr>
      <t>15000 x 3.67%</t>
    </r>
  </si>
  <si>
    <t>EPF expenses each month</t>
  </si>
  <si>
    <t>Year</t>
  </si>
  <si>
    <t>Basic Pay</t>
  </si>
  <si>
    <t>Current EPS Balance</t>
  </si>
  <si>
    <t>Expected EPF Corpus with same rate of interest</t>
  </si>
  <si>
    <t xml:space="preserve">Expected EPS Corpus </t>
  </si>
  <si>
    <t>There are 3 methods of computing contributions if salary is above threshold limit*</t>
  </si>
  <si>
    <t>*Source:  http://www.bemoneyaware.com/blog/epf/</t>
  </si>
  <si>
    <t>Monthly Contribution</t>
  </si>
  <si>
    <t>Employee</t>
  </si>
  <si>
    <t xml:space="preserve">Employer </t>
  </si>
  <si>
    <t>Total</t>
  </si>
  <si>
    <t>EPF balance</t>
  </si>
  <si>
    <t>opening</t>
  </si>
  <si>
    <t>closing</t>
  </si>
  <si>
    <t>EPS balance</t>
  </si>
  <si>
    <t xml:space="preserve">EPS  </t>
  </si>
  <si>
    <t>monthly contribution</t>
  </si>
  <si>
    <t xml:space="preserve">EPF </t>
  </si>
  <si>
    <t>annual expenses</t>
  </si>
  <si>
    <t>Total monthly contribution to EPF in first year</t>
  </si>
  <si>
    <t>Rate at which basic pay increases</t>
  </si>
  <si>
    <t>Choose method which matches with your pay slip</t>
  </si>
  <si>
    <t>Threshold for mandatory EPF contribution. Old limit: 6500; New limit 15,000</t>
  </si>
  <si>
    <t>The low-stress Retirement Calculator by freefincal.com</t>
  </si>
  <si>
    <t>Current monthly expenses that will persist in retirement</t>
  </si>
  <si>
    <t>Annual expenses that will persist in retirement</t>
  </si>
  <si>
    <t>Total average monthly expenses (annual/12)</t>
  </si>
  <si>
    <t>Inflation before retirement (%)</t>
  </si>
  <si>
    <t>Current age</t>
  </si>
  <si>
    <t>Age you wish to retire</t>
  </si>
  <si>
    <t>No of years you expect to live!</t>
  </si>
  <si>
    <t>Monthly expenses in first year of retirement</t>
  </si>
  <si>
    <t>Inflation during retirement (%)</t>
  </si>
  <si>
    <t>Total Corpus required</t>
  </si>
  <si>
    <t>Post-tax return expected from  equity investments %</t>
  </si>
  <si>
    <t>Post-rax return expected from current taxable debt %</t>
  </si>
  <si>
    <t>Rate of return expected from current tax-free debt %</t>
  </si>
  <si>
    <t>Present Value of investments</t>
  </si>
  <si>
    <t>Value of current taxable debt investments (FD, debt fund etc.)</t>
  </si>
  <si>
    <t>Lump sum benefits expected at retirement</t>
  </si>
  <si>
    <t>Net Corpus to be accumulated (notice reduction)</t>
  </si>
  <si>
    <t>You need to invest some amt each month to attain this corpus</t>
  </si>
  <si>
    <t>What percentage of this monthly investment would you:</t>
  </si>
  <si>
    <t xml:space="preserve">1) allocate to equity % </t>
  </si>
  <si>
    <t>2) allocate to taxable debt instruments %</t>
  </si>
  <si>
    <t>3) allocate to tax-free debt instruments %</t>
  </si>
  <si>
    <t>Annual increase in total monthly investment %</t>
  </si>
  <si>
    <t>Net rate of return (this is an approximation) %</t>
  </si>
  <si>
    <t>Monthly investment required</t>
  </si>
  <si>
    <t>Initial Monthly investment in</t>
  </si>
  <si>
    <t>Equity</t>
  </si>
  <si>
    <t>Taxable Debt</t>
  </si>
  <si>
    <t>Tax-free Debt</t>
  </si>
  <si>
    <r>
      <t xml:space="preserve">Years </t>
    </r>
    <r>
      <rPr>
        <b/>
        <sz val="11"/>
        <color indexed="8"/>
        <rFont val="Calibri"/>
        <family val="2"/>
      </rPr>
      <t>to</t>
    </r>
    <r>
      <rPr>
        <sz val="11"/>
        <color theme="1"/>
        <rFont val="Calibri"/>
        <family val="2"/>
      </rPr>
      <t xml:space="preserve"> retirement</t>
    </r>
  </si>
  <si>
    <r>
      <t xml:space="preserve">Years </t>
    </r>
    <r>
      <rPr>
        <b/>
        <sz val="11"/>
        <color indexed="8"/>
        <rFont val="Calibri"/>
        <family val="2"/>
      </rPr>
      <t>in</t>
    </r>
    <r>
      <rPr>
        <sz val="11"/>
        <color theme="1"/>
        <rFont val="Calibri"/>
        <family val="2"/>
      </rPr>
      <t xml:space="preserve"> retirement</t>
    </r>
  </si>
  <si>
    <r>
      <t xml:space="preserve">Post-tax </t>
    </r>
    <r>
      <rPr>
        <b/>
        <sz val="11"/>
        <color indexed="8"/>
        <rFont val="Calibri"/>
        <family val="2"/>
      </rPr>
      <t xml:space="preserve">average </t>
    </r>
    <r>
      <rPr>
        <sz val="11"/>
        <color theme="1"/>
        <rFont val="Calibri"/>
        <family val="2"/>
      </rPr>
      <t>return from retirement corpus (%)</t>
    </r>
  </si>
  <si>
    <r>
      <t xml:space="preserve">Post-tax return </t>
    </r>
    <r>
      <rPr>
        <sz val="11"/>
        <color indexed="8"/>
        <rFont val="Calibri"/>
        <family val="2"/>
      </rPr>
      <t>(used for current and future investments)</t>
    </r>
  </si>
  <si>
    <t>Estimated Value at the time of retirement</t>
  </si>
  <si>
    <t>For now set it to a low number, click on this later to see how it can be optimised!</t>
  </si>
  <si>
    <t>That is perhaps a lot, but hang on. It can be reduced.</t>
  </si>
  <si>
    <t>Anything above 14 is not a smart idea!</t>
  </si>
  <si>
    <t>Like health insurance premium, amc charges etc.</t>
  </si>
  <si>
    <t>Do not underestimate!</t>
  </si>
  <si>
    <t>I prefer to set it equal to or a touch lower than inflation</t>
  </si>
  <si>
    <t>Value of current tax-free debt investments (PPF+LIC etc.) excluding EPF</t>
  </si>
  <si>
    <t>Not included for calculation</t>
  </si>
  <si>
    <t>Value of current equity invesments (mf, stocks)</t>
  </si>
  <si>
    <t>Please go to 'inputs for EPF' sheet, complete it and then  head back here to complete the rest of the entries</t>
  </si>
  <si>
    <t>Feedback welcome</t>
  </si>
  <si>
    <t>freefincal@gmail.com</t>
  </si>
  <si>
    <t>Equity allocation</t>
  </si>
  <si>
    <t>Tax-free debt</t>
  </si>
  <si>
    <t>Return from equity</t>
  </si>
  <si>
    <t>Return from taxable debt</t>
  </si>
  <si>
    <t>Taxable debt</t>
  </si>
  <si>
    <t>Return from tax-free debt</t>
  </si>
  <si>
    <t>Net portfolio return</t>
  </si>
  <si>
    <t>Age</t>
  </si>
  <si>
    <t>Year end Corpus value</t>
  </si>
  <si>
    <t xml:space="preserve">This asset allocation is assumed to be fixed until </t>
  </si>
  <si>
    <t>retirement</t>
  </si>
  <si>
    <t>Use this sheet if  you wish</t>
  </si>
  <si>
    <t>Fill green cells and the click</t>
  </si>
  <si>
    <t>the button below</t>
  </si>
  <si>
    <t>to change the asset allocation with age</t>
  </si>
  <si>
    <t>Initial monthly investment required</t>
  </si>
  <si>
    <t>Final Corpus</t>
  </si>
  <si>
    <t>This should be the same as cell B29 in 'retirement'</t>
  </si>
  <si>
    <t>sheet</t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</si>
</sst>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0.0%"/>
    <numFmt numFmtId="167" formatCode="[$-4009]dd\ mmmm\ yyyy"/>
    <numFmt numFmtId="168" formatCode="0.0000%"/>
    <numFmt numFmtId="169" formatCode="0.000%"/>
    <numFmt numFmtId="170" formatCode="0.00000%"/>
    <numFmt numFmtId="171" formatCode="_ * #,##0.00000_ ;_ * \-#,##0.00000_ ;_ * &quot;-&quot;?????_ ;_ @_ "/>
    <numFmt numFmtId="172" formatCode="_ * #,##0.0_ ;_ * \-#,##0.0_ ;_ * &quot;-&quot;??_ ;_ @_ 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 * #,##0.000_ ;_ * \-#,##0.0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16"/>
      <name val="Calibri"/>
      <family val="2"/>
    </font>
    <font>
      <b/>
      <u val="single"/>
      <sz val="16"/>
      <color indexed="16"/>
      <name val="Calibri"/>
      <family val="2"/>
    </font>
    <font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u val="single"/>
      <sz val="11"/>
      <color theme="10"/>
      <name val="Calibri"/>
      <family val="2"/>
    </font>
    <font>
      <b/>
      <u val="single"/>
      <sz val="12"/>
      <color rgb="FF990000"/>
      <name val="Calibri"/>
      <family val="2"/>
    </font>
    <font>
      <b/>
      <u val="single"/>
      <sz val="16"/>
      <color rgb="FF99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 horizontal="center"/>
    </xf>
    <xf numFmtId="164" fontId="3" fillId="0" borderId="10" xfId="42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170" fontId="0" fillId="34" borderId="0" xfId="0" applyNumberFormat="1" applyFill="1" applyAlignment="1">
      <alignment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5" borderId="10" xfId="0" applyFont="1" applyFill="1" applyBorder="1" applyAlignment="1">
      <alignment/>
    </xf>
    <xf numFmtId="164" fontId="3" fillId="34" borderId="10" xfId="42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44" fillId="34" borderId="10" xfId="0" applyNumberFormat="1" applyFont="1" applyFill="1" applyBorder="1" applyAlignment="1">
      <alignment/>
    </xf>
    <xf numFmtId="164" fontId="3" fillId="34" borderId="11" xfId="42" applyNumberFormat="1" applyFont="1" applyFill="1" applyBorder="1" applyAlignment="1">
      <alignment horizontal="center"/>
    </xf>
    <xf numFmtId="1" fontId="44" fillId="34" borderId="11" xfId="0" applyNumberFormat="1" applyFont="1" applyFill="1" applyBorder="1" applyAlignment="1">
      <alignment/>
    </xf>
    <xf numFmtId="9" fontId="3" fillId="33" borderId="10" xfId="0" applyNumberFormat="1" applyFont="1" applyFill="1" applyBorder="1" applyAlignment="1">
      <alignment horizontal="center"/>
    </xf>
    <xf numFmtId="43" fontId="3" fillId="0" borderId="10" xfId="42" applyFont="1" applyBorder="1" applyAlignment="1">
      <alignment horizontal="center"/>
    </xf>
    <xf numFmtId="164" fontId="3" fillId="36" borderId="10" xfId="42" applyNumberFormat="1" applyFont="1" applyFill="1" applyBorder="1" applyAlignment="1">
      <alignment horizontal="center"/>
    </xf>
    <xf numFmtId="164" fontId="3" fillId="34" borderId="10" xfId="42" applyNumberFormat="1" applyFont="1" applyFill="1" applyBorder="1" applyAlignment="1">
      <alignment/>
    </xf>
    <xf numFmtId="1" fontId="44" fillId="34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164" fontId="3" fillId="33" borderId="10" xfId="42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34" borderId="0" xfId="0" applyFill="1" applyBorder="1" applyAlignment="1">
      <alignment/>
    </xf>
    <xf numFmtId="3" fontId="0" fillId="0" borderId="0" xfId="0" applyNumberFormat="1" applyAlignment="1">
      <alignment/>
    </xf>
    <xf numFmtId="3" fontId="0" fillId="37" borderId="10" xfId="42" applyNumberFormat="1" applyFont="1" applyFill="1" applyBorder="1" applyAlignment="1">
      <alignment horizontal="center"/>
    </xf>
    <xf numFmtId="3" fontId="0" fillId="0" borderId="10" xfId="42" applyNumberFormat="1" applyFont="1" applyBorder="1" applyAlignment="1">
      <alignment horizontal="center"/>
    </xf>
    <xf numFmtId="1" fontId="0" fillId="38" borderId="10" xfId="0" applyNumberForma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9" borderId="12" xfId="0" applyFill="1" applyBorder="1" applyAlignment="1">
      <alignment/>
    </xf>
    <xf numFmtId="3" fontId="0" fillId="0" borderId="10" xfId="42" applyNumberFormat="1" applyFont="1" applyBorder="1" applyAlignment="1">
      <alignment/>
    </xf>
    <xf numFmtId="3" fontId="0" fillId="40" borderId="10" xfId="42" applyNumberFormat="1" applyFont="1" applyFill="1" applyBorder="1" applyAlignment="1">
      <alignment horizontal="center"/>
    </xf>
    <xf numFmtId="0" fontId="0" fillId="39" borderId="10" xfId="0" applyFill="1" applyBorder="1" applyAlignment="1">
      <alignment/>
    </xf>
    <xf numFmtId="1" fontId="5" fillId="38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165" fontId="0" fillId="39" borderId="10" xfId="0" applyNumberFormat="1" applyFill="1" applyBorder="1" applyAlignment="1">
      <alignment horizontal="center"/>
    </xf>
    <xf numFmtId="3" fontId="0" fillId="34" borderId="0" xfId="0" applyNumberFormat="1" applyFill="1" applyAlignment="1">
      <alignment/>
    </xf>
    <xf numFmtId="0" fontId="1" fillId="39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3" fontId="0" fillId="0" borderId="13" xfId="42" applyNumberFormat="1" applyFont="1" applyBorder="1" applyAlignment="1">
      <alignment horizontal="center"/>
    </xf>
    <xf numFmtId="9" fontId="3" fillId="33" borderId="10" xfId="58" applyFont="1" applyFill="1" applyBorder="1" applyAlignment="1">
      <alignment/>
    </xf>
    <xf numFmtId="10" fontId="3" fillId="33" borderId="10" xfId="58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4" borderId="15" xfId="0" applyNumberFormat="1" applyFill="1" applyBorder="1" applyAlignment="1">
      <alignment/>
    </xf>
    <xf numFmtId="1" fontId="0" fillId="34" borderId="15" xfId="0" applyNumberFormat="1" applyFill="1" applyBorder="1" applyAlignment="1">
      <alignment/>
    </xf>
    <xf numFmtId="0" fontId="0" fillId="34" borderId="15" xfId="0" applyFill="1" applyBorder="1" applyAlignment="1">
      <alignment/>
    </xf>
    <xf numFmtId="3" fontId="0" fillId="34" borderId="15" xfId="42" applyNumberFormat="1" applyFont="1" applyFill="1" applyBorder="1" applyAlignment="1">
      <alignment/>
    </xf>
    <xf numFmtId="0" fontId="45" fillId="39" borderId="10" xfId="52" applyFont="1" applyFill="1" applyBorder="1" applyAlignment="1" applyProtection="1">
      <alignment/>
      <protection/>
    </xf>
    <xf numFmtId="0" fontId="42" fillId="0" borderId="10" xfId="0" applyFont="1" applyBorder="1" applyAlignment="1">
      <alignment/>
    </xf>
    <xf numFmtId="0" fontId="4" fillId="39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39" borderId="10" xfId="0" applyFill="1" applyBorder="1" applyAlignment="1">
      <alignment/>
    </xf>
    <xf numFmtId="3" fontId="0" fillId="34" borderId="15" xfId="42" applyNumberFormat="1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/>
    </xf>
    <xf numFmtId="165" fontId="0" fillId="34" borderId="15" xfId="0" applyNumberFormat="1" applyFill="1" applyBorder="1" applyAlignment="1">
      <alignment/>
    </xf>
    <xf numFmtId="3" fontId="0" fillId="34" borderId="16" xfId="42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3" fontId="0" fillId="34" borderId="18" xfId="42" applyNumberFormat="1" applyFont="1" applyFill="1" applyBorder="1" applyAlignment="1">
      <alignment horizontal="center"/>
    </xf>
    <xf numFmtId="3" fontId="36" fillId="34" borderId="15" xfId="52" applyNumberFormat="1" applyFill="1" applyBorder="1" applyAlignment="1" applyProtection="1">
      <alignment/>
      <protection/>
    </xf>
    <xf numFmtId="9" fontId="0" fillId="33" borderId="10" xfId="0" applyNumberFormat="1" applyFill="1" applyBorder="1" applyAlignment="1">
      <alignment/>
    </xf>
    <xf numFmtId="169" fontId="0" fillId="0" borderId="10" xfId="0" applyNumberFormat="1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19" xfId="0" applyFill="1" applyBorder="1" applyAlignment="1">
      <alignment/>
    </xf>
    <xf numFmtId="0" fontId="4" fillId="36" borderId="12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6" fillId="34" borderId="12" xfId="52" applyFont="1" applyFill="1" applyBorder="1" applyAlignment="1" applyProtection="1">
      <alignment horizontal="left"/>
      <protection/>
    </xf>
    <xf numFmtId="0" fontId="46" fillId="34" borderId="20" xfId="52" applyFont="1" applyFill="1" applyBorder="1" applyAlignment="1" applyProtection="1">
      <alignment horizontal="left"/>
      <protection/>
    </xf>
    <xf numFmtId="0" fontId="47" fillId="34" borderId="21" xfId="52" applyFont="1" applyFill="1" applyBorder="1" applyAlignment="1" applyProtection="1">
      <alignment horizontal="center"/>
      <protection/>
    </xf>
    <xf numFmtId="0" fontId="47" fillId="34" borderId="0" xfId="52" applyFont="1" applyFill="1" applyBorder="1" applyAlignment="1" applyProtection="1">
      <alignment horizontal="center"/>
      <protection/>
    </xf>
    <xf numFmtId="0" fontId="46" fillId="34" borderId="12" xfId="52" applyFont="1" applyFill="1" applyBorder="1" applyAlignment="1" applyProtection="1">
      <alignment horizontal="center"/>
      <protection/>
    </xf>
    <xf numFmtId="0" fontId="46" fillId="34" borderId="22" xfId="52" applyFont="1" applyFill="1" applyBorder="1" applyAlignment="1" applyProtection="1">
      <alignment horizontal="center"/>
      <protection/>
    </xf>
    <xf numFmtId="0" fontId="46" fillId="34" borderId="20" xfId="52" applyFont="1" applyFill="1" applyBorder="1" applyAlignment="1" applyProtection="1">
      <alignment horizontal="center"/>
      <protection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64" fontId="3" fillId="36" borderId="10" xfId="42" applyNumberFormat="1" applyFont="1" applyFill="1" applyBorder="1" applyAlignment="1">
      <alignment horizontal="center"/>
    </xf>
    <xf numFmtId="164" fontId="3" fillId="34" borderId="10" xfId="42" applyNumberFormat="1" applyFont="1" applyFill="1" applyBorder="1" applyAlignment="1">
      <alignment horizontal="center"/>
    </xf>
    <xf numFmtId="1" fontId="5" fillId="34" borderId="19" xfId="0" applyNumberFormat="1" applyFont="1" applyFill="1" applyBorder="1" applyAlignment="1">
      <alignment/>
    </xf>
    <xf numFmtId="3" fontId="0" fillId="40" borderId="1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0" borderId="15" xfId="0" applyFill="1" applyBorder="1" applyAlignment="1">
      <alignment horizontal="left"/>
    </xf>
    <xf numFmtId="0" fontId="0" fillId="36" borderId="17" xfId="0" applyFill="1" applyBorder="1" applyAlignment="1">
      <alignment horizontal="left"/>
    </xf>
    <xf numFmtId="0" fontId="0" fillId="36" borderId="18" xfId="0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36" borderId="25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7" xfId="0" applyFill="1" applyBorder="1" applyAlignment="1">
      <alignment/>
    </xf>
    <xf numFmtId="0" fontId="0" fillId="36" borderId="16" xfId="0" applyFill="1" applyBorder="1" applyAlignment="1">
      <alignment/>
    </xf>
    <xf numFmtId="0" fontId="42" fillId="0" borderId="0" xfId="0" applyFont="1" applyAlignment="1">
      <alignment horizontal="left"/>
    </xf>
    <xf numFmtId="0" fontId="42" fillId="0" borderId="22" xfId="0" applyFont="1" applyBorder="1" applyAlignment="1">
      <alignment/>
    </xf>
    <xf numFmtId="0" fontId="42" fillId="0" borderId="20" xfId="0" applyFont="1" applyBorder="1" applyAlignment="1">
      <alignment/>
    </xf>
    <xf numFmtId="9" fontId="42" fillId="33" borderId="11" xfId="0" applyNumberFormat="1" applyFont="1" applyFill="1" applyBorder="1" applyAlignment="1">
      <alignment/>
    </xf>
    <xf numFmtId="3" fontId="42" fillId="41" borderId="0" xfId="0" applyNumberFormat="1" applyFont="1" applyFill="1" applyAlignment="1">
      <alignment/>
    </xf>
    <xf numFmtId="0" fontId="42" fillId="0" borderId="0" xfId="0" applyFont="1" applyAlignment="1">
      <alignment/>
    </xf>
    <xf numFmtId="164" fontId="0" fillId="0" borderId="0" xfId="42" applyNumberFormat="1" applyFont="1" applyAlignment="1">
      <alignment/>
    </xf>
    <xf numFmtId="9" fontId="0" fillId="34" borderId="10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3</xdr:col>
      <xdr:colOff>933450</xdr:colOff>
      <xdr:row>13</xdr:row>
      <xdr:rowOff>114300</xdr:rowOff>
    </xdr:to>
    <xdr:sp macro="[0]!Macro1">
      <xdr:nvSpPr>
        <xdr:cNvPr id="1" name="Rounded Rectangle 1"/>
        <xdr:cNvSpPr>
          <a:spLocks/>
        </xdr:cNvSpPr>
      </xdr:nvSpPr>
      <xdr:spPr>
        <a:xfrm>
          <a:off x="0" y="1485900"/>
          <a:ext cx="2762250" cy="11049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to find the  investment</a:t>
          </a:r>
          <a:r>
            <a:rPr lang="en-US" cap="none" sz="2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amt required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reefincal.com/the-even-lower-stress-retirement-calculator/" TargetMode="External" /><Relationship Id="rId2" Type="http://schemas.openxmlformats.org/officeDocument/2006/relationships/hyperlink" Target="mailto:freefincal@gmail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9"/>
  <sheetViews>
    <sheetView tabSelected="1" zoomScale="145" zoomScaleNormal="145" zoomScalePageLayoutView="0" workbookViewId="0" topLeftCell="A1">
      <selection activeCell="B2" sqref="B2"/>
    </sheetView>
  </sheetViews>
  <sheetFormatPr defaultColWidth="9.140625" defaultRowHeight="15"/>
  <cols>
    <col min="1" max="1" width="60.140625" style="0" customWidth="1"/>
    <col min="2" max="2" width="12.8515625" style="0" customWidth="1"/>
    <col min="3" max="3" width="48.7109375" style="26" customWidth="1"/>
  </cols>
  <sheetData>
    <row r="1" spans="1:5" ht="21">
      <c r="A1" s="75" t="s">
        <v>37</v>
      </c>
      <c r="B1" s="76"/>
      <c r="C1" s="76"/>
      <c r="D1" s="4"/>
      <c r="E1" s="4"/>
    </row>
    <row r="2" spans="1:5" ht="15">
      <c r="A2" s="6" t="s">
        <v>38</v>
      </c>
      <c r="B2" s="28">
        <v>40000</v>
      </c>
      <c r="C2" s="50"/>
      <c r="D2" s="4"/>
      <c r="E2" s="4"/>
    </row>
    <row r="3" spans="1:5" ht="15">
      <c r="A3" s="6" t="s">
        <v>39</v>
      </c>
      <c r="B3" s="28">
        <v>40000</v>
      </c>
      <c r="C3" s="51" t="s">
        <v>75</v>
      </c>
      <c r="D3" s="4"/>
      <c r="E3" s="4"/>
    </row>
    <row r="4" spans="1:5" ht="15">
      <c r="A4" s="6" t="s">
        <v>40</v>
      </c>
      <c r="B4" s="29">
        <f>((12*B2)+B3)/12</f>
        <v>43333.333333333336</v>
      </c>
      <c r="C4" s="51"/>
      <c r="D4" s="4"/>
      <c r="E4" s="4"/>
    </row>
    <row r="5" spans="1:5" ht="15">
      <c r="A5" s="6" t="s">
        <v>41</v>
      </c>
      <c r="B5" s="30">
        <v>8</v>
      </c>
      <c r="C5" s="52"/>
      <c r="D5" s="4"/>
      <c r="E5" s="4"/>
    </row>
    <row r="6" spans="1:5" ht="15">
      <c r="A6" s="6" t="s">
        <v>42</v>
      </c>
      <c r="B6" s="31">
        <v>35</v>
      </c>
      <c r="C6" s="53"/>
      <c r="D6" s="4"/>
      <c r="E6" s="4"/>
    </row>
    <row r="7" spans="1:5" ht="15">
      <c r="A7" s="6" t="s">
        <v>43</v>
      </c>
      <c r="B7" s="31">
        <v>55</v>
      </c>
      <c r="C7" s="53"/>
      <c r="D7" s="4"/>
      <c r="E7" s="4"/>
    </row>
    <row r="8" spans="1:5" ht="15">
      <c r="A8" s="6" t="s">
        <v>44</v>
      </c>
      <c r="B8" s="31">
        <v>80</v>
      </c>
      <c r="C8" s="53" t="s">
        <v>76</v>
      </c>
      <c r="D8" s="4"/>
      <c r="E8" s="4"/>
    </row>
    <row r="9" spans="1:5" ht="15">
      <c r="A9" s="6" t="s">
        <v>67</v>
      </c>
      <c r="B9" s="32">
        <f>B7-B6</f>
        <v>20</v>
      </c>
      <c r="C9" s="53"/>
      <c r="D9" s="4"/>
      <c r="E9" s="4"/>
    </row>
    <row r="10" spans="1:5" ht="15">
      <c r="A10" s="6" t="s">
        <v>45</v>
      </c>
      <c r="B10" s="29">
        <f>B4*(1+B5/100)^B9</f>
        <v>201974.8095668033</v>
      </c>
      <c r="C10" s="54"/>
      <c r="D10" s="4"/>
      <c r="E10" s="4"/>
    </row>
    <row r="11" spans="1:5" ht="15">
      <c r="A11" s="6" t="s">
        <v>68</v>
      </c>
      <c r="B11" s="33">
        <f>B8-B7</f>
        <v>25</v>
      </c>
      <c r="C11" s="53"/>
      <c r="D11" s="4"/>
      <c r="E11" s="4"/>
    </row>
    <row r="12" spans="1:5" ht="15">
      <c r="A12" s="6" t="s">
        <v>46</v>
      </c>
      <c r="B12" s="30">
        <v>8</v>
      </c>
      <c r="C12" s="52"/>
      <c r="D12" s="4"/>
      <c r="E12" s="4"/>
    </row>
    <row r="13" spans="1:5" ht="15">
      <c r="A13" s="6" t="s">
        <v>69</v>
      </c>
      <c r="B13" s="30">
        <v>8</v>
      </c>
      <c r="C13" s="52" t="s">
        <v>77</v>
      </c>
      <c r="D13" s="4"/>
      <c r="E13" s="4"/>
    </row>
    <row r="14" spans="1:5" ht="15">
      <c r="A14" s="55" t="s">
        <v>72</v>
      </c>
      <c r="B14" s="34"/>
      <c r="C14" s="53"/>
      <c r="D14" s="4"/>
      <c r="E14" s="4"/>
    </row>
    <row r="15" spans="1:5" ht="15">
      <c r="A15" s="56" t="s">
        <v>47</v>
      </c>
      <c r="B15" s="35">
        <f>PV((1+((B13/100)))/(1+(B12/100))-1,B11,-12*B10,,1)</f>
        <v>60592442.870041</v>
      </c>
      <c r="C15" s="54" t="s">
        <v>73</v>
      </c>
      <c r="D15" s="4"/>
      <c r="E15" s="4"/>
    </row>
    <row r="16" spans="1:5" ht="15">
      <c r="A16" s="71" t="s">
        <v>70</v>
      </c>
      <c r="B16" s="72"/>
      <c r="C16" s="54"/>
      <c r="D16" s="4"/>
      <c r="E16" s="4"/>
    </row>
    <row r="17" spans="1:5" ht="15">
      <c r="A17" s="6" t="s">
        <v>48</v>
      </c>
      <c r="B17" s="30">
        <v>12</v>
      </c>
      <c r="C17" s="52" t="s">
        <v>74</v>
      </c>
      <c r="D17" s="4"/>
      <c r="E17" s="4"/>
    </row>
    <row r="18" spans="1:5" ht="15">
      <c r="A18" s="6" t="s">
        <v>49</v>
      </c>
      <c r="B18" s="30">
        <v>6</v>
      </c>
      <c r="C18" s="52"/>
      <c r="D18" s="4"/>
      <c r="E18" s="4"/>
    </row>
    <row r="19" spans="1:5" ht="15">
      <c r="A19" s="6" t="s">
        <v>50</v>
      </c>
      <c r="B19" s="30">
        <v>8</v>
      </c>
      <c r="C19" s="52"/>
      <c r="D19" s="4"/>
      <c r="E19" s="4"/>
    </row>
    <row r="20" spans="1:5" ht="15">
      <c r="A20" s="57" t="s">
        <v>51</v>
      </c>
      <c r="B20" s="34"/>
      <c r="C20" s="42" t="s">
        <v>71</v>
      </c>
      <c r="D20" s="4"/>
      <c r="E20" s="4"/>
    </row>
    <row r="21" spans="1:5" ht="15">
      <c r="A21" s="6" t="s">
        <v>80</v>
      </c>
      <c r="B21" s="31">
        <v>100000</v>
      </c>
      <c r="C21" s="29">
        <f>(B21*(1+B17/100)^B9)</f>
        <v>964629.3093274947</v>
      </c>
      <c r="D21" s="4"/>
      <c r="E21" s="4"/>
    </row>
    <row r="22" spans="1:5" ht="15">
      <c r="A22" s="6" t="s">
        <v>52</v>
      </c>
      <c r="B22" s="30">
        <v>100000</v>
      </c>
      <c r="C22" s="29">
        <f>(B22*(1+B18/100)^B9)</f>
        <v>320713.5472212848</v>
      </c>
      <c r="D22" s="4"/>
      <c r="E22" s="4"/>
    </row>
    <row r="23" spans="1:5" ht="15">
      <c r="A23" s="6" t="s">
        <v>78</v>
      </c>
      <c r="B23" s="30">
        <v>100000</v>
      </c>
      <c r="C23" s="29">
        <f>(B23*(1+B19/100)^B9)</f>
        <v>466095.7143849307</v>
      </c>
      <c r="D23" s="4"/>
      <c r="E23" s="41"/>
    </row>
    <row r="24" spans="1:5" ht="15">
      <c r="A24" s="58" t="s">
        <v>53</v>
      </c>
      <c r="B24" s="44">
        <v>500000</v>
      </c>
      <c r="C24" s="45">
        <f>B24</f>
        <v>500000</v>
      </c>
      <c r="D24" s="4"/>
      <c r="E24" s="4"/>
    </row>
    <row r="25" spans="1:5" ht="15.75">
      <c r="A25" s="77" t="s">
        <v>81</v>
      </c>
      <c r="B25" s="78"/>
      <c r="C25" s="79"/>
      <c r="D25" s="4"/>
      <c r="E25" s="4"/>
    </row>
    <row r="26" spans="1:5" ht="15">
      <c r="A26" s="6" t="str">
        <f>'Inputs for EPF'!A14</f>
        <v>Total monthly contribution to EPF in first year</v>
      </c>
      <c r="B26" s="29">
        <f>'Inputs for EPF'!B14</f>
        <v>4750.5</v>
      </c>
      <c r="C26" s="52"/>
      <c r="D26" s="4"/>
      <c r="E26" s="4"/>
    </row>
    <row r="27" spans="1:5" ht="15">
      <c r="A27" s="6" t="str">
        <f>'Inputs for EPF'!A17</f>
        <v>Expected EPF Corpus with same rate of interest</v>
      </c>
      <c r="B27" s="29">
        <f>'Inputs for EPF'!B17</f>
        <v>6029287.645780386</v>
      </c>
      <c r="C27" s="52"/>
      <c r="D27" s="4"/>
      <c r="E27" s="4"/>
    </row>
    <row r="28" spans="1:5" ht="15">
      <c r="A28" s="6" t="str">
        <f>'Inputs for EPF'!A18</f>
        <v>Expected EPS Corpus </v>
      </c>
      <c r="B28" s="29">
        <f>'Inputs for EPF'!B18</f>
        <v>324880</v>
      </c>
      <c r="C28" s="52" t="s">
        <v>79</v>
      </c>
      <c r="D28" s="4"/>
      <c r="E28" s="4"/>
    </row>
    <row r="29" spans="1:5" ht="15">
      <c r="A29" s="59" t="s">
        <v>54</v>
      </c>
      <c r="B29" s="36">
        <f>B15-SUM(C21:C24)-B27</f>
        <v>52311716.653326906</v>
      </c>
      <c r="C29" s="54"/>
      <c r="D29" s="4"/>
      <c r="E29" s="4"/>
    </row>
    <row r="30" spans="1:5" ht="15">
      <c r="A30" s="64"/>
      <c r="B30" s="65"/>
      <c r="C30" s="60"/>
      <c r="D30" s="4"/>
      <c r="E30" s="4"/>
    </row>
    <row r="31" spans="1:5" ht="15.75">
      <c r="A31" s="73" t="s">
        <v>55</v>
      </c>
      <c r="B31" s="74"/>
      <c r="C31" s="53"/>
      <c r="D31" s="4"/>
      <c r="E31" s="4"/>
    </row>
    <row r="32" spans="1:5" ht="15">
      <c r="A32" s="37" t="s">
        <v>56</v>
      </c>
      <c r="B32" s="37"/>
      <c r="C32" s="53"/>
      <c r="D32" s="4"/>
      <c r="E32" s="4"/>
    </row>
    <row r="33" spans="1:5" ht="15">
      <c r="A33" s="6" t="s">
        <v>57</v>
      </c>
      <c r="B33" s="38">
        <v>70</v>
      </c>
      <c r="C33" s="84" t="s">
        <v>93</v>
      </c>
      <c r="D33" s="4"/>
      <c r="E33" s="4"/>
    </row>
    <row r="34" spans="1:5" ht="15">
      <c r="A34" s="6" t="s">
        <v>58</v>
      </c>
      <c r="B34" s="38">
        <v>10</v>
      </c>
      <c r="C34" s="84" t="s">
        <v>94</v>
      </c>
      <c r="D34" s="4"/>
      <c r="E34" s="4"/>
    </row>
    <row r="35" spans="1:5" ht="15">
      <c r="A35" s="6" t="s">
        <v>59</v>
      </c>
      <c r="B35" s="39">
        <f>100-B33-B34</f>
        <v>20</v>
      </c>
      <c r="C35" s="84"/>
      <c r="D35" s="4"/>
      <c r="E35" s="4"/>
    </row>
    <row r="36" spans="1:5" ht="15">
      <c r="A36" s="6" t="s">
        <v>60</v>
      </c>
      <c r="B36" s="38">
        <v>10</v>
      </c>
      <c r="C36" s="61"/>
      <c r="D36" s="4"/>
      <c r="E36" s="4"/>
    </row>
    <row r="37" spans="1:5" ht="15">
      <c r="A37" s="6" t="s">
        <v>61</v>
      </c>
      <c r="B37" s="40">
        <f>((B17*B33)+(B18*B34)+(B19*B35))/100</f>
        <v>10.6</v>
      </c>
      <c r="C37" s="62"/>
      <c r="D37" s="4"/>
      <c r="E37" s="4"/>
    </row>
    <row r="38" spans="1:5" ht="15">
      <c r="A38" s="6" t="s">
        <v>62</v>
      </c>
      <c r="B38" s="36">
        <f>IF(B29&lt;0,0,IF(B36=B37,B29/(12*B9*(1+(B37/100))^B9),B29*((B37/100)-(B36/100))/(12*(1+(B37/100))*((1+(B37/100))^(B9)-(1+(B36/100))^(B9)))))</f>
        <v>30585.441990266063</v>
      </c>
      <c r="C38" s="54"/>
      <c r="D38" s="4"/>
      <c r="E38" s="4"/>
    </row>
    <row r="39" spans="1:5" ht="15">
      <c r="A39" s="57" t="s">
        <v>63</v>
      </c>
      <c r="B39" s="34"/>
      <c r="C39" s="53"/>
      <c r="D39" s="4"/>
      <c r="E39" s="4"/>
    </row>
    <row r="40" spans="1:5" ht="15">
      <c r="A40" s="59" t="s">
        <v>64</v>
      </c>
      <c r="B40" s="29">
        <f>B38*B33/100</f>
        <v>21409.809393186242</v>
      </c>
      <c r="C40" s="54" t="s">
        <v>82</v>
      </c>
      <c r="D40" s="4"/>
      <c r="E40" s="4"/>
    </row>
    <row r="41" spans="1:5" ht="15">
      <c r="A41" s="59" t="s">
        <v>65</v>
      </c>
      <c r="B41" s="29">
        <f>B38*B34/100</f>
        <v>3058.5441990266063</v>
      </c>
      <c r="C41" s="66" t="s">
        <v>83</v>
      </c>
      <c r="D41" s="4"/>
      <c r="E41" s="4"/>
    </row>
    <row r="42" spans="1:5" ht="15">
      <c r="A42" s="59" t="s">
        <v>66</v>
      </c>
      <c r="B42" s="29">
        <f>B38*B35/100</f>
        <v>6117.088398053213</v>
      </c>
      <c r="C42" s="63"/>
      <c r="D42" s="4"/>
      <c r="E42" s="4"/>
    </row>
    <row r="43" spans="1:5" ht="15">
      <c r="A43" s="4"/>
      <c r="B43" s="4"/>
      <c r="D43" s="4"/>
      <c r="E43" s="4"/>
    </row>
    <row r="44" spans="1:5" ht="15">
      <c r="A44" s="4"/>
      <c r="B44" s="4"/>
      <c r="D44" s="4"/>
      <c r="E44" s="4"/>
    </row>
    <row r="45" spans="1:5" ht="15">
      <c r="A45" s="4"/>
      <c r="B45" s="4"/>
      <c r="D45" s="4"/>
      <c r="E45" s="4"/>
    </row>
    <row r="46" spans="1:5" ht="15">
      <c r="A46" s="4"/>
      <c r="B46" s="4"/>
      <c r="D46" s="4"/>
      <c r="E46" s="4"/>
    </row>
    <row r="47" spans="1:5" ht="15">
      <c r="A47" s="4"/>
      <c r="B47" s="4"/>
      <c r="D47" s="4"/>
      <c r="E47" s="4"/>
    </row>
    <row r="48" spans="1:5" ht="15">
      <c r="A48" s="4"/>
      <c r="B48" s="4"/>
      <c r="D48" s="4"/>
      <c r="E48" s="4"/>
    </row>
    <row r="49" spans="1:5" ht="15">
      <c r="A49" s="4"/>
      <c r="B49" s="4"/>
      <c r="D49" s="4"/>
      <c r="E49" s="4"/>
    </row>
  </sheetData>
  <sheetProtection/>
  <mergeCells count="4">
    <mergeCell ref="A16:B16"/>
    <mergeCell ref="A31:B31"/>
    <mergeCell ref="A1:C1"/>
    <mergeCell ref="A25:C25"/>
  </mergeCells>
  <hyperlinks>
    <hyperlink ref="A14" r:id="rId1" display="For now set it to a low number. Optimize with my posts later"/>
    <hyperlink ref="C41" r:id="rId2" display="freefincal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42"/>
  <sheetViews>
    <sheetView zoomScale="130" zoomScaleNormal="130" zoomScalePageLayoutView="0" workbookViewId="0" topLeftCell="A1">
      <selection activeCell="B2" sqref="B2"/>
    </sheetView>
  </sheetViews>
  <sheetFormatPr defaultColWidth="9.140625" defaultRowHeight="15"/>
  <cols>
    <col min="1" max="1" width="60.8515625" style="0" customWidth="1"/>
    <col min="2" max="2" width="12.8515625" style="0" bestFit="1" customWidth="1"/>
  </cols>
  <sheetData>
    <row r="1" spans="1:15" ht="15">
      <c r="A1" s="80" t="s">
        <v>0</v>
      </c>
      <c r="B1" s="81"/>
      <c r="C1" s="4"/>
      <c r="D1" s="4"/>
      <c r="E1" s="4"/>
      <c r="F1" s="4"/>
      <c r="G1" s="4"/>
      <c r="H1" s="4"/>
      <c r="I1" s="4"/>
      <c r="J1" s="4"/>
      <c r="O1" s="4"/>
    </row>
    <row r="2" spans="1:15" ht="15">
      <c r="A2" s="1" t="s">
        <v>5</v>
      </c>
      <c r="B2" s="24">
        <v>500000</v>
      </c>
      <c r="C2" s="4"/>
      <c r="D2" s="4"/>
      <c r="E2" s="4"/>
      <c r="F2" s="4"/>
      <c r="G2" s="4"/>
      <c r="H2" s="4"/>
      <c r="I2" s="4"/>
      <c r="J2" s="4"/>
      <c r="O2" s="4"/>
    </row>
    <row r="3" spans="1:15" ht="15">
      <c r="A3" s="1" t="s">
        <v>16</v>
      </c>
      <c r="B3" s="24">
        <v>25000</v>
      </c>
      <c r="C3" s="4"/>
      <c r="D3" s="4"/>
      <c r="E3" s="4"/>
      <c r="F3" s="4"/>
      <c r="G3" s="4"/>
      <c r="H3" s="4"/>
      <c r="I3" s="4"/>
      <c r="J3" s="4"/>
      <c r="O3" s="4"/>
    </row>
    <row r="4" spans="1:15" ht="15">
      <c r="A4" s="1" t="s">
        <v>36</v>
      </c>
      <c r="B4" s="24">
        <v>15000</v>
      </c>
      <c r="C4" s="25"/>
      <c r="D4" s="26"/>
      <c r="E4" s="26"/>
      <c r="F4" s="4"/>
      <c r="G4" s="4"/>
      <c r="H4" s="4"/>
      <c r="I4" s="4"/>
      <c r="J4" s="4"/>
      <c r="O4" s="4"/>
    </row>
    <row r="5" spans="1:15" ht="15">
      <c r="A5" s="1" t="s">
        <v>2</v>
      </c>
      <c r="B5" s="46">
        <v>0.12</v>
      </c>
      <c r="C5" s="4"/>
      <c r="D5" s="4"/>
      <c r="E5" s="4"/>
      <c r="F5" s="4"/>
      <c r="G5" s="4"/>
      <c r="H5" s="4"/>
      <c r="I5" s="4"/>
      <c r="J5" s="4"/>
      <c r="O5" s="4"/>
    </row>
    <row r="6" spans="1:15" ht="15">
      <c r="A6" s="1" t="s">
        <v>3</v>
      </c>
      <c r="B6" s="47">
        <v>0.0367</v>
      </c>
      <c r="C6" s="4"/>
      <c r="D6" s="4"/>
      <c r="E6" s="4"/>
      <c r="F6" s="4"/>
      <c r="G6" s="4"/>
      <c r="H6" s="4"/>
      <c r="I6" s="4"/>
      <c r="J6" s="4"/>
      <c r="O6" s="4"/>
    </row>
    <row r="7" spans="1:15" ht="15">
      <c r="A7" s="1" t="s">
        <v>6</v>
      </c>
      <c r="B7" s="48">
        <v>25000</v>
      </c>
      <c r="C7" s="7"/>
      <c r="D7" s="4"/>
      <c r="E7" s="4"/>
      <c r="F7" s="4"/>
      <c r="G7" s="4"/>
      <c r="H7" s="4"/>
      <c r="I7" s="4"/>
      <c r="J7" s="4"/>
      <c r="O7" s="4"/>
    </row>
    <row r="8" spans="1:15" ht="15">
      <c r="A8" s="1" t="s">
        <v>1</v>
      </c>
      <c r="B8" s="49">
        <v>0.08</v>
      </c>
      <c r="C8" s="4"/>
      <c r="D8" s="4"/>
      <c r="E8" s="4"/>
      <c r="F8" s="4"/>
      <c r="G8" s="4"/>
      <c r="H8" s="4"/>
      <c r="I8" s="4"/>
      <c r="J8" s="4"/>
      <c r="O8" s="4"/>
    </row>
    <row r="9" spans="1:15" ht="15">
      <c r="A9" s="8" t="s">
        <v>19</v>
      </c>
      <c r="B9" s="10"/>
      <c r="C9" s="4"/>
      <c r="D9" s="4"/>
      <c r="E9" s="4"/>
      <c r="F9" s="4"/>
      <c r="G9" s="4"/>
      <c r="H9" s="4"/>
      <c r="I9" s="4"/>
      <c r="J9" s="4"/>
      <c r="O9" s="4"/>
    </row>
    <row r="10" spans="1:15" ht="15">
      <c r="A10" s="12" t="s">
        <v>10</v>
      </c>
      <c r="B10" s="9" t="s">
        <v>7</v>
      </c>
      <c r="C10" s="4"/>
      <c r="D10" s="4"/>
      <c r="E10" s="4"/>
      <c r="F10" s="4"/>
      <c r="G10" s="4"/>
      <c r="H10" s="4"/>
      <c r="I10" s="4"/>
      <c r="J10" s="4"/>
      <c r="O10" s="4"/>
    </row>
    <row r="11" spans="1:15" ht="15">
      <c r="A11" s="12" t="s">
        <v>11</v>
      </c>
      <c r="B11" s="9" t="s">
        <v>8</v>
      </c>
      <c r="C11" s="4"/>
      <c r="D11" s="4"/>
      <c r="E11" s="4"/>
      <c r="F11" s="4"/>
      <c r="G11" s="4"/>
      <c r="H11" s="4"/>
      <c r="I11" s="4"/>
      <c r="J11" s="4"/>
      <c r="O11" s="4"/>
    </row>
    <row r="12" spans="1:15" ht="15">
      <c r="A12" s="12" t="s">
        <v>12</v>
      </c>
      <c r="B12" s="9" t="s">
        <v>9</v>
      </c>
      <c r="C12" s="4"/>
      <c r="D12" s="4"/>
      <c r="E12" s="4"/>
      <c r="F12" s="4"/>
      <c r="G12" s="4"/>
      <c r="H12" s="4"/>
      <c r="I12" s="4"/>
      <c r="J12" s="4"/>
      <c r="O12" s="4"/>
    </row>
    <row r="13" spans="1:15" ht="15">
      <c r="A13" s="1" t="s">
        <v>35</v>
      </c>
      <c r="B13" s="2" t="s">
        <v>7</v>
      </c>
      <c r="C13" s="4"/>
      <c r="D13" s="4"/>
      <c r="E13" s="4"/>
      <c r="F13" s="4"/>
      <c r="G13" s="4"/>
      <c r="H13" s="4"/>
      <c r="I13" s="4"/>
      <c r="J13" s="4"/>
      <c r="O13" s="4"/>
    </row>
    <row r="14" spans="1:15" ht="15">
      <c r="A14" s="1" t="s">
        <v>33</v>
      </c>
      <c r="B14" s="3">
        <f>IF(B7&lt;B4,(B7*B5)+(B7*B6),IF(B13=B10,(B7*B5)+(B7*B5)-(B4*(B5-B6)),IF(B13=B11,(B7*B5)+(B4*B6),IF(B13=B12,(B4*B5)+(B4*B6),0))))</f>
        <v>4750.5</v>
      </c>
      <c r="C14" s="4"/>
      <c r="D14" s="4"/>
      <c r="E14" s="4"/>
      <c r="F14" s="4"/>
      <c r="G14" s="4"/>
      <c r="H14" s="4"/>
      <c r="I14" s="4"/>
      <c r="J14" s="4"/>
      <c r="O14" s="4"/>
    </row>
    <row r="15" spans="1:15" ht="15">
      <c r="A15" s="1" t="s">
        <v>34</v>
      </c>
      <c r="B15" s="18">
        <v>0.03</v>
      </c>
      <c r="C15" s="4"/>
      <c r="D15" s="4"/>
      <c r="E15" s="4"/>
      <c r="F15" s="4"/>
      <c r="G15" s="4"/>
      <c r="H15" s="4"/>
      <c r="I15" s="4"/>
      <c r="J15" s="4"/>
      <c r="O15" s="4"/>
    </row>
    <row r="16" spans="1:15" ht="15">
      <c r="A16" s="1" t="s">
        <v>4</v>
      </c>
      <c r="B16" s="43">
        <f>Retirement!B9</f>
        <v>20</v>
      </c>
      <c r="C16" s="4"/>
      <c r="D16" s="4"/>
      <c r="E16" s="4"/>
      <c r="F16" s="4"/>
      <c r="G16" s="4"/>
      <c r="H16" s="4"/>
      <c r="I16" s="4"/>
      <c r="J16" s="4"/>
      <c r="O16" s="4"/>
    </row>
    <row r="17" spans="1:15" ht="15">
      <c r="A17" s="1" t="s">
        <v>17</v>
      </c>
      <c r="B17" s="19">
        <f>MAX('Contribution schedule'!G3:G41)</f>
        <v>6029287.645780386</v>
      </c>
      <c r="C17" s="4"/>
      <c r="D17" s="4"/>
      <c r="E17" s="4"/>
      <c r="F17" s="4"/>
      <c r="G17" s="4"/>
      <c r="H17" s="4"/>
      <c r="I17" s="4"/>
      <c r="J17" s="4"/>
      <c r="O17" s="4"/>
    </row>
    <row r="18" spans="1:15" ht="15">
      <c r="A18" s="1" t="s">
        <v>18</v>
      </c>
      <c r="B18" s="3">
        <f>MAX('Contribution schedule'!J3:J53)</f>
        <v>324880</v>
      </c>
      <c r="C18" s="4"/>
      <c r="D18" s="4"/>
      <c r="E18" s="4"/>
      <c r="F18" s="4"/>
      <c r="G18" s="4"/>
      <c r="H18" s="4"/>
      <c r="I18" s="4"/>
      <c r="J18" s="4"/>
      <c r="O18" s="4"/>
    </row>
    <row r="19" spans="1:15" ht="15">
      <c r="A19" s="1" t="s">
        <v>13</v>
      </c>
      <c r="B19" s="3">
        <f>IF(B7&lt;B4,1.61%*B7,1.61%*B4)</f>
        <v>241.5</v>
      </c>
      <c r="C19" s="4"/>
      <c r="D19" s="4"/>
      <c r="E19" s="4"/>
      <c r="F19" s="4"/>
      <c r="G19" s="4"/>
      <c r="H19" s="4"/>
      <c r="I19" s="4"/>
      <c r="J19" s="4"/>
      <c r="O19" s="4"/>
    </row>
    <row r="20" spans="1:15" ht="15">
      <c r="A20" s="5" t="s">
        <v>20</v>
      </c>
      <c r="B20" s="6"/>
      <c r="C20" s="4"/>
      <c r="D20" s="4"/>
      <c r="E20" s="4"/>
      <c r="F20" s="4"/>
      <c r="G20" s="4"/>
      <c r="H20" s="4"/>
      <c r="I20" s="4"/>
      <c r="J20" s="4"/>
      <c r="O20" s="4"/>
    </row>
    <row r="21" spans="1:15" ht="15">
      <c r="A21" s="4"/>
      <c r="B21" s="4"/>
      <c r="C21" s="4"/>
      <c r="D21" s="4"/>
      <c r="E21" s="4"/>
      <c r="F21" s="4"/>
      <c r="G21" s="4"/>
      <c r="H21" s="4"/>
      <c r="I21" s="4"/>
      <c r="J21" s="4"/>
      <c r="O21" s="4"/>
    </row>
    <row r="22" spans="1:15" ht="15">
      <c r="A22" s="4"/>
      <c r="B22" s="4"/>
      <c r="C22" s="4"/>
      <c r="D22" s="4"/>
      <c r="E22" s="4"/>
      <c r="F22" s="4"/>
      <c r="G22" s="4"/>
      <c r="H22" s="4"/>
      <c r="I22" s="4"/>
      <c r="J22" s="4"/>
      <c r="O22" s="4"/>
    </row>
    <row r="23" spans="1:15" ht="15">
      <c r="A23" s="4"/>
      <c r="B23" s="4"/>
      <c r="C23" s="4"/>
      <c r="D23" s="4"/>
      <c r="E23" s="4"/>
      <c r="F23" s="4"/>
      <c r="G23" s="4"/>
      <c r="H23" s="4"/>
      <c r="I23" s="4"/>
      <c r="J23" s="4"/>
      <c r="O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4:10" ht="15">
      <c r="D42" s="4"/>
      <c r="E42" s="4"/>
      <c r="F42" s="4"/>
      <c r="G42" s="4"/>
      <c r="H42" s="4"/>
      <c r="I42" s="4"/>
      <c r="J42" s="4"/>
    </row>
  </sheetData>
  <sheetProtection/>
  <mergeCells count="1">
    <mergeCell ref="A1:B1"/>
  </mergeCells>
  <dataValidations count="1">
    <dataValidation type="list" allowBlank="1" showInputMessage="1" showErrorMessage="1" sqref="B13">
      <formula1>$B$10:$B$12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53"/>
  <sheetViews>
    <sheetView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6.00390625" style="14" bestFit="1" customWidth="1"/>
    <col min="2" max="2" width="10.7109375" style="11" bestFit="1" customWidth="1"/>
    <col min="3" max="3" width="10.421875" style="0" bestFit="1" customWidth="1"/>
    <col min="4" max="4" width="10.57421875" style="0" bestFit="1" customWidth="1"/>
    <col min="5" max="5" width="7.7109375" style="11" bestFit="1" customWidth="1"/>
    <col min="6" max="6" width="10.28125" style="0" bestFit="1" customWidth="1"/>
    <col min="7" max="7" width="11.8515625" style="0" bestFit="1" customWidth="1"/>
    <col min="8" max="8" width="19.00390625" style="0" bestFit="1" customWidth="1"/>
    <col min="9" max="10" width="9.28125" style="0" bestFit="1" customWidth="1"/>
    <col min="11" max="11" width="16.00390625" style="0" bestFit="1" customWidth="1"/>
  </cols>
  <sheetData>
    <row r="1" spans="1:11" ht="15">
      <c r="A1" s="23"/>
      <c r="B1" s="23"/>
      <c r="C1" s="82" t="s">
        <v>21</v>
      </c>
      <c r="D1" s="82"/>
      <c r="E1" s="82"/>
      <c r="F1" s="83" t="s">
        <v>25</v>
      </c>
      <c r="G1" s="83"/>
      <c r="H1" s="13" t="s">
        <v>30</v>
      </c>
      <c r="I1" s="82" t="s">
        <v>28</v>
      </c>
      <c r="J1" s="82"/>
      <c r="K1" s="13" t="s">
        <v>32</v>
      </c>
    </row>
    <row r="2" spans="1:11" ht="15">
      <c r="A2" s="13" t="s">
        <v>14</v>
      </c>
      <c r="B2" s="13" t="s">
        <v>15</v>
      </c>
      <c r="C2" s="20" t="s">
        <v>22</v>
      </c>
      <c r="D2" s="20" t="s">
        <v>23</v>
      </c>
      <c r="E2" s="20" t="s">
        <v>24</v>
      </c>
      <c r="F2" s="13" t="s">
        <v>26</v>
      </c>
      <c r="G2" s="13" t="s">
        <v>27</v>
      </c>
      <c r="H2" s="13" t="s">
        <v>29</v>
      </c>
      <c r="I2" s="20" t="s">
        <v>26</v>
      </c>
      <c r="J2" s="20" t="s">
        <v>27</v>
      </c>
      <c r="K2" s="13" t="s">
        <v>31</v>
      </c>
    </row>
    <row r="3" spans="1:11" ht="15">
      <c r="A3" s="21">
        <v>1</v>
      </c>
      <c r="B3" s="22">
        <f>'Inputs for EPF'!B7</f>
        <v>25000</v>
      </c>
      <c r="C3" s="22">
        <f>IF(B3&lt;'Inputs for EPF'!$B$4,(B3*'Inputs for EPF'!$B$5),IF('Inputs for EPF'!$B$13='Inputs for EPF'!$B$10,(B3*'Inputs for EPF'!$B$5),IF('Inputs for EPF'!$B$13='Inputs for EPF'!$B$11,(B3*'Inputs for EPF'!$B$5),IF('Inputs for EPF'!$B$13='Inputs for EPF'!$B$12,('Inputs for EPF'!$B$4*'Inputs for EPF'!$B$5),0))))</f>
        <v>3000</v>
      </c>
      <c r="D3" s="22">
        <f>IF(B3&lt;'Inputs for EPF'!$B$4,(B3*'Inputs for EPF'!$B$6),IF('Inputs for EPF'!$B$13='Inputs for EPF'!$B$10,(B3*'Inputs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</f>
        <v>1750.5000000000002</v>
      </c>
      <c r="E3" s="21">
        <f>IF(B3&lt;'Inputs for EPF'!$B$4,(B3*'Inputs for EPF'!$B$5)+(B3*'Inputs for EPF'!$B$6),IF('Inputs for EPF'!$B$13='Inputs for EPF'!$B$10,(B3*'Inputs for EPF'!$B$5)+(B3*'Inputs for EPF'!$B$5)-('Inputs for EPF'!$B$4*('Inputs for EPF'!$B$5-'Inputs for EPF'!$B$6)),IF('Inputs for EPF'!$B$13='Inputs for EPF'!$B$11,(B3*'Inputs for EPF'!$B$5)+('Inputs for EPF'!$B$4*'Inputs for EPF'!$B$6),IF('Inputs for EPF'!$B$13='Inputs for EPF'!$B$12,('Inputs for EPF'!$B$4*'Inputs for EPF'!$B$5)+('Inputs for EPF'!$B$4*'Inputs for EPF'!$B$6),0))))</f>
        <v>4750.5</v>
      </c>
      <c r="F3" s="21">
        <f>'Inputs for EPF'!B2</f>
        <v>500000</v>
      </c>
      <c r="G3" s="21">
        <f>(F3+12*E3)*(1+'Inputs for EPF'!$B$8)</f>
        <v>601566.48</v>
      </c>
      <c r="H3" s="21">
        <f>IF(B3&lt;'Inputs for EPF'!$B$4,'Inputs for EPF'!$B$7*('Inputs for EPF'!$B$5-'Inputs for EPF'!$B$6),'Inputs for EPF'!$B$4*('Inputs for EPF'!$B$5-'Inputs for EPF'!$B$6))</f>
        <v>1249.4999999999998</v>
      </c>
      <c r="I3" s="21">
        <f>'Inputs for EPF'!B3</f>
        <v>25000</v>
      </c>
      <c r="J3" s="21">
        <f>I3+12*H3</f>
        <v>39994</v>
      </c>
      <c r="K3" s="21">
        <f>12*IF(B3&lt;'Inputs for EPF'!$B$4,1.61%*B3,1.61%*'Inputs for EPF'!$B$4)</f>
        <v>2898</v>
      </c>
    </row>
    <row r="4" spans="1:11" ht="15">
      <c r="A4" s="21">
        <f>IF(A3&gt;='Inputs for EPF'!$B$16,"",A3+1)</f>
        <v>2</v>
      </c>
      <c r="B4" s="22">
        <f>IF(A3&gt;='Inputs for EPF'!$B$16,"",B3*(1+'Inputs for EPF'!$B$15))</f>
        <v>25750</v>
      </c>
      <c r="C4" s="22">
        <f>IF(A3&gt;='Inputs for EPF'!$B$16,"",IF(B4&lt;'Inputs for EPF'!$B$4,(B4*'Inputs for EPF'!$B$5),IF('Inputs for EPF'!$B$13='Inputs for EPF'!$B$10,(B4*'Inputs for EPF'!$B$5),IF('Inputs for EPF'!$B$13='Inputs for EPF'!$B$11,(B4*'Inputs for EPF'!$B$5),IF('Inputs for EPF'!$B$13='Inputs for EPF'!$B$12,('Inputs for EPF'!$B$4*'Inputs for EPF'!$B$5),0)))))</f>
        <v>3090</v>
      </c>
      <c r="D4" s="22">
        <f>IF(A3&gt;='Inputs for EPF'!$B$16,"",IF(B4&lt;'Inputs for EPF'!$B$4,(B4*'Inputs for EPF'!$B$6),IF('Inputs for EPF'!$B$13='Inputs for EPF'!$B$10,(B4*'Inputs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1840.5000000000002</v>
      </c>
      <c r="E4" s="21">
        <f>IF(A3&gt;='Inputs for EPF'!$B$16,"",IF(B4&lt;'Inputs for EPF'!$B$4,(B4*'Inputs for EPF'!$B$5)+(B4*'Inputs for EPF'!$B$6),IF('Inputs for EPF'!$B$13='Inputs for EPF'!$B$10,(B4*'Inputs for EPF'!$B$5)+(B4*'Inputs for EPF'!$B$5)-('Inputs for EPF'!$B$4*('Inputs for EPF'!$B$5-'Inputs for EPF'!$B$6)),IF('Inputs for EPF'!$B$13='Inputs for EPF'!$B$11,(B4*'Inputs for EPF'!$B$5)+('Inputs for EPF'!$B$4*'Inputs for EPF'!$B$6),IF('Inputs for EPF'!$B$13='Inputs for EPF'!$B$12,('Inputs for EPF'!$B$4*'Inputs for EPF'!$B$5)+('Inputs for EPF'!$B$4*'Inputs for EPF'!$B$6),0)))))</f>
        <v>4930.5</v>
      </c>
      <c r="F4" s="21">
        <f>IF(A3&gt;='Inputs for EPF'!$B$16,"",G3)</f>
        <v>601566.48</v>
      </c>
      <c r="G4" s="21">
        <f>IF(A3&gt;='Inputs for EPF'!$B$16,"",(G3+12*E4)*(1+'Inputs for EPF'!$B$8))</f>
        <v>713591.0784</v>
      </c>
      <c r="H4" s="21">
        <f>IF(B4&lt;'Inputs for EPF'!$B$4,'Inputs for EPF'!$B$7*('Inputs for EPF'!$B$5-'Inputs for EPF'!$B$6),'Inputs for EPF'!$B$4*('Inputs for EPF'!$B$5-'Inputs for EPF'!$B$6))</f>
        <v>1249.4999999999998</v>
      </c>
      <c r="I4" s="21">
        <f>IF(A3&gt;='Inputs for EPF'!$B$16,"",J3)</f>
        <v>39994</v>
      </c>
      <c r="J4" s="21">
        <f>IF(A3&gt;='Inputs for EPF'!$B$16,"",J3+12*H4)</f>
        <v>54988</v>
      </c>
      <c r="K4" s="21">
        <f>IF(A3&gt;='Inputs for EPF'!$B$16,"",12*IF(B4&lt;'Inputs for EPF'!$B$4,1.61%*B4,1.61%*'Inputs for EPF'!$B$4))</f>
        <v>2898</v>
      </c>
    </row>
    <row r="5" spans="1:11" ht="15">
      <c r="A5" s="21">
        <f>IF(A4&gt;='Inputs for EPF'!$B$16,"",A4+1)</f>
        <v>3</v>
      </c>
      <c r="B5" s="22">
        <f>IF(A4&gt;='Inputs for EPF'!$B$16,"",B4*(1+'Inputs for EPF'!$B$15))</f>
        <v>26522.5</v>
      </c>
      <c r="C5" s="22">
        <f>IF(A4&gt;='Inputs for EPF'!$B$16,"",IF(B5&lt;'Inputs for EPF'!$B$4,(B5*'Inputs for EPF'!$B$5),IF('Inputs for EPF'!$B$13='Inputs for EPF'!$B$10,(B5*'Inputs for EPF'!$B$5),IF('Inputs for EPF'!$B$13='Inputs for EPF'!$B$11,(B5*'Inputs for EPF'!$B$5),IF('Inputs for EPF'!$B$13='Inputs for EPF'!$B$12,('Inputs for EPF'!$B$4*'Inputs for EPF'!$B$5),0)))))</f>
        <v>3182.7</v>
      </c>
      <c r="D5" s="22">
        <f>IF(A4&gt;='Inputs for EPF'!$B$16,"",IF(B5&lt;'Inputs for EPF'!$B$4,(B5*'Inputs for EPF'!$B$6),IF('Inputs for EPF'!$B$13='Inputs for EPF'!$B$10,(B5*'Inputs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1933.2</v>
      </c>
      <c r="E5" s="21">
        <f>IF(A4&gt;='Inputs for EPF'!$B$16,"",IF(B5&lt;'Inputs for EPF'!$B$4,(B5*'Inputs for EPF'!$B$5)+(B5*'Inputs for EPF'!$B$6),IF('Inputs for EPF'!$B$13='Inputs for EPF'!$B$10,(B5*'Inputs for EPF'!$B$5)+(B5*'Inputs for EPF'!$B$5)-('Inputs for EPF'!$B$4*('Inputs for EPF'!$B$5-'Inputs for EPF'!$B$6)),IF('Inputs for EPF'!$B$13='Inputs for EPF'!$B$11,(B5*'Inputs for EPF'!$B$5)+('Inputs for EPF'!$B$4*'Inputs for EPF'!$B$6),IF('Inputs for EPF'!$B$13='Inputs for EPF'!$B$12,('Inputs for EPF'!$B$4*'Inputs for EPF'!$B$5)+('Inputs for EPF'!$B$4*'Inputs for EPF'!$B$6),0)))))</f>
        <v>5115.9</v>
      </c>
      <c r="F5" s="21">
        <f>IF(A4&gt;='Inputs for EPF'!$B$16,"",G4)</f>
        <v>713591.0784</v>
      </c>
      <c r="G5" s="21">
        <f>IF(A4&gt;='Inputs for EPF'!$B$16,"",(G4+12*E5)*(1+'Inputs for EPF'!$B$8))</f>
        <v>836980.4286720001</v>
      </c>
      <c r="H5" s="21">
        <f>IF(B5&lt;'Inputs for EPF'!$B$4,'Inputs for EPF'!$B$7*('Inputs for EPF'!$B$5-'Inputs for EPF'!$B$6),'Inputs for EPF'!$B$4*('Inputs for EPF'!$B$5-'Inputs for EPF'!$B$6))</f>
        <v>1249.4999999999998</v>
      </c>
      <c r="I5" s="21">
        <f>IF(A4&gt;='Inputs for EPF'!$B$16,"",J4)</f>
        <v>54988</v>
      </c>
      <c r="J5" s="21">
        <f>IF(A4&gt;='Inputs for EPF'!$B$16,"",J4+12*H5)</f>
        <v>69982</v>
      </c>
      <c r="K5" s="21">
        <f>IF(A4&gt;='Inputs for EPF'!$B$16,"",12*IF(B5&lt;'Inputs for EPF'!$B$4,1.61%*B5,1.61%*'Inputs for EPF'!$B$4))</f>
        <v>2898</v>
      </c>
    </row>
    <row r="6" spans="1:11" ht="15">
      <c r="A6" s="21">
        <f>IF(A5&gt;='Inputs for EPF'!$B$16,"",A5+1)</f>
        <v>4</v>
      </c>
      <c r="B6" s="22">
        <f>IF(A5&gt;='Inputs for EPF'!$B$16,"",B5*(1+'Inputs for EPF'!$B$15))</f>
        <v>27318.175</v>
      </c>
      <c r="C6" s="22">
        <f>IF(A5&gt;='Inputs for EPF'!$B$16,"",IF(B6&lt;'Inputs for EPF'!$B$4,(B6*'Inputs for EPF'!$B$5),IF('Inputs for EPF'!$B$13='Inputs for EPF'!$B$10,(B6*'Inputs for EPF'!$B$5),IF('Inputs for EPF'!$B$13='Inputs for EPF'!$B$11,(B6*'Inputs for EPF'!$B$5),IF('Inputs for EPF'!$B$13='Inputs for EPF'!$B$12,('Inputs for EPF'!$B$4*'Inputs for EPF'!$B$5),0)))))</f>
        <v>3278.1809999999996</v>
      </c>
      <c r="D6" s="22">
        <f>IF(A5&gt;='Inputs for EPF'!$B$16,"",IF(B6&lt;'Inputs for EPF'!$B$4,(B6*'Inputs for EPF'!$B$6),IF('Inputs for EPF'!$B$13='Inputs for EPF'!$B$10,(B6*'Inputs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2028.6809999999998</v>
      </c>
      <c r="E6" s="21">
        <f>IF(A5&gt;='Inputs for EPF'!$B$16,"",IF(B6&lt;'Inputs for EPF'!$B$4,(B6*'Inputs for EPF'!$B$5)+(B6*'Inputs for EPF'!$B$6),IF('Inputs for EPF'!$B$13='Inputs for EPF'!$B$10,(B6*'Inputs for EPF'!$B$5)+(B6*'Inputs for EPF'!$B$5)-('Inputs for EPF'!$B$4*('Inputs for EPF'!$B$5-'Inputs for EPF'!$B$6)),IF('Inputs for EPF'!$B$13='Inputs for EPF'!$B$11,(B6*'Inputs for EPF'!$B$5)+('Inputs for EPF'!$B$4*'Inputs for EPF'!$B$6),IF('Inputs for EPF'!$B$13='Inputs for EPF'!$B$12,('Inputs for EPF'!$B$4*'Inputs for EPF'!$B$5)+('Inputs for EPF'!$B$4*'Inputs for EPF'!$B$6),0)))))</f>
        <v>5306.861999999999</v>
      </c>
      <c r="F6" s="21">
        <f>IF(A5&gt;='Inputs for EPF'!$B$16,"",G5)</f>
        <v>836980.4286720001</v>
      </c>
      <c r="G6" s="21">
        <f>IF(A5&gt;='Inputs for EPF'!$B$16,"",(G5+12*E6)*(1+'Inputs for EPF'!$B$8))</f>
        <v>972715.7944857602</v>
      </c>
      <c r="H6" s="21">
        <f>IF(B6&lt;'Inputs for EPF'!$B$4,'Inputs for EPF'!$B$7*('Inputs for EPF'!$B$5-'Inputs for EPF'!$B$6),'Inputs for EPF'!$B$4*('Inputs for EPF'!$B$5-'Inputs for EPF'!$B$6))</f>
        <v>1249.4999999999998</v>
      </c>
      <c r="I6" s="21">
        <f>IF(A5&gt;='Inputs for EPF'!$B$16,"",J5)</f>
        <v>69982</v>
      </c>
      <c r="J6" s="21">
        <f>IF(A5&gt;='Inputs for EPF'!$B$16,"",J5+12*H6)</f>
        <v>84976</v>
      </c>
      <c r="K6" s="21">
        <f>IF(A5&gt;='Inputs for EPF'!$B$16,"",12*IF(B6&lt;'Inputs for EPF'!$B$4,1.61%*B6,1.61%*'Inputs for EPF'!$B$4))</f>
        <v>2898</v>
      </c>
    </row>
    <row r="7" spans="1:11" ht="15">
      <c r="A7" s="21">
        <f>IF(A6&gt;='Inputs for EPF'!$B$16,"",A6+1)</f>
        <v>5</v>
      </c>
      <c r="B7" s="22">
        <f>IF(A6&gt;='Inputs for EPF'!$B$16,"",B6*(1+'Inputs for EPF'!$B$15))</f>
        <v>28137.72025</v>
      </c>
      <c r="C7" s="22">
        <f>IF(A6&gt;='Inputs for EPF'!$B$16,"",IF(B7&lt;'Inputs for EPF'!$B$4,(B7*'Inputs for EPF'!$B$5),IF('Inputs for EPF'!$B$13='Inputs for EPF'!$B$10,(B7*'Inputs for EPF'!$B$5),IF('Inputs for EPF'!$B$13='Inputs for EPF'!$B$11,(B7*'Inputs for EPF'!$B$5),IF('Inputs for EPF'!$B$13='Inputs for EPF'!$B$12,('Inputs for EPF'!$B$4*'Inputs for EPF'!$B$5),0)))))</f>
        <v>3376.52643</v>
      </c>
      <c r="D7" s="22">
        <f>IF(A6&gt;='Inputs for EPF'!$B$16,"",IF(B7&lt;'Inputs for EPF'!$B$4,(B7*'Inputs for EPF'!$B$6),IF('Inputs for EPF'!$B$13='Inputs for EPF'!$B$10,(B7*'Inputs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2127.02643</v>
      </c>
      <c r="E7" s="21">
        <f>IF(A6&gt;='Inputs for EPF'!$B$16,"",IF(B7&lt;'Inputs for EPF'!$B$4,(B7*'Inputs for EPF'!$B$5)+(B7*'Inputs for EPF'!$B$6),IF('Inputs for EPF'!$B$13='Inputs for EPF'!$B$10,(B7*'Inputs for EPF'!$B$5)+(B7*'Inputs for EPF'!$B$5)-('Inputs for EPF'!$B$4*('Inputs for EPF'!$B$5-'Inputs for EPF'!$B$6)),IF('Inputs for EPF'!$B$13='Inputs for EPF'!$B$11,(B7*'Inputs for EPF'!$B$5)+('Inputs for EPF'!$B$4*'Inputs for EPF'!$B$6),IF('Inputs for EPF'!$B$13='Inputs for EPF'!$B$12,('Inputs for EPF'!$B$4*'Inputs for EPF'!$B$5)+('Inputs for EPF'!$B$4*'Inputs for EPF'!$B$6),0)))))</f>
        <v>5503.55286</v>
      </c>
      <c r="F7" s="21">
        <f>IF(A6&gt;='Inputs for EPF'!$B$16,"",G6)</f>
        <v>972715.7944857602</v>
      </c>
      <c r="G7" s="21">
        <f>IF(A6&gt;='Inputs for EPF'!$B$16,"",(G6+12*E7)*(1+'Inputs for EPF'!$B$8))</f>
        <v>1121859.103110221</v>
      </c>
      <c r="H7" s="21">
        <f>IF(B7&lt;'Inputs for EPF'!$B$4,'Inputs for EPF'!$B$7*('Inputs for EPF'!$B$5-'Inputs for EPF'!$B$6),'Inputs for EPF'!$B$4*('Inputs for EPF'!$B$5-'Inputs for EPF'!$B$6))</f>
        <v>1249.4999999999998</v>
      </c>
      <c r="I7" s="21">
        <f>IF(A6&gt;='Inputs for EPF'!$B$16,"",J6)</f>
        <v>84976</v>
      </c>
      <c r="J7" s="21">
        <f>IF(A6&gt;='Inputs for EPF'!$B$16,"",J6+12*H7)</f>
        <v>99970</v>
      </c>
      <c r="K7" s="21">
        <f>IF(A6&gt;='Inputs for EPF'!$B$16,"",12*IF(B7&lt;'Inputs for EPF'!$B$4,1.61%*B7,1.61%*'Inputs for EPF'!$B$4))</f>
        <v>2898</v>
      </c>
    </row>
    <row r="8" spans="1:11" ht="15">
      <c r="A8" s="21">
        <f>IF(A7&gt;='Inputs for EPF'!$B$16,"",A7+1)</f>
        <v>6</v>
      </c>
      <c r="B8" s="22">
        <f>IF(A7&gt;='Inputs for EPF'!$B$16,"",B7*(1+'Inputs for EPF'!$B$15))</f>
        <v>28981.851857499998</v>
      </c>
      <c r="C8" s="22">
        <f>IF(A7&gt;='Inputs for EPF'!$B$16,"",IF(B8&lt;'Inputs for EPF'!$B$4,(B8*'Inputs for EPF'!$B$5),IF('Inputs for EPF'!$B$13='Inputs for EPF'!$B$10,(B8*'Inputs for EPF'!$B$5),IF('Inputs for EPF'!$B$13='Inputs for EPF'!$B$11,(B8*'Inputs for EPF'!$B$5),IF('Inputs for EPF'!$B$13='Inputs for EPF'!$B$12,('Inputs for EPF'!$B$4*'Inputs for EPF'!$B$5),0)))))</f>
        <v>3477.8222229</v>
      </c>
      <c r="D8" s="22">
        <f>IF(A7&gt;='Inputs for EPF'!$B$16,"",IF(B8&lt;'Inputs for EPF'!$B$4,(B8*'Inputs for EPF'!$B$6),IF('Inputs for EPF'!$B$13='Inputs for EPF'!$B$10,(B8*'Inputs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2228.3222229000003</v>
      </c>
      <c r="E8" s="21">
        <f>IF(A7&gt;='Inputs for EPF'!$B$16,"",IF(B8&lt;'Inputs for EPF'!$B$4,(B8*'Inputs for EPF'!$B$5)+(B8*'Inputs for EPF'!$B$6),IF('Inputs for EPF'!$B$13='Inputs for EPF'!$B$10,(B8*'Inputs for EPF'!$B$5)+(B8*'Inputs for EPF'!$B$5)-('Inputs for EPF'!$B$4*('Inputs for EPF'!$B$5-'Inputs for EPF'!$B$6)),IF('Inputs for EPF'!$B$13='Inputs for EPF'!$B$11,(B8*'Inputs for EPF'!$B$5)+('Inputs for EPF'!$B$4*'Inputs for EPF'!$B$6),IF('Inputs for EPF'!$B$13='Inputs for EPF'!$B$12,('Inputs for EPF'!$B$4*'Inputs for EPF'!$B$5)+('Inputs for EPF'!$B$4*'Inputs for EPF'!$B$6),0)))))</f>
        <v>5706.1444458</v>
      </c>
      <c r="F8" s="21">
        <f>IF(A7&gt;='Inputs for EPF'!$B$16,"",G7)</f>
        <v>1121859.103110221</v>
      </c>
      <c r="G8" s="21">
        <f>IF(A7&gt;='Inputs for EPF'!$B$16,"",(G7+12*E8)*(1+'Inputs for EPF'!$B$8))</f>
        <v>1285559.4633766068</v>
      </c>
      <c r="H8" s="21">
        <f>IF(B8&lt;'Inputs for EPF'!$B$4,'Inputs for EPF'!$B$7*('Inputs for EPF'!$B$5-'Inputs for EPF'!$B$6),'Inputs for EPF'!$B$4*('Inputs for EPF'!$B$5-'Inputs for EPF'!$B$6))</f>
        <v>1249.4999999999998</v>
      </c>
      <c r="I8" s="21">
        <f>IF(A7&gt;='Inputs for EPF'!$B$16,"",J7)</f>
        <v>99970</v>
      </c>
      <c r="J8" s="21">
        <f>IF(A7&gt;='Inputs for EPF'!$B$16,"",J7+12*H8)</f>
        <v>114964</v>
      </c>
      <c r="K8" s="21">
        <f>IF(A7&gt;='Inputs for EPF'!$B$16,"",12*IF(B8&lt;'Inputs for EPF'!$B$4,1.61%*B8,1.61%*'Inputs for EPF'!$B$4))</f>
        <v>2898</v>
      </c>
    </row>
    <row r="9" spans="1:11" ht="15">
      <c r="A9" s="21">
        <f>IF(A8&gt;='Inputs for EPF'!$B$16,"",A8+1)</f>
        <v>7</v>
      </c>
      <c r="B9" s="22">
        <f>IF(A8&gt;='Inputs for EPF'!$B$16,"",B8*(1+'Inputs for EPF'!$B$15))</f>
        <v>29851.307413225</v>
      </c>
      <c r="C9" s="22">
        <f>IF(A8&gt;='Inputs for EPF'!$B$16,"",IF(B9&lt;'Inputs for EPF'!$B$4,(B9*'Inputs for EPF'!$B$5),IF('Inputs for EPF'!$B$13='Inputs for EPF'!$B$10,(B9*'Inputs for EPF'!$B$5),IF('Inputs for EPF'!$B$13='Inputs for EPF'!$B$11,(B9*'Inputs for EPF'!$B$5),IF('Inputs for EPF'!$B$13='Inputs for EPF'!$B$12,('Inputs for EPF'!$B$4*'Inputs for EPF'!$B$5),0)))))</f>
        <v>3582.156889587</v>
      </c>
      <c r="D9" s="22">
        <f>IF(A8&gt;='Inputs for EPF'!$B$16,"",IF(B9&lt;'Inputs for EPF'!$B$4,(B9*'Inputs for EPF'!$B$6),IF('Inputs for EPF'!$B$13='Inputs for EPF'!$B$10,(B9*'Inputs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2332.6568895870005</v>
      </c>
      <c r="E9" s="21">
        <f>IF(A8&gt;='Inputs for EPF'!$B$16,"",IF(B9&lt;'Inputs for EPF'!$B$4,(B9*'Inputs for EPF'!$B$5)+(B9*'Inputs for EPF'!$B$6),IF('Inputs for EPF'!$B$13='Inputs for EPF'!$B$10,(B9*'Inputs for EPF'!$B$5)+(B9*'Inputs for EPF'!$B$5)-('Inputs for EPF'!$B$4*('Inputs for EPF'!$B$5-'Inputs for EPF'!$B$6)),IF('Inputs for EPF'!$B$13='Inputs for EPF'!$B$11,(B9*'Inputs for EPF'!$B$5)+('Inputs for EPF'!$B$4*'Inputs for EPF'!$B$6),IF('Inputs for EPF'!$B$13='Inputs for EPF'!$B$12,('Inputs for EPF'!$B$4*'Inputs for EPF'!$B$5)+('Inputs for EPF'!$B$4*'Inputs for EPF'!$B$6),0)))))</f>
        <v>5914.813779174</v>
      </c>
      <c r="F9" s="21">
        <f>IF(A8&gt;='Inputs for EPF'!$B$16,"",G8)</f>
        <v>1285559.4633766068</v>
      </c>
      <c r="G9" s="21">
        <f>IF(A8&gt;='Inputs for EPF'!$B$16,"",(G8+12*E9)*(1+'Inputs for EPF'!$B$8))</f>
        <v>1465060.2070248304</v>
      </c>
      <c r="H9" s="21">
        <f>IF(B9&lt;'Inputs for EPF'!$B$4,'Inputs for EPF'!$B$7*('Inputs for EPF'!$B$5-'Inputs for EPF'!$B$6),'Inputs for EPF'!$B$4*('Inputs for EPF'!$B$5-'Inputs for EPF'!$B$6))</f>
        <v>1249.4999999999998</v>
      </c>
      <c r="I9" s="21">
        <f>IF(A8&gt;='Inputs for EPF'!$B$16,"",J8)</f>
        <v>114964</v>
      </c>
      <c r="J9" s="21">
        <f>IF(A8&gt;='Inputs for EPF'!$B$16,"",J8+12*H9)</f>
        <v>129958</v>
      </c>
      <c r="K9" s="21">
        <f>IF(A8&gt;='Inputs for EPF'!$B$16,"",12*IF(B9&lt;'Inputs for EPF'!$B$4,1.61%*B9,1.61%*'Inputs for EPF'!$B$4))</f>
        <v>2898</v>
      </c>
    </row>
    <row r="10" spans="1:11" ht="15">
      <c r="A10" s="21">
        <f>IF(A9&gt;='Inputs for EPF'!$B$16,"",A9+1)</f>
        <v>8</v>
      </c>
      <c r="B10" s="22">
        <f>IF(A9&gt;='Inputs for EPF'!$B$16,"",B9*(1+'Inputs for EPF'!$B$15))</f>
        <v>30746.84663562175</v>
      </c>
      <c r="C10" s="22">
        <f>IF(A9&gt;='Inputs for EPF'!$B$16,"",IF(B10&lt;'Inputs for EPF'!$B$4,(B10*'Inputs for EPF'!$B$5),IF('Inputs for EPF'!$B$13='Inputs for EPF'!$B$10,(B10*'Inputs for EPF'!$B$5),IF('Inputs for EPF'!$B$13='Inputs for EPF'!$B$11,(B10*'Inputs for EPF'!$B$5),IF('Inputs for EPF'!$B$13='Inputs for EPF'!$B$12,('Inputs for EPF'!$B$4*'Inputs for EPF'!$B$5),0)))))</f>
        <v>3689.62159627461</v>
      </c>
      <c r="D10" s="22">
        <f>IF(A9&gt;='Inputs for EPF'!$B$16,"",IF(B10&lt;'Inputs for EPF'!$B$4,(B10*'Inputs for EPF'!$B$6),IF('Inputs for EPF'!$B$13='Inputs for EPF'!$B$10,(B10*'Inputs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2440.12159627461</v>
      </c>
      <c r="E10" s="21">
        <f>IF(A9&gt;='Inputs for EPF'!$B$16,"",IF(B10&lt;'Inputs for EPF'!$B$4,(B10*'Inputs for EPF'!$B$5)+(B10*'Inputs for EPF'!$B$6),IF('Inputs for EPF'!$B$13='Inputs for EPF'!$B$10,(B10*'Inputs for EPF'!$B$5)+(B10*'Inputs for EPF'!$B$5)-('Inputs for EPF'!$B$4*('Inputs for EPF'!$B$5-'Inputs for EPF'!$B$6)),IF('Inputs for EPF'!$B$13='Inputs for EPF'!$B$11,(B10*'Inputs for EPF'!$B$5)+('Inputs for EPF'!$B$4*'Inputs for EPF'!$B$6),IF('Inputs for EPF'!$B$13='Inputs for EPF'!$B$12,('Inputs for EPF'!$B$4*'Inputs for EPF'!$B$5)+('Inputs for EPF'!$B$4*'Inputs for EPF'!$B$6),0)))))</f>
        <v>6129.74319254922</v>
      </c>
      <c r="F10" s="21">
        <f>IF(A9&gt;='Inputs for EPF'!$B$16,"",G9)</f>
        <v>1465060.2070248304</v>
      </c>
      <c r="G10" s="21">
        <f>IF(A9&gt;='Inputs for EPF'!$B$16,"",(G9+12*E10)*(1+'Inputs for EPF'!$B$8))</f>
        <v>1661706.4953622548</v>
      </c>
      <c r="H10" s="21">
        <f>IF(B10&lt;'Inputs for EPF'!$B$4,'Inputs for EPF'!$B$7*('Inputs for EPF'!$B$5-'Inputs for EPF'!$B$6),'Inputs for EPF'!$B$4*('Inputs for EPF'!$B$5-'Inputs for EPF'!$B$6))</f>
        <v>1249.4999999999998</v>
      </c>
      <c r="I10" s="21">
        <f>IF(A9&gt;='Inputs for EPF'!$B$16,"",J9)</f>
        <v>129958</v>
      </c>
      <c r="J10" s="21">
        <f>IF(A9&gt;='Inputs for EPF'!$B$16,"",J9+12*H10)</f>
        <v>144952</v>
      </c>
      <c r="K10" s="21">
        <f>IF(A9&gt;='Inputs for EPF'!$B$16,"",12*IF(B10&lt;'Inputs for EPF'!$B$4,1.61%*B10,1.61%*'Inputs for EPF'!$B$4))</f>
        <v>2898</v>
      </c>
    </row>
    <row r="11" spans="1:11" ht="15">
      <c r="A11" s="21">
        <f>IF(A10&gt;='Inputs for EPF'!$B$16,"",A10+1)</f>
        <v>9</v>
      </c>
      <c r="B11" s="22">
        <f>IF(A10&gt;='Inputs for EPF'!$B$16,"",B10*(1+'Inputs for EPF'!$B$15))</f>
        <v>31669.252034690402</v>
      </c>
      <c r="C11" s="22">
        <f>IF(A10&gt;='Inputs for EPF'!$B$16,"",IF(B11&lt;'Inputs for EPF'!$B$4,(B11*'Inputs for EPF'!$B$5),IF('Inputs for EPF'!$B$13='Inputs for EPF'!$B$10,(B11*'Inputs for EPF'!$B$5),IF('Inputs for EPF'!$B$13='Inputs for EPF'!$B$11,(B11*'Inputs for EPF'!$B$5),IF('Inputs for EPF'!$B$13='Inputs for EPF'!$B$12,('Inputs for EPF'!$B$4*'Inputs for EPF'!$B$5),0)))))</f>
        <v>3800.310244162848</v>
      </c>
      <c r="D11" s="22">
        <f>IF(A10&gt;='Inputs for EPF'!$B$16,"",IF(B11&lt;'Inputs for EPF'!$B$4,(B11*'Inputs for EPF'!$B$6),IF('Inputs for EPF'!$B$13='Inputs for EPF'!$B$10,(B11*'Inputs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2550.810244162848</v>
      </c>
      <c r="E11" s="21">
        <f>IF(A10&gt;='Inputs for EPF'!$B$16,"",IF(B11&lt;'Inputs for EPF'!$B$4,(B11*'Inputs for EPF'!$B$5)+(B11*'Inputs for EPF'!$B$6),IF('Inputs for EPF'!$B$13='Inputs for EPF'!$B$10,(B11*'Inputs for EPF'!$B$5)+(B11*'Inputs for EPF'!$B$5)-('Inputs for EPF'!$B$4*('Inputs for EPF'!$B$5-'Inputs for EPF'!$B$6)),IF('Inputs for EPF'!$B$13='Inputs for EPF'!$B$11,(B11*'Inputs for EPF'!$B$5)+('Inputs for EPF'!$B$4*'Inputs for EPF'!$B$6),IF('Inputs for EPF'!$B$13='Inputs for EPF'!$B$12,('Inputs for EPF'!$B$4*'Inputs for EPF'!$B$5)+('Inputs for EPF'!$B$4*'Inputs for EPF'!$B$6),0)))))</f>
        <v>6351.120488325696</v>
      </c>
      <c r="F11" s="21">
        <f>IF(A10&gt;='Inputs for EPF'!$B$16,"",G10)</f>
        <v>1661706.4953622548</v>
      </c>
      <c r="G11" s="21">
        <f>IF(A10&gt;='Inputs for EPF'!$B$16,"",(G10+12*E11)*(1+'Inputs for EPF'!$B$8))</f>
        <v>1876953.5365199363</v>
      </c>
      <c r="H11" s="21">
        <f>IF(B11&lt;'Inputs for EPF'!$B$4,'Inputs for EPF'!$B$7*('Inputs for EPF'!$B$5-'Inputs for EPF'!$B$6),'Inputs for EPF'!$B$4*('Inputs for EPF'!$B$5-'Inputs for EPF'!$B$6))</f>
        <v>1249.4999999999998</v>
      </c>
      <c r="I11" s="21">
        <f>IF(A10&gt;='Inputs for EPF'!$B$16,"",J10)</f>
        <v>144952</v>
      </c>
      <c r="J11" s="21">
        <f>IF(A10&gt;='Inputs for EPF'!$B$16,"",J10+12*H11)</f>
        <v>159946</v>
      </c>
      <c r="K11" s="21">
        <f>IF(A10&gt;='Inputs for EPF'!$B$16,"",12*IF(B11&lt;'Inputs for EPF'!$B$4,1.61%*B11,1.61%*'Inputs for EPF'!$B$4))</f>
        <v>2898</v>
      </c>
    </row>
    <row r="12" spans="1:11" ht="15">
      <c r="A12" s="21">
        <f>IF(A11&gt;='Inputs for EPF'!$B$16,"",A11+1)</f>
        <v>10</v>
      </c>
      <c r="B12" s="22">
        <f>IF(A11&gt;='Inputs for EPF'!$B$16,"",B11*(1+'Inputs for EPF'!$B$15))</f>
        <v>32619.329595731117</v>
      </c>
      <c r="C12" s="22">
        <f>IF(A11&gt;='Inputs for EPF'!$B$16,"",IF(B12&lt;'Inputs for EPF'!$B$4,(B12*'Inputs for EPF'!$B$5),IF('Inputs for EPF'!$B$13='Inputs for EPF'!$B$10,(B12*'Inputs for EPF'!$B$5),IF('Inputs for EPF'!$B$13='Inputs for EPF'!$B$11,(B12*'Inputs for EPF'!$B$5),IF('Inputs for EPF'!$B$13='Inputs for EPF'!$B$12,('Inputs for EPF'!$B$4*'Inputs for EPF'!$B$5),0)))))</f>
        <v>3914.319551487734</v>
      </c>
      <c r="D12" s="22">
        <f>IF(A11&gt;='Inputs for EPF'!$B$16,"",IF(B12&lt;'Inputs for EPF'!$B$4,(B12*'Inputs for EPF'!$B$6),IF('Inputs for EPF'!$B$13='Inputs for EPF'!$B$10,(B12*'Inputs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2664.8195514877343</v>
      </c>
      <c r="E12" s="21">
        <f>IF(A11&gt;='Inputs for EPF'!$B$16,"",IF(B12&lt;'Inputs for EPF'!$B$4,(B12*'Inputs for EPF'!$B$5)+(B12*'Inputs for EPF'!$B$6),IF('Inputs for EPF'!$B$13='Inputs for EPF'!$B$10,(B12*'Inputs for EPF'!$B$5)+(B12*'Inputs for EPF'!$B$5)-('Inputs for EPF'!$B$4*('Inputs for EPF'!$B$5-'Inputs for EPF'!$B$6)),IF('Inputs for EPF'!$B$13='Inputs for EPF'!$B$11,(B12*'Inputs for EPF'!$B$5)+('Inputs for EPF'!$B$4*'Inputs for EPF'!$B$6),IF('Inputs for EPF'!$B$13='Inputs for EPF'!$B$12,('Inputs for EPF'!$B$4*'Inputs for EPF'!$B$5)+('Inputs for EPF'!$B$4*'Inputs for EPF'!$B$6),0)))))</f>
        <v>6579.139102975468</v>
      </c>
      <c r="F12" s="21">
        <f>IF(A11&gt;='Inputs for EPF'!$B$16,"",G11)</f>
        <v>1876953.5365199363</v>
      </c>
      <c r="G12" s="21">
        <f>IF(A11&gt;='Inputs for EPF'!$B$16,"",(G11+12*E12)*(1+'Inputs for EPF'!$B$8))</f>
        <v>2112375.462216093</v>
      </c>
      <c r="H12" s="21">
        <f>IF(B12&lt;'Inputs for EPF'!$B$4,'Inputs for EPF'!$B$7*('Inputs for EPF'!$B$5-'Inputs for EPF'!$B$6),'Inputs for EPF'!$B$4*('Inputs for EPF'!$B$5-'Inputs for EPF'!$B$6))</f>
        <v>1249.4999999999998</v>
      </c>
      <c r="I12" s="21">
        <f>IF(A11&gt;='Inputs for EPF'!$B$16,"",J11)</f>
        <v>159946</v>
      </c>
      <c r="J12" s="21">
        <f>IF(A11&gt;='Inputs for EPF'!$B$16,"",J11+12*H12)</f>
        <v>174940</v>
      </c>
      <c r="K12" s="21">
        <f>IF(A11&gt;='Inputs for EPF'!$B$16,"",12*IF(B12&lt;'Inputs for EPF'!$B$4,1.61%*B12,1.61%*'Inputs for EPF'!$B$4))</f>
        <v>2898</v>
      </c>
    </row>
    <row r="13" spans="1:11" ht="15">
      <c r="A13" s="21">
        <f>IF(A12&gt;='Inputs for EPF'!$B$16,"",A12+1)</f>
        <v>11</v>
      </c>
      <c r="B13" s="22">
        <f>IF(A12&gt;='Inputs for EPF'!$B$16,"",B12*(1+'Inputs for EPF'!$B$15))</f>
        <v>33597.90948360305</v>
      </c>
      <c r="C13" s="22">
        <f>IF(A12&gt;='Inputs for EPF'!$B$16,"",IF(B13&lt;'Inputs for EPF'!$B$4,(B13*'Inputs for EPF'!$B$5),IF('Inputs for EPF'!$B$13='Inputs for EPF'!$B$10,(B13*'Inputs for EPF'!$B$5),IF('Inputs for EPF'!$B$13='Inputs for EPF'!$B$11,(B13*'Inputs for EPF'!$B$5),IF('Inputs for EPF'!$B$13='Inputs for EPF'!$B$12,('Inputs for EPF'!$B$4*'Inputs for EPF'!$B$5),0)))))</f>
        <v>4031.749138032366</v>
      </c>
      <c r="D13" s="22">
        <f>IF(A12&gt;='Inputs for EPF'!$B$16,"",IF(B13&lt;'Inputs for EPF'!$B$4,(B13*'Inputs for EPF'!$B$6),IF('Inputs for EPF'!$B$13='Inputs for EPF'!$B$10,(B13*'Inputs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2782.2491380323663</v>
      </c>
      <c r="E13" s="21">
        <f>IF(A12&gt;='Inputs for EPF'!$B$16,"",IF(B13&lt;'Inputs for EPF'!$B$4,(B13*'Inputs for EPF'!$B$5)+(B13*'Inputs for EPF'!$B$6),IF('Inputs for EPF'!$B$13='Inputs for EPF'!$B$10,(B13*'Inputs for EPF'!$B$5)+(B13*'Inputs for EPF'!$B$5)-('Inputs for EPF'!$B$4*('Inputs for EPF'!$B$5-'Inputs for EPF'!$B$6)),IF('Inputs for EPF'!$B$13='Inputs for EPF'!$B$11,(B13*'Inputs for EPF'!$B$5)+('Inputs for EPF'!$B$4*'Inputs for EPF'!$B$6),IF('Inputs for EPF'!$B$13='Inputs for EPF'!$B$12,('Inputs for EPF'!$B$4*'Inputs for EPF'!$B$5)+('Inputs for EPF'!$B$4*'Inputs for EPF'!$B$6),0)))))</f>
        <v>6813.998276064732</v>
      </c>
      <c r="F13" s="21">
        <f>IF(A12&gt;='Inputs for EPF'!$B$16,"",G12)</f>
        <v>2112375.462216093</v>
      </c>
      <c r="G13" s="21">
        <f>IF(A12&gt;='Inputs for EPF'!$B$16,"",(G12+12*E13)*(1+'Inputs for EPF'!$B$8))</f>
        <v>2369674.9168511797</v>
      </c>
      <c r="H13" s="21">
        <f>IF(B13&lt;'Inputs for EPF'!$B$4,'Inputs for EPF'!$B$7*('Inputs for EPF'!$B$5-'Inputs for EPF'!$B$6),'Inputs for EPF'!$B$4*('Inputs for EPF'!$B$5-'Inputs for EPF'!$B$6))</f>
        <v>1249.4999999999998</v>
      </c>
      <c r="I13" s="21">
        <f>IF(A12&gt;='Inputs for EPF'!$B$16,"",J12)</f>
        <v>174940</v>
      </c>
      <c r="J13" s="21">
        <f>IF(A12&gt;='Inputs for EPF'!$B$16,"",J12+12*H13)</f>
        <v>189934</v>
      </c>
      <c r="K13" s="21">
        <f>IF(A12&gt;='Inputs for EPF'!$B$16,"",12*IF(B13&lt;'Inputs for EPF'!$B$4,1.61%*B13,1.61%*'Inputs for EPF'!$B$4))</f>
        <v>2898</v>
      </c>
    </row>
    <row r="14" spans="1:11" ht="15">
      <c r="A14" s="21">
        <f>IF(A13&gt;='Inputs for EPF'!$B$16,"",A13+1)</f>
        <v>12</v>
      </c>
      <c r="B14" s="22">
        <f>IF(A13&gt;='Inputs for EPF'!$B$16,"",B13*(1+'Inputs for EPF'!$B$15))</f>
        <v>34605.84676811114</v>
      </c>
      <c r="C14" s="22">
        <f>IF(A13&gt;='Inputs for EPF'!$B$16,"",IF(B14&lt;'Inputs for EPF'!$B$4,(B14*'Inputs for EPF'!$B$5),IF('Inputs for EPF'!$B$13='Inputs for EPF'!$B$10,(B14*'Inputs for EPF'!$B$5),IF('Inputs for EPF'!$B$13='Inputs for EPF'!$B$11,(B14*'Inputs for EPF'!$B$5),IF('Inputs for EPF'!$B$13='Inputs for EPF'!$B$12,('Inputs for EPF'!$B$4*'Inputs for EPF'!$B$5),0)))))</f>
        <v>4152.701612173337</v>
      </c>
      <c r="D14" s="22">
        <f>IF(A13&gt;='Inputs for EPF'!$B$16,"",IF(B14&lt;'Inputs for EPF'!$B$4,(B14*'Inputs for EPF'!$B$6),IF('Inputs for EPF'!$B$13='Inputs for EPF'!$B$10,(B14*'Inputs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2903.201612173337</v>
      </c>
      <c r="E14" s="21">
        <f>IF(A13&gt;='Inputs for EPF'!$B$16,"",IF(B14&lt;'Inputs for EPF'!$B$4,(B14*'Inputs for EPF'!$B$5)+(B14*'Inputs for EPF'!$B$6),IF('Inputs for EPF'!$B$13='Inputs for EPF'!$B$10,(B14*'Inputs for EPF'!$B$5)+(B14*'Inputs for EPF'!$B$5)-('Inputs for EPF'!$B$4*('Inputs for EPF'!$B$5-'Inputs for EPF'!$B$6)),IF('Inputs for EPF'!$B$13='Inputs for EPF'!$B$11,(B14*'Inputs for EPF'!$B$5)+('Inputs for EPF'!$B$4*'Inputs for EPF'!$B$6),IF('Inputs for EPF'!$B$13='Inputs for EPF'!$B$12,('Inputs for EPF'!$B$4*'Inputs for EPF'!$B$5)+('Inputs for EPF'!$B$4*'Inputs for EPF'!$B$6),0)))))</f>
        <v>7055.903224346674</v>
      </c>
      <c r="F14" s="21">
        <f>IF(A13&gt;='Inputs for EPF'!$B$16,"",G13)</f>
        <v>2369674.9168511797</v>
      </c>
      <c r="G14" s="21">
        <f>IF(A13&gt;='Inputs for EPF'!$B$16,"",(G13+12*E14)*(1+'Inputs for EPF'!$B$8))</f>
        <v>2650693.4159868076</v>
      </c>
      <c r="H14" s="21">
        <f>IF(B14&lt;'Inputs for EPF'!$B$4,'Inputs for EPF'!$B$7*('Inputs for EPF'!$B$5-'Inputs for EPF'!$B$6),'Inputs for EPF'!$B$4*('Inputs for EPF'!$B$5-'Inputs for EPF'!$B$6))</f>
        <v>1249.4999999999998</v>
      </c>
      <c r="I14" s="21">
        <f>IF(A13&gt;='Inputs for EPF'!$B$16,"",J13)</f>
        <v>189934</v>
      </c>
      <c r="J14" s="21">
        <f>IF(A13&gt;='Inputs for EPF'!$B$16,"",J13+12*H14)</f>
        <v>204928</v>
      </c>
      <c r="K14" s="21">
        <f>IF(A13&gt;='Inputs for EPF'!$B$16,"",12*IF(B14&lt;'Inputs for EPF'!$B$4,1.61%*B14,1.61%*'Inputs for EPF'!$B$4))</f>
        <v>2898</v>
      </c>
    </row>
    <row r="15" spans="1:11" ht="15">
      <c r="A15" s="21">
        <f>IF(A14&gt;='Inputs for EPF'!$B$16,"",A14+1)</f>
        <v>13</v>
      </c>
      <c r="B15" s="22">
        <f>IF(A14&gt;='Inputs for EPF'!$B$16,"",B14*(1+'Inputs for EPF'!$B$15))</f>
        <v>35644.02217115448</v>
      </c>
      <c r="C15" s="22">
        <f>IF(A14&gt;='Inputs for EPF'!$B$16,"",IF(B15&lt;'Inputs for EPF'!$B$4,(B15*'Inputs for EPF'!$B$5),IF('Inputs for EPF'!$B$13='Inputs for EPF'!$B$10,(B15*'Inputs for EPF'!$B$5),IF('Inputs for EPF'!$B$13='Inputs for EPF'!$B$11,(B15*'Inputs for EPF'!$B$5),IF('Inputs for EPF'!$B$13='Inputs for EPF'!$B$12,('Inputs for EPF'!$B$4*'Inputs for EPF'!$B$5),0)))))</f>
        <v>4277.282660538537</v>
      </c>
      <c r="D15" s="22">
        <f>IF(A14&gt;='Inputs for EPF'!$B$16,"",IF(B15&lt;'Inputs for EPF'!$B$4,(B15*'Inputs for EPF'!$B$6),IF('Inputs for EPF'!$B$13='Inputs for EPF'!$B$10,(B15*'Inputs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3027.782660538537</v>
      </c>
      <c r="E15" s="21">
        <f>IF(A14&gt;='Inputs for EPF'!$B$16,"",IF(B15&lt;'Inputs for EPF'!$B$4,(B15*'Inputs for EPF'!$B$5)+(B15*'Inputs for EPF'!$B$6),IF('Inputs for EPF'!$B$13='Inputs for EPF'!$B$10,(B15*'Inputs for EPF'!$B$5)+(B15*'Inputs for EPF'!$B$5)-('Inputs for EPF'!$B$4*('Inputs for EPF'!$B$5-'Inputs for EPF'!$B$6)),IF('Inputs for EPF'!$B$13='Inputs for EPF'!$B$11,(B15*'Inputs for EPF'!$B$5)+('Inputs for EPF'!$B$4*'Inputs for EPF'!$B$6),IF('Inputs for EPF'!$B$13='Inputs for EPF'!$B$12,('Inputs for EPF'!$B$4*'Inputs for EPF'!$B$5)+('Inputs for EPF'!$B$4*'Inputs for EPF'!$B$6),0)))))</f>
        <v>7305.065321077074</v>
      </c>
      <c r="F15" s="21">
        <f>IF(A14&gt;='Inputs for EPF'!$B$16,"",G14)</f>
        <v>2650693.4159868076</v>
      </c>
      <c r="G15" s="21">
        <f>IF(A14&gt;='Inputs for EPF'!$B$16,"",(G14+12*E15)*(1+'Inputs for EPF'!$B$8))</f>
        <v>2957422.535826911</v>
      </c>
      <c r="H15" s="21">
        <f>IF(B15&lt;'Inputs for EPF'!$B$4,'Inputs for EPF'!$B$7*('Inputs for EPF'!$B$5-'Inputs for EPF'!$B$6),'Inputs for EPF'!$B$4*('Inputs for EPF'!$B$5-'Inputs for EPF'!$B$6))</f>
        <v>1249.4999999999998</v>
      </c>
      <c r="I15" s="21">
        <f>IF(A14&gt;='Inputs for EPF'!$B$16,"",J14)</f>
        <v>204928</v>
      </c>
      <c r="J15" s="21">
        <f>IF(A14&gt;='Inputs for EPF'!$B$16,"",J14+12*H15)</f>
        <v>219922</v>
      </c>
      <c r="K15" s="21">
        <f>IF(A14&gt;='Inputs for EPF'!$B$16,"",12*IF(B15&lt;'Inputs for EPF'!$B$4,1.61%*B15,1.61%*'Inputs for EPF'!$B$4))</f>
        <v>2898</v>
      </c>
    </row>
    <row r="16" spans="1:11" ht="15">
      <c r="A16" s="21">
        <f>IF(A15&gt;='Inputs for EPF'!$B$16,"",A15+1)</f>
        <v>14</v>
      </c>
      <c r="B16" s="22">
        <f>IF(A15&gt;='Inputs for EPF'!$B$16,"",B15*(1+'Inputs for EPF'!$B$15))</f>
        <v>36713.34283628911</v>
      </c>
      <c r="C16" s="22">
        <f>IF(A15&gt;='Inputs for EPF'!$B$16,"",IF(B16&lt;'Inputs for EPF'!$B$4,(B16*'Inputs for EPF'!$B$5),IF('Inputs for EPF'!$B$13='Inputs for EPF'!$B$10,(B16*'Inputs for EPF'!$B$5),IF('Inputs for EPF'!$B$13='Inputs for EPF'!$B$11,(B16*'Inputs for EPF'!$B$5),IF('Inputs for EPF'!$B$13='Inputs for EPF'!$B$12,('Inputs for EPF'!$B$4*'Inputs for EPF'!$B$5),0)))))</f>
        <v>4405.601140354694</v>
      </c>
      <c r="D16" s="22">
        <f>IF(A15&gt;='Inputs for EPF'!$B$16,"",IF(B16&lt;'Inputs for EPF'!$B$4,(B16*'Inputs for EPF'!$B$6),IF('Inputs for EPF'!$B$13='Inputs for EPF'!$B$10,(B16*'Inputs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3156.1011403546936</v>
      </c>
      <c r="E16" s="21">
        <f>IF(A15&gt;='Inputs for EPF'!$B$16,"",IF(B16&lt;'Inputs for EPF'!$B$4,(B16*'Inputs for EPF'!$B$5)+(B16*'Inputs for EPF'!$B$6),IF('Inputs for EPF'!$B$13='Inputs for EPF'!$B$10,(B16*'Inputs for EPF'!$B$5)+(B16*'Inputs for EPF'!$B$5)-('Inputs for EPF'!$B$4*('Inputs for EPF'!$B$5-'Inputs for EPF'!$B$6)),IF('Inputs for EPF'!$B$13='Inputs for EPF'!$B$11,(B16*'Inputs for EPF'!$B$5)+('Inputs for EPF'!$B$4*'Inputs for EPF'!$B$6),IF('Inputs for EPF'!$B$13='Inputs for EPF'!$B$12,('Inputs for EPF'!$B$4*'Inputs for EPF'!$B$5)+('Inputs for EPF'!$B$4*'Inputs for EPF'!$B$6),0)))))</f>
        <v>7561.702280709387</v>
      </c>
      <c r="F16" s="21">
        <f>IF(A15&gt;='Inputs for EPF'!$B$16,"",G15)</f>
        <v>2957422.535826911</v>
      </c>
      <c r="G16" s="21">
        <f>IF(A15&gt;='Inputs for EPF'!$B$16,"",(G15+12*E16)*(1+'Inputs for EPF'!$B$8))</f>
        <v>3292016.000251058</v>
      </c>
      <c r="H16" s="21">
        <f>IF(B16&lt;'Inputs for EPF'!$B$4,'Inputs for EPF'!$B$7*('Inputs for EPF'!$B$5-'Inputs for EPF'!$B$6),'Inputs for EPF'!$B$4*('Inputs for EPF'!$B$5-'Inputs for EPF'!$B$6))</f>
        <v>1249.4999999999998</v>
      </c>
      <c r="I16" s="21">
        <f>IF(A15&gt;='Inputs for EPF'!$B$16,"",J15)</f>
        <v>219922</v>
      </c>
      <c r="J16" s="21">
        <f>IF(A15&gt;='Inputs for EPF'!$B$16,"",J15+12*H16)</f>
        <v>234916</v>
      </c>
      <c r="K16" s="21">
        <f>IF(A15&gt;='Inputs for EPF'!$B$16,"",12*IF(B16&lt;'Inputs for EPF'!$B$4,1.61%*B16,1.61%*'Inputs for EPF'!$B$4))</f>
        <v>2898</v>
      </c>
    </row>
    <row r="17" spans="1:11" ht="15">
      <c r="A17" s="21">
        <f>IF(A16&gt;='Inputs for EPF'!$B$16,"",A16+1)</f>
        <v>15</v>
      </c>
      <c r="B17" s="22">
        <f>IF(A16&gt;='Inputs for EPF'!$B$16,"",B16*(1+'Inputs for EPF'!$B$15))</f>
        <v>37814.74312137779</v>
      </c>
      <c r="C17" s="22">
        <f>IF(A16&gt;='Inputs for EPF'!$B$16,"",IF(B17&lt;'Inputs for EPF'!$B$4,(B17*'Inputs for EPF'!$B$5),IF('Inputs for EPF'!$B$13='Inputs for EPF'!$B$10,(B17*'Inputs for EPF'!$B$5),IF('Inputs for EPF'!$B$13='Inputs for EPF'!$B$11,(B17*'Inputs for EPF'!$B$5),IF('Inputs for EPF'!$B$13='Inputs for EPF'!$B$12,('Inputs for EPF'!$B$4*'Inputs for EPF'!$B$5),0)))))</f>
        <v>4537.769174565335</v>
      </c>
      <c r="D17" s="22">
        <f>IF(A16&gt;='Inputs for EPF'!$B$16,"",IF(B17&lt;'Inputs for EPF'!$B$4,(B17*'Inputs for EPF'!$B$6),IF('Inputs for EPF'!$B$13='Inputs for EPF'!$B$10,(B17*'Inputs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3288.2691745653347</v>
      </c>
      <c r="E17" s="21">
        <f>IF(A16&gt;='Inputs for EPF'!$B$16,"",IF(B17&lt;'Inputs for EPF'!$B$4,(B17*'Inputs for EPF'!$B$5)+(B17*'Inputs for EPF'!$B$6),IF('Inputs for EPF'!$B$13='Inputs for EPF'!$B$10,(B17*'Inputs for EPF'!$B$5)+(B17*'Inputs for EPF'!$B$5)-('Inputs for EPF'!$B$4*('Inputs for EPF'!$B$5-'Inputs for EPF'!$B$6)),IF('Inputs for EPF'!$B$13='Inputs for EPF'!$B$11,(B17*'Inputs for EPF'!$B$5)+('Inputs for EPF'!$B$4*'Inputs for EPF'!$B$6),IF('Inputs for EPF'!$B$13='Inputs for EPF'!$B$12,('Inputs for EPF'!$B$4*'Inputs for EPF'!$B$5)+('Inputs for EPF'!$B$4*'Inputs for EPF'!$B$6),0)))))</f>
        <v>7826.038349130669</v>
      </c>
      <c r="F17" s="21">
        <f>IF(A16&gt;='Inputs for EPF'!$B$16,"",G16)</f>
        <v>3292016.000251058</v>
      </c>
      <c r="G17" s="21">
        <f>IF(A16&gt;='Inputs for EPF'!$B$16,"",(G16+12*E17)*(1+'Inputs for EPF'!$B$8))</f>
        <v>3656802.737275876</v>
      </c>
      <c r="H17" s="21">
        <f>IF(B17&lt;'Inputs for EPF'!$B$4,'Inputs for EPF'!$B$7*('Inputs for EPF'!$B$5-'Inputs for EPF'!$B$6),'Inputs for EPF'!$B$4*('Inputs for EPF'!$B$5-'Inputs for EPF'!$B$6))</f>
        <v>1249.4999999999998</v>
      </c>
      <c r="I17" s="21">
        <f>IF(A16&gt;='Inputs for EPF'!$B$16,"",J16)</f>
        <v>234916</v>
      </c>
      <c r="J17" s="21">
        <f>IF(A16&gt;='Inputs for EPF'!$B$16,"",J16+12*H17)</f>
        <v>249910</v>
      </c>
      <c r="K17" s="21">
        <f>IF(A16&gt;='Inputs for EPF'!$B$16,"",12*IF(B17&lt;'Inputs for EPF'!$B$4,1.61%*B17,1.61%*'Inputs for EPF'!$B$4))</f>
        <v>2898</v>
      </c>
    </row>
    <row r="18" spans="1:11" ht="15">
      <c r="A18" s="16">
        <f>IF(A17&gt;='Inputs for EPF'!$B$16,"",A17+1)</f>
        <v>16</v>
      </c>
      <c r="B18" s="17">
        <f>IF(A17&gt;='Inputs for EPF'!$B$16,"",B17*(1+'Inputs for EPF'!$B$15))</f>
        <v>38949.18541501912</v>
      </c>
      <c r="C18" s="15">
        <f>IF(A17&gt;='Inputs for EPF'!$B$16,"",IF(B18&lt;'Inputs for EPF'!$B$4,(B18*'Inputs for EPF'!$B$5),IF('Inputs for EPF'!$B$13='Inputs for EPF'!$B$10,(B18*'Inputs for EPF'!$B$5),IF('Inputs for EPF'!$B$13='Inputs for EPF'!$B$11,(B18*'Inputs for EPF'!$B$5),IF('Inputs for EPF'!$B$13='Inputs for EPF'!$B$12,('Inputs for EPF'!$B$4*'Inputs for EPF'!$B$5),0)))))</f>
        <v>4673.902249802294</v>
      </c>
      <c r="D18" s="15">
        <f>IF(A17&gt;='Inputs for EPF'!$B$16,"",IF(B18&lt;'Inputs for EPF'!$B$4,(B18*'Inputs for EPF'!$B$6),IF('Inputs for EPF'!$B$13='Inputs for EPF'!$B$10,(B18*'Inputs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3424.402249802294</v>
      </c>
      <c r="E18" s="13">
        <f>IF(A17&gt;='Inputs for EPF'!$B$16,"",IF(B18&lt;'Inputs for EPF'!$B$4,(B18*'Inputs for EPF'!$B$5)+(B18*'Inputs for EPF'!$B$6),IF('Inputs for EPF'!$B$13='Inputs for EPF'!$B$10,(B18*'Inputs for EPF'!$B$5)+(B18*'Inputs for EPF'!$B$5)-('Inputs for EPF'!$B$4*('Inputs for EPF'!$B$5-'Inputs for EPF'!$B$6)),IF('Inputs for EPF'!$B$13='Inputs for EPF'!$B$11,(B18*'Inputs for EPF'!$B$5)+('Inputs for EPF'!$B$4*'Inputs for EPF'!$B$6),IF('Inputs for EPF'!$B$13='Inputs for EPF'!$B$12,('Inputs for EPF'!$B$4*'Inputs for EPF'!$B$5)+('Inputs for EPF'!$B$4*'Inputs for EPF'!$B$6),0)))))</f>
        <v>8098.304499604588</v>
      </c>
      <c r="F18" s="13">
        <f>IF(A17&gt;='Inputs for EPF'!$B$16,"",G17)</f>
        <v>3656802.737275876</v>
      </c>
      <c r="G18" s="13">
        <f>IF(A17&gt;='Inputs for EPF'!$B$16,"",(G17+12*E18)*(1+'Inputs for EPF'!$B$8))</f>
        <v>4054300.982572822</v>
      </c>
      <c r="H18" s="21">
        <f>IF(B18&lt;'Inputs for EPF'!$B$4,'Inputs for EPF'!$B$7*('Inputs for EPF'!$B$5-'Inputs for EPF'!$B$6),'Inputs for EPF'!$B$4*('Inputs for EPF'!$B$5-'Inputs for EPF'!$B$6))</f>
        <v>1249.4999999999998</v>
      </c>
      <c r="I18" s="13">
        <f>IF(A17&gt;='Inputs for EPF'!$B$16,"",J17)</f>
        <v>249910</v>
      </c>
      <c r="J18" s="13">
        <f>IF(A17&gt;='Inputs for EPF'!$B$16,"",J17+12*H18)</f>
        <v>264904</v>
      </c>
      <c r="K18" s="13">
        <f>IF(A17&gt;='Inputs for EPF'!$B$16,"",12*IF(B18&lt;'Inputs for EPF'!$B$4,1.61%*B18,1.61%*'Inputs for EPF'!$B$4))</f>
        <v>2898</v>
      </c>
    </row>
    <row r="19" spans="1:11" ht="15">
      <c r="A19" s="13">
        <f>IF(A18&gt;='Inputs for EPF'!$B$16,"",A18+1)</f>
        <v>17</v>
      </c>
      <c r="B19" s="15">
        <f>IF(A18&gt;='Inputs for EPF'!$B$16,"",B18*(1+'Inputs for EPF'!$B$15))</f>
        <v>40117.6609774697</v>
      </c>
      <c r="C19" s="15">
        <f>IF(A18&gt;='Inputs for EPF'!$B$16,"",IF(B19&lt;'Inputs for EPF'!$B$4,(B19*'Inputs for EPF'!$B$5),IF('Inputs for EPF'!$B$13='Inputs for EPF'!$B$10,(B19*'Inputs for EPF'!$B$5),IF('Inputs for EPF'!$B$13='Inputs for EPF'!$B$11,(B19*'Inputs for EPF'!$B$5),IF('Inputs for EPF'!$B$13='Inputs for EPF'!$B$12,('Inputs for EPF'!$B$4*'Inputs for EPF'!$B$5),0)))))</f>
        <v>4814.119317296364</v>
      </c>
      <c r="D19" s="15">
        <f>IF(A18&gt;='Inputs for EPF'!$B$16,"",IF(B19&lt;'Inputs for EPF'!$B$4,(B19*'Inputs for EPF'!$B$6),IF('Inputs for EPF'!$B$13='Inputs for EPF'!$B$10,(B19*'Inputs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3564.619317296364</v>
      </c>
      <c r="E19" s="13">
        <f>IF(A18&gt;='Inputs for EPF'!$B$16,"",IF(B19&lt;'Inputs for EPF'!$B$4,(B19*'Inputs for EPF'!$B$5)+(B19*'Inputs for EPF'!$B$6),IF('Inputs for EPF'!$B$13='Inputs for EPF'!$B$10,(B19*'Inputs for EPF'!$B$5)+(B19*'Inputs for EPF'!$B$5)-('Inputs for EPF'!$B$4*('Inputs for EPF'!$B$5-'Inputs for EPF'!$B$6)),IF('Inputs for EPF'!$B$13='Inputs for EPF'!$B$11,(B19*'Inputs for EPF'!$B$5)+('Inputs for EPF'!$B$4*'Inputs for EPF'!$B$6),IF('Inputs for EPF'!$B$13='Inputs for EPF'!$B$12,('Inputs for EPF'!$B$4*'Inputs for EPF'!$B$5)+('Inputs for EPF'!$B$4*'Inputs for EPF'!$B$6),0)))))</f>
        <v>8378.738634592728</v>
      </c>
      <c r="F19" s="13">
        <f>IF(A18&gt;='Inputs for EPF'!$B$16,"",G18)</f>
        <v>4054300.982572822</v>
      </c>
      <c r="G19" s="13">
        <f>IF(A18&gt;='Inputs for EPF'!$B$16,"",(G18+12*E19)*(1+'Inputs for EPF'!$B$8))</f>
        <v>4487233.5138829695</v>
      </c>
      <c r="H19" s="21">
        <f>IF(B19&lt;'Inputs for EPF'!$B$4,'Inputs for EPF'!$B$7*('Inputs for EPF'!$B$5-'Inputs for EPF'!$B$6),'Inputs for EPF'!$B$4*('Inputs for EPF'!$B$5-'Inputs for EPF'!$B$6))</f>
        <v>1249.4999999999998</v>
      </c>
      <c r="I19" s="13">
        <f>IF(A18&gt;='Inputs for EPF'!$B$16,"",J18)</f>
        <v>264904</v>
      </c>
      <c r="J19" s="13">
        <f>IF(A18&gt;='Inputs for EPF'!$B$16,"",J18+12*H19)</f>
        <v>279898</v>
      </c>
      <c r="K19" s="13">
        <f>IF(A18&gt;='Inputs for EPF'!$B$16,"",12*IF(B19&lt;'Inputs for EPF'!$B$4,1.61%*B19,1.61%*'Inputs for EPF'!$B$4))</f>
        <v>2898</v>
      </c>
    </row>
    <row r="20" spans="1:11" ht="15">
      <c r="A20" s="13">
        <f>IF(A19&gt;='Inputs for EPF'!$B$16,"",A19+1)</f>
        <v>18</v>
      </c>
      <c r="B20" s="15">
        <f>IF(A19&gt;='Inputs for EPF'!$B$16,"",B19*(1+'Inputs for EPF'!$B$15))</f>
        <v>41321.19080679379</v>
      </c>
      <c r="C20" s="15">
        <f>IF(A19&gt;='Inputs for EPF'!$B$16,"",IF(B20&lt;'Inputs for EPF'!$B$4,(B20*'Inputs for EPF'!$B$5),IF('Inputs for EPF'!$B$13='Inputs for EPF'!$B$10,(B20*'Inputs for EPF'!$B$5),IF('Inputs for EPF'!$B$13='Inputs for EPF'!$B$11,(B20*'Inputs for EPF'!$B$5),IF('Inputs for EPF'!$B$13='Inputs for EPF'!$B$12,('Inputs for EPF'!$B$4*'Inputs for EPF'!$B$5),0)))))</f>
        <v>4958.542896815255</v>
      </c>
      <c r="D20" s="15">
        <f>IF(A19&gt;='Inputs for EPF'!$B$16,"",IF(B20&lt;'Inputs for EPF'!$B$4,(B20*'Inputs for EPF'!$B$6),IF('Inputs for EPF'!$B$13='Inputs for EPF'!$B$10,(B20*'Inputs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3709.0428968152546</v>
      </c>
      <c r="E20" s="13">
        <f>IF(A19&gt;='Inputs for EPF'!$B$16,"",IF(B20&lt;'Inputs for EPF'!$B$4,(B20*'Inputs for EPF'!$B$5)+(B20*'Inputs for EPF'!$B$6),IF('Inputs for EPF'!$B$13='Inputs for EPF'!$B$10,(B20*'Inputs for EPF'!$B$5)+(B20*'Inputs for EPF'!$B$5)-('Inputs for EPF'!$B$4*('Inputs for EPF'!$B$5-'Inputs for EPF'!$B$6)),IF('Inputs for EPF'!$B$13='Inputs for EPF'!$B$11,(B20*'Inputs for EPF'!$B$5)+('Inputs for EPF'!$B$4*'Inputs for EPF'!$B$6),IF('Inputs for EPF'!$B$13='Inputs for EPF'!$B$12,('Inputs for EPF'!$B$4*'Inputs for EPF'!$B$5)+('Inputs for EPF'!$B$4*'Inputs for EPF'!$B$6),0)))))</f>
        <v>8667.58579363051</v>
      </c>
      <c r="F20" s="13">
        <f>IF(A19&gt;='Inputs for EPF'!$B$16,"",G19)</f>
        <v>4487233.5138829695</v>
      </c>
      <c r="G20" s="13">
        <f>IF(A19&gt;='Inputs for EPF'!$B$16,"",(G19+12*E20)*(1+'Inputs for EPF'!$B$8))</f>
        <v>4958544.106879059</v>
      </c>
      <c r="H20" s="21">
        <f>IF(B20&lt;'Inputs for EPF'!$B$4,'Inputs for EPF'!$B$7*('Inputs for EPF'!$B$5-'Inputs for EPF'!$B$6),'Inputs for EPF'!$B$4*('Inputs for EPF'!$B$5-'Inputs for EPF'!$B$6))</f>
        <v>1249.4999999999998</v>
      </c>
      <c r="I20" s="13">
        <f>IF(A19&gt;='Inputs for EPF'!$B$16,"",J19)</f>
        <v>279898</v>
      </c>
      <c r="J20" s="13">
        <f>IF(A19&gt;='Inputs for EPF'!$B$16,"",J19+12*H20)</f>
        <v>294892</v>
      </c>
      <c r="K20" s="13">
        <f>IF(A19&gt;='Inputs for EPF'!$B$16,"",12*IF(B20&lt;'Inputs for EPF'!$B$4,1.61%*B20,1.61%*'Inputs for EPF'!$B$4))</f>
        <v>2898</v>
      </c>
    </row>
    <row r="21" spans="1:11" ht="15">
      <c r="A21" s="13">
        <f>IF(A20&gt;='Inputs for EPF'!$B$16,"",A20+1)</f>
        <v>19</v>
      </c>
      <c r="B21" s="15">
        <f>IF(A20&gt;='Inputs for EPF'!$B$16,"",B20*(1+'Inputs for EPF'!$B$15))</f>
        <v>42560.826530997605</v>
      </c>
      <c r="C21" s="15">
        <f>IF(A20&gt;='Inputs for EPF'!$B$16,"",IF(B21&lt;'Inputs for EPF'!$B$4,(B21*'Inputs for EPF'!$B$5),IF('Inputs for EPF'!$B$13='Inputs for EPF'!$B$10,(B21*'Inputs for EPF'!$B$5),IF('Inputs for EPF'!$B$13='Inputs for EPF'!$B$11,(B21*'Inputs for EPF'!$B$5),IF('Inputs for EPF'!$B$13='Inputs for EPF'!$B$12,('Inputs for EPF'!$B$4*'Inputs for EPF'!$B$5),0)))))</f>
        <v>5107.299183719712</v>
      </c>
      <c r="D21" s="15">
        <f>IF(A20&gt;='Inputs for EPF'!$B$16,"",IF(B21&lt;'Inputs for EPF'!$B$4,(B21*'Inputs for EPF'!$B$6),IF('Inputs for EPF'!$B$13='Inputs for EPF'!$B$10,(B21*'Inputs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3857.7991837197123</v>
      </c>
      <c r="E21" s="13">
        <f>IF(A20&gt;='Inputs for EPF'!$B$16,"",IF(B21&lt;'Inputs for EPF'!$B$4,(B21*'Inputs for EPF'!$B$5)+(B21*'Inputs for EPF'!$B$6),IF('Inputs for EPF'!$B$13='Inputs for EPF'!$B$10,(B21*'Inputs for EPF'!$B$5)+(B21*'Inputs for EPF'!$B$5)-('Inputs for EPF'!$B$4*('Inputs for EPF'!$B$5-'Inputs for EPF'!$B$6)),IF('Inputs for EPF'!$B$13='Inputs for EPF'!$B$11,(B21*'Inputs for EPF'!$B$5)+('Inputs for EPF'!$B$4*'Inputs for EPF'!$B$6),IF('Inputs for EPF'!$B$13='Inputs for EPF'!$B$12,('Inputs for EPF'!$B$4*'Inputs for EPF'!$B$5)+('Inputs for EPF'!$B$4*'Inputs for EPF'!$B$6),0)))))</f>
        <v>8965.098367439425</v>
      </c>
      <c r="F21" s="13">
        <f>IF(A20&gt;='Inputs for EPF'!$B$16,"",G20)</f>
        <v>4958544.106879059</v>
      </c>
      <c r="G21" s="13">
        <f>IF(A20&gt;='Inputs for EPF'!$B$16,"",(G20+12*E21)*(1+'Inputs for EPF'!$B$8))</f>
        <v>5471415.310271399</v>
      </c>
      <c r="H21" s="21">
        <f>IF(B21&lt;'Inputs for EPF'!$B$4,'Inputs for EPF'!$B$7*('Inputs for EPF'!$B$5-'Inputs for EPF'!$B$6),'Inputs for EPF'!$B$4*('Inputs for EPF'!$B$5-'Inputs for EPF'!$B$6))</f>
        <v>1249.4999999999998</v>
      </c>
      <c r="I21" s="13">
        <f>IF(A20&gt;='Inputs for EPF'!$B$16,"",J20)</f>
        <v>294892</v>
      </c>
      <c r="J21" s="13">
        <f>IF(A20&gt;='Inputs for EPF'!$B$16,"",J20+12*H21)</f>
        <v>309886</v>
      </c>
      <c r="K21" s="13">
        <f>IF(A20&gt;='Inputs for EPF'!$B$16,"",12*IF(B21&lt;'Inputs for EPF'!$B$4,1.61%*B21,1.61%*'Inputs for EPF'!$B$4))</f>
        <v>2898</v>
      </c>
    </row>
    <row r="22" spans="1:11" ht="15">
      <c r="A22" s="13">
        <f>IF(A21&gt;='Inputs for EPF'!$B$16,"",A21+1)</f>
        <v>20</v>
      </c>
      <c r="B22" s="15">
        <f>IF(A21&gt;='Inputs for EPF'!$B$16,"",B21*(1+'Inputs for EPF'!$B$15))</f>
        <v>43837.65132692753</v>
      </c>
      <c r="C22" s="15">
        <f>IF(A21&gt;='Inputs for EPF'!$B$16,"",IF(B22&lt;'Inputs for EPF'!$B$4,(B22*'Inputs for EPF'!$B$5),IF('Inputs for EPF'!$B$13='Inputs for EPF'!$B$10,(B22*'Inputs for EPF'!$B$5),IF('Inputs for EPF'!$B$13='Inputs for EPF'!$B$11,(B22*'Inputs for EPF'!$B$5),IF('Inputs for EPF'!$B$13='Inputs for EPF'!$B$12,('Inputs for EPF'!$B$4*'Inputs for EPF'!$B$5),0)))))</f>
        <v>5260.518159231304</v>
      </c>
      <c r="D22" s="15">
        <f>IF(A21&gt;='Inputs for EPF'!$B$16,"",IF(B22&lt;'Inputs for EPF'!$B$4,(B22*'Inputs for EPF'!$B$6),IF('Inputs for EPF'!$B$13='Inputs for EPF'!$B$10,(B22*'Inputs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  <v>4011.018159231304</v>
      </c>
      <c r="E22" s="13">
        <f>IF(A21&gt;='Inputs for EPF'!$B$16,"",IF(B22&lt;'Inputs for EPF'!$B$4,(B22*'Inputs for EPF'!$B$5)+(B22*'Inputs for EPF'!$B$6),IF('Inputs for EPF'!$B$13='Inputs for EPF'!$B$10,(B22*'Inputs for EPF'!$B$5)+(B22*'Inputs for EPF'!$B$5)-('Inputs for EPF'!$B$4*('Inputs for EPF'!$B$5-'Inputs for EPF'!$B$6)),IF('Inputs for EPF'!$B$13='Inputs for EPF'!$B$11,(B22*'Inputs for EPF'!$B$5)+('Inputs for EPF'!$B$4*'Inputs for EPF'!$B$6),IF('Inputs for EPF'!$B$13='Inputs for EPF'!$B$12,('Inputs for EPF'!$B$4*'Inputs for EPF'!$B$5)+('Inputs for EPF'!$B$4*'Inputs for EPF'!$B$6),0)))))</f>
        <v>9271.536318462608</v>
      </c>
      <c r="F22" s="13">
        <f>IF(A21&gt;='Inputs for EPF'!$B$16,"",G21)</f>
        <v>5471415.310271399</v>
      </c>
      <c r="G22" s="13">
        <f>IF(A21&gt;='Inputs for EPF'!$B$16,"",(G21+12*E22)*(1+'Inputs for EPF'!$B$8))</f>
        <v>6029287.645780386</v>
      </c>
      <c r="H22" s="21">
        <f>IF(B22&lt;'Inputs for EPF'!$B$4,'Inputs for EPF'!$B$7*('Inputs for EPF'!$B$5-'Inputs for EPF'!$B$6),'Inputs for EPF'!$B$4*('Inputs for EPF'!$B$5-'Inputs for EPF'!$B$6))</f>
        <v>1249.4999999999998</v>
      </c>
      <c r="I22" s="13">
        <f>IF(A21&gt;='Inputs for EPF'!$B$16,"",J21)</f>
        <v>309886</v>
      </c>
      <c r="J22" s="13">
        <f>IF(A21&gt;='Inputs for EPF'!$B$16,"",J21+12*H22)</f>
        <v>324880</v>
      </c>
      <c r="K22" s="13">
        <f>IF(A21&gt;='Inputs for EPF'!$B$16,"",12*IF(B22&lt;'Inputs for EPF'!$B$4,1.61%*B22,1.61%*'Inputs for EPF'!$B$4))</f>
        <v>2898</v>
      </c>
    </row>
    <row r="23" spans="1:11" ht="15">
      <c r="A23" s="13">
        <f>IF(A22&gt;='Inputs for EPF'!$B$16,"",A22+1)</f>
      </c>
      <c r="B23" s="15">
        <f>IF(A22&gt;='Inputs for EPF'!$B$16,"",B22*(1+'Inputs for EPF'!$B$15))</f>
      </c>
      <c r="C23" s="15">
        <f>IF(A22&gt;='Inputs for EPF'!$B$16,"",IF(B23&lt;'Inputs for EPF'!$B$4,(B23*'Inputs for EPF'!$B$5),IF('Inputs for EPF'!$B$13='Inputs for EPF'!$B$10,(B23*'Inputs for EPF'!$B$5),IF('Inputs for EPF'!$B$13='Inputs for EPF'!$B$11,(B23*'Inputs for EPF'!$B$5),IF('Inputs for EPF'!$B$13='Inputs for EPF'!$B$12,('Inputs for EPF'!$B$4*'Inputs for EPF'!$B$5),0)))))</f>
      </c>
      <c r="D23" s="15">
        <f>IF(A22&gt;='Inputs for EPF'!$B$16,"",IF(B23&lt;'Inputs for EPF'!$B$4,(B23*'Inputs for EPF'!$B$6),IF('Inputs for EPF'!$B$13='Inputs for EPF'!$B$10,(B23*'Inputs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23" s="13">
        <f>IF(A22&gt;='Inputs for EPF'!$B$16,"",IF(B23&lt;'Inputs for EPF'!$B$4,(B23*'Inputs for EPF'!$B$5)+(B23*'Inputs for EPF'!$B$6),IF('Inputs for EPF'!$B$13='Inputs for EPF'!$B$10,(B23*'Inputs for EPF'!$B$5)+(B23*'Inputs for EPF'!$B$5)-('Inputs for EPF'!$B$4*('Inputs for EPF'!$B$5-'Inputs for EPF'!$B$6)),IF('Inputs for EPF'!$B$13='Inputs for EPF'!$B$11,(B23*'Inputs for EPF'!$B$5)+('Inputs for EPF'!$B$4*'Inputs for EPF'!$B$6),IF('Inputs for EPF'!$B$13='Inputs for EPF'!$B$12,('Inputs for EPF'!$B$4*'Inputs for EPF'!$B$5)+('Inputs for EPF'!$B$4*'Inputs for EPF'!$B$6),0)))))</f>
      </c>
      <c r="F23" s="13">
        <f>IF(A22&gt;='Inputs for EPF'!$B$16,"",G22)</f>
      </c>
      <c r="G23" s="13">
        <f>IF(A22&gt;='Inputs for EPF'!$B$16,"",(G22+12*E23)*(1+'Inputs for EPF'!$B$8))</f>
      </c>
      <c r="H23" s="21">
        <f>IF(B23&lt;'Inputs for EPF'!$B$4,'Inputs for EPF'!$B$7*('Inputs for EPF'!$B$5-'Inputs for EPF'!$B$6),'Inputs for EPF'!$B$4*('Inputs for EPF'!$B$5-'Inputs for EPF'!$B$6))</f>
        <v>1249.4999999999998</v>
      </c>
      <c r="I23" s="13">
        <f>IF(A22&gt;='Inputs for EPF'!$B$16,"",J22)</f>
      </c>
      <c r="J23" s="13">
        <f>IF(A22&gt;='Inputs for EPF'!$B$16,"",J22+12*H23)</f>
      </c>
      <c r="K23" s="13">
        <f>IF(A22&gt;='Inputs for EPF'!$B$16,"",12*IF(B23&lt;'Inputs for EPF'!$B$4,1.61%*B23,1.61%*'Inputs for EPF'!$B$4))</f>
      </c>
    </row>
    <row r="24" spans="1:11" ht="15">
      <c r="A24" s="13">
        <f>IF(A23&gt;='Inputs for EPF'!$B$16,"",A23+1)</f>
      </c>
      <c r="B24" s="15">
        <f>IF(A23&gt;='Inputs for EPF'!$B$16,"",B23*(1+'Inputs for EPF'!$B$15))</f>
      </c>
      <c r="C24" s="15">
        <f>IF(A23&gt;='Inputs for EPF'!$B$16,"",IF(B24&lt;'Inputs for EPF'!$B$4,(B24*'Inputs for EPF'!$B$5),IF('Inputs for EPF'!$B$13='Inputs for EPF'!$B$10,(B24*'Inputs for EPF'!$B$5),IF('Inputs for EPF'!$B$13='Inputs for EPF'!$B$11,(B24*'Inputs for EPF'!$B$5),IF('Inputs for EPF'!$B$13='Inputs for EPF'!$B$12,('Inputs for EPF'!$B$4*'Inputs for EPF'!$B$5),0)))))</f>
      </c>
      <c r="D24" s="15">
        <f>IF(A23&gt;='Inputs for EPF'!$B$16,"",IF(B24&lt;'Inputs for EPF'!$B$4,(B24*'Inputs for EPF'!$B$6),IF('Inputs for EPF'!$B$13='Inputs for EPF'!$B$10,(B24*'Inputs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24" s="13">
        <f>IF(A23&gt;='Inputs for EPF'!$B$16,"",IF(B24&lt;'Inputs for EPF'!$B$4,(B24*'Inputs for EPF'!$B$5)+(B24*'Inputs for EPF'!$B$6),IF('Inputs for EPF'!$B$13='Inputs for EPF'!$B$10,(B24*'Inputs for EPF'!$B$5)+(B24*'Inputs for EPF'!$B$5)-('Inputs for EPF'!$B$4*('Inputs for EPF'!$B$5-'Inputs for EPF'!$B$6)),IF('Inputs for EPF'!$B$13='Inputs for EPF'!$B$11,(B24*'Inputs for EPF'!$B$5)+('Inputs for EPF'!$B$4*'Inputs for EPF'!$B$6),IF('Inputs for EPF'!$B$13='Inputs for EPF'!$B$12,('Inputs for EPF'!$B$4*'Inputs for EPF'!$B$5)+('Inputs for EPF'!$B$4*'Inputs for EPF'!$B$6),0)))))</f>
      </c>
      <c r="F24" s="13">
        <f>IF(A23&gt;='Inputs for EPF'!$B$16,"",G23)</f>
      </c>
      <c r="G24" s="13">
        <f>IF(A23&gt;='Inputs for EPF'!$B$16,"",(G23+12*E24)*(1+'Inputs for EPF'!$B$8))</f>
      </c>
      <c r="H24" s="21">
        <f>IF(B24&lt;'Inputs for EPF'!$B$4,'Inputs for EPF'!$B$7*('Inputs for EPF'!$B$5-'Inputs for EPF'!$B$6),'Inputs for EPF'!$B$4*('Inputs for EPF'!$B$5-'Inputs for EPF'!$B$6))</f>
        <v>1249.4999999999998</v>
      </c>
      <c r="I24" s="13">
        <f>IF(A23&gt;='Inputs for EPF'!$B$16,"",J23)</f>
      </c>
      <c r="J24" s="13">
        <f>IF(A23&gt;='Inputs for EPF'!$B$16,"",J23+12*H24)</f>
      </c>
      <c r="K24" s="13">
        <f>IF(A23&gt;='Inputs for EPF'!$B$16,"",12*IF(B24&lt;'Inputs for EPF'!$B$4,1.61%*B24,1.61%*'Inputs for EPF'!$B$4))</f>
      </c>
    </row>
    <row r="25" spans="1:11" ht="15">
      <c r="A25" s="13">
        <f>IF(A24&gt;='Inputs for EPF'!$B$16,"",A24+1)</f>
      </c>
      <c r="B25" s="15">
        <f>IF(A24&gt;='Inputs for EPF'!$B$16,"",B24*(1+'Inputs for EPF'!$B$15))</f>
      </c>
      <c r="C25" s="15">
        <f>IF(A24&gt;='Inputs for EPF'!$B$16,"",IF(B25&lt;'Inputs for EPF'!$B$4,(B25*'Inputs for EPF'!$B$5),IF('Inputs for EPF'!$B$13='Inputs for EPF'!$B$10,(B25*'Inputs for EPF'!$B$5),IF('Inputs for EPF'!$B$13='Inputs for EPF'!$B$11,(B25*'Inputs for EPF'!$B$5),IF('Inputs for EPF'!$B$13='Inputs for EPF'!$B$12,('Inputs for EPF'!$B$4*'Inputs for EPF'!$B$5),0)))))</f>
      </c>
      <c r="D25" s="15">
        <f>IF(A24&gt;='Inputs for EPF'!$B$16,"",IF(B25&lt;'Inputs for EPF'!$B$4,(B25*'Inputs for EPF'!$B$6),IF('Inputs for EPF'!$B$13='Inputs for EPF'!$B$10,(B25*'Inputs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25" s="13">
        <f>IF(A24&gt;='Inputs for EPF'!$B$16,"",IF(B25&lt;'Inputs for EPF'!$B$4,(B25*'Inputs for EPF'!$B$5)+(B25*'Inputs for EPF'!$B$6),IF('Inputs for EPF'!$B$13='Inputs for EPF'!$B$10,(B25*'Inputs for EPF'!$B$5)+(B25*'Inputs for EPF'!$B$5)-('Inputs for EPF'!$B$4*('Inputs for EPF'!$B$5-'Inputs for EPF'!$B$6)),IF('Inputs for EPF'!$B$13='Inputs for EPF'!$B$11,(B25*'Inputs for EPF'!$B$5)+('Inputs for EPF'!$B$4*'Inputs for EPF'!$B$6),IF('Inputs for EPF'!$B$13='Inputs for EPF'!$B$12,('Inputs for EPF'!$B$4*'Inputs for EPF'!$B$5)+('Inputs for EPF'!$B$4*'Inputs for EPF'!$B$6),0)))))</f>
      </c>
      <c r="F25" s="13">
        <f>IF(A24&gt;='Inputs for EPF'!$B$16,"",G24)</f>
      </c>
      <c r="G25" s="13">
        <f>IF(A24&gt;='Inputs for EPF'!$B$16,"",(G24+12*E25)*(1+'Inputs for EPF'!$B$8))</f>
      </c>
      <c r="H25" s="21">
        <f>IF(B25&lt;'Inputs for EPF'!$B$4,'Inputs for EPF'!$B$7*('Inputs for EPF'!$B$5-'Inputs for EPF'!$B$6),'Inputs for EPF'!$B$4*('Inputs for EPF'!$B$5-'Inputs for EPF'!$B$6))</f>
        <v>1249.4999999999998</v>
      </c>
      <c r="I25" s="13">
        <f>IF(A24&gt;='Inputs for EPF'!$B$16,"",J24)</f>
      </c>
      <c r="J25" s="13">
        <f>IF(A24&gt;='Inputs for EPF'!$B$16,"",J24+12*H25)</f>
      </c>
      <c r="K25" s="13">
        <f>IF(A24&gt;='Inputs for EPF'!$B$16,"",12*IF(B25&lt;'Inputs for EPF'!$B$4,1.61%*B25,1.61%*'Inputs for EPF'!$B$4))</f>
      </c>
    </row>
    <row r="26" spans="1:11" ht="15">
      <c r="A26" s="13">
        <f>IF(A25&gt;='Inputs for EPF'!$B$16,"",A25+1)</f>
      </c>
      <c r="B26" s="15">
        <f>IF(A25&gt;='Inputs for EPF'!$B$16,"",B25*(1+'Inputs for EPF'!$B$15))</f>
      </c>
      <c r="C26" s="15">
        <f>IF(A25&gt;='Inputs for EPF'!$B$16,"",IF(B26&lt;'Inputs for EPF'!$B$4,(B26*'Inputs for EPF'!$B$5),IF('Inputs for EPF'!$B$13='Inputs for EPF'!$B$10,(B26*'Inputs for EPF'!$B$5),IF('Inputs for EPF'!$B$13='Inputs for EPF'!$B$11,(B26*'Inputs for EPF'!$B$5),IF('Inputs for EPF'!$B$13='Inputs for EPF'!$B$12,('Inputs for EPF'!$B$4*'Inputs for EPF'!$B$5),0)))))</f>
      </c>
      <c r="D26" s="15">
        <f>IF(A25&gt;='Inputs for EPF'!$B$16,"",IF(B26&lt;'Inputs for EPF'!$B$4,(B26*'Inputs for EPF'!$B$6),IF('Inputs for EPF'!$B$13='Inputs for EPF'!$B$10,(B26*'Inputs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26" s="13">
        <f>IF(A25&gt;='Inputs for EPF'!$B$16,"",IF(B26&lt;'Inputs for EPF'!$B$4,(B26*'Inputs for EPF'!$B$5)+(B26*'Inputs for EPF'!$B$6),IF('Inputs for EPF'!$B$13='Inputs for EPF'!$B$10,(B26*'Inputs for EPF'!$B$5)+(B26*'Inputs for EPF'!$B$5)-('Inputs for EPF'!$B$4*('Inputs for EPF'!$B$5-'Inputs for EPF'!$B$6)),IF('Inputs for EPF'!$B$13='Inputs for EPF'!$B$11,(B26*'Inputs for EPF'!$B$5)+('Inputs for EPF'!$B$4*'Inputs for EPF'!$B$6),IF('Inputs for EPF'!$B$13='Inputs for EPF'!$B$12,('Inputs for EPF'!$B$4*'Inputs for EPF'!$B$5)+('Inputs for EPF'!$B$4*'Inputs for EPF'!$B$6),0)))))</f>
      </c>
      <c r="F26" s="13">
        <f>IF(A25&gt;='Inputs for EPF'!$B$16,"",G25)</f>
      </c>
      <c r="G26" s="13">
        <f>IF(A25&gt;='Inputs for EPF'!$B$16,"",(G25+12*E26)*(1+'Inputs for EPF'!$B$8))</f>
      </c>
      <c r="H26" s="21">
        <f>IF(B26&lt;'Inputs for EPF'!$B$4,'Inputs for EPF'!$B$7*('Inputs for EPF'!$B$5-'Inputs for EPF'!$B$6),'Inputs for EPF'!$B$4*('Inputs for EPF'!$B$5-'Inputs for EPF'!$B$6))</f>
        <v>1249.4999999999998</v>
      </c>
      <c r="I26" s="13">
        <f>IF(A25&gt;='Inputs for EPF'!$B$16,"",J25)</f>
      </c>
      <c r="J26" s="13">
        <f>IF(A25&gt;='Inputs for EPF'!$B$16,"",J25+12*H26)</f>
      </c>
      <c r="K26" s="13">
        <f>IF(A25&gt;='Inputs for EPF'!$B$16,"",12*IF(B26&lt;'Inputs for EPF'!$B$4,1.61%*B26,1.61%*'Inputs for EPF'!$B$4))</f>
      </c>
    </row>
    <row r="27" spans="1:11" ht="15">
      <c r="A27" s="13">
        <f>IF(A26&gt;='Inputs for EPF'!$B$16,"",A26+1)</f>
      </c>
      <c r="B27" s="15">
        <f>IF(A26&gt;='Inputs for EPF'!$B$16,"",B26*(1+'Inputs for EPF'!$B$15))</f>
      </c>
      <c r="C27" s="15">
        <f>IF(A26&gt;='Inputs for EPF'!$B$16,"",IF(B27&lt;'Inputs for EPF'!$B$4,(B27*'Inputs for EPF'!$B$5),IF('Inputs for EPF'!$B$13='Inputs for EPF'!$B$10,(B27*'Inputs for EPF'!$B$5),IF('Inputs for EPF'!$B$13='Inputs for EPF'!$B$11,(B27*'Inputs for EPF'!$B$5),IF('Inputs for EPF'!$B$13='Inputs for EPF'!$B$12,('Inputs for EPF'!$B$4*'Inputs for EPF'!$B$5),0)))))</f>
      </c>
      <c r="D27" s="15">
        <f>IF(A26&gt;='Inputs for EPF'!$B$16,"",IF(B27&lt;'Inputs for EPF'!$B$4,(B27*'Inputs for EPF'!$B$6),IF('Inputs for EPF'!$B$13='Inputs for EPF'!$B$10,(B27*'Inputs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27" s="13">
        <f>IF(A26&gt;='Inputs for EPF'!$B$16,"",IF(B27&lt;'Inputs for EPF'!$B$4,(B27*'Inputs for EPF'!$B$5)+(B27*'Inputs for EPF'!$B$6),IF('Inputs for EPF'!$B$13='Inputs for EPF'!$B$10,(B27*'Inputs for EPF'!$B$5)+(B27*'Inputs for EPF'!$B$5)-('Inputs for EPF'!$B$4*('Inputs for EPF'!$B$5-'Inputs for EPF'!$B$6)),IF('Inputs for EPF'!$B$13='Inputs for EPF'!$B$11,(B27*'Inputs for EPF'!$B$5)+('Inputs for EPF'!$B$4*'Inputs for EPF'!$B$6),IF('Inputs for EPF'!$B$13='Inputs for EPF'!$B$12,('Inputs for EPF'!$B$4*'Inputs for EPF'!$B$5)+('Inputs for EPF'!$B$4*'Inputs for EPF'!$B$6),0)))))</f>
      </c>
      <c r="F27" s="13">
        <f>IF(A26&gt;='Inputs for EPF'!$B$16,"",G26)</f>
      </c>
      <c r="G27" s="13">
        <f>IF(A26&gt;='Inputs for EPF'!$B$16,"",(G26+12*E27)*(1+'Inputs for EPF'!$B$8))</f>
      </c>
      <c r="H27" s="21">
        <f>IF(B27&lt;'Inputs for EPF'!$B$4,'Inputs for EPF'!$B$7*('Inputs for EPF'!$B$5-'Inputs for EPF'!$B$6),'Inputs for EPF'!$B$4*('Inputs for EPF'!$B$5-'Inputs for EPF'!$B$6))</f>
        <v>1249.4999999999998</v>
      </c>
      <c r="I27" s="13">
        <f>IF(A26&gt;='Inputs for EPF'!$B$16,"",J26)</f>
      </c>
      <c r="J27" s="13">
        <f>IF(A26&gt;='Inputs for EPF'!$B$16,"",J26+12*H27)</f>
      </c>
      <c r="K27" s="13">
        <f>IF(A26&gt;='Inputs for EPF'!$B$16,"",12*IF(B27&lt;'Inputs for EPF'!$B$4,1.61%*B27,1.61%*'Inputs for EPF'!$B$4))</f>
      </c>
    </row>
    <row r="28" spans="1:11" ht="15">
      <c r="A28" s="13">
        <f>IF(A27&gt;='Inputs for EPF'!$B$16,"",A27+1)</f>
      </c>
      <c r="B28" s="15">
        <f>IF(A27&gt;='Inputs for EPF'!$B$16,"",B27*(1+'Inputs for EPF'!$B$15))</f>
      </c>
      <c r="C28" s="15">
        <f>IF(A27&gt;='Inputs for EPF'!$B$16,"",IF(B28&lt;'Inputs for EPF'!$B$4,(B28*'Inputs for EPF'!$B$5),IF('Inputs for EPF'!$B$13='Inputs for EPF'!$B$10,(B28*'Inputs for EPF'!$B$5),IF('Inputs for EPF'!$B$13='Inputs for EPF'!$B$11,(B28*'Inputs for EPF'!$B$5),IF('Inputs for EPF'!$B$13='Inputs for EPF'!$B$12,('Inputs for EPF'!$B$4*'Inputs for EPF'!$B$5),0)))))</f>
      </c>
      <c r="D28" s="15">
        <f>IF(A27&gt;='Inputs for EPF'!$B$16,"",IF(B28&lt;'Inputs for EPF'!$B$4,(B28*'Inputs for EPF'!$B$6),IF('Inputs for EPF'!$B$13='Inputs for EPF'!$B$10,(B28*'Inputs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28" s="13">
        <f>IF(A27&gt;='Inputs for EPF'!$B$16,"",IF(B28&lt;'Inputs for EPF'!$B$4,(B28*'Inputs for EPF'!$B$5)+(B28*'Inputs for EPF'!$B$6),IF('Inputs for EPF'!$B$13='Inputs for EPF'!$B$10,(B28*'Inputs for EPF'!$B$5)+(B28*'Inputs for EPF'!$B$5)-('Inputs for EPF'!$B$4*('Inputs for EPF'!$B$5-'Inputs for EPF'!$B$6)),IF('Inputs for EPF'!$B$13='Inputs for EPF'!$B$11,(B28*'Inputs for EPF'!$B$5)+('Inputs for EPF'!$B$4*'Inputs for EPF'!$B$6),IF('Inputs for EPF'!$B$13='Inputs for EPF'!$B$12,('Inputs for EPF'!$B$4*'Inputs for EPF'!$B$5)+('Inputs for EPF'!$B$4*'Inputs for EPF'!$B$6),0)))))</f>
      </c>
      <c r="F28" s="13">
        <f>IF(A27&gt;='Inputs for EPF'!$B$16,"",G27)</f>
      </c>
      <c r="G28" s="13">
        <f>IF(A27&gt;='Inputs for EPF'!$B$16,"",(G27+12*E28)*(1+'Inputs for EPF'!$B$8))</f>
      </c>
      <c r="H28" s="21">
        <f>IF(B28&lt;'Inputs for EPF'!$B$4,'Inputs for EPF'!$B$7*('Inputs for EPF'!$B$5-'Inputs for EPF'!$B$6),'Inputs for EPF'!$B$4*('Inputs for EPF'!$B$5-'Inputs for EPF'!$B$6))</f>
        <v>1249.4999999999998</v>
      </c>
      <c r="I28" s="13">
        <f>IF(A27&gt;='Inputs for EPF'!$B$16,"",J27)</f>
      </c>
      <c r="J28" s="13">
        <f>IF(A27&gt;='Inputs for EPF'!$B$16,"",J27+12*H28)</f>
      </c>
      <c r="K28" s="13">
        <f>IF(A27&gt;='Inputs for EPF'!$B$16,"",12*IF(B28&lt;'Inputs for EPF'!$B$4,1.61%*B28,1.61%*'Inputs for EPF'!$B$4))</f>
      </c>
    </row>
    <row r="29" spans="1:11" ht="15">
      <c r="A29" s="13">
        <f>IF(A28&gt;='Inputs for EPF'!$B$16,"",A28+1)</f>
      </c>
      <c r="B29" s="15">
        <f>IF(A28&gt;='Inputs for EPF'!$B$16,"",B28*(1+'Inputs for EPF'!$B$15))</f>
      </c>
      <c r="C29" s="15">
        <f>IF(A28&gt;='Inputs for EPF'!$B$16,"",IF(B29&lt;'Inputs for EPF'!$B$4,(B29*'Inputs for EPF'!$B$5),IF('Inputs for EPF'!$B$13='Inputs for EPF'!$B$10,(B29*'Inputs for EPF'!$B$5),IF('Inputs for EPF'!$B$13='Inputs for EPF'!$B$11,(B29*'Inputs for EPF'!$B$5),IF('Inputs for EPF'!$B$13='Inputs for EPF'!$B$12,('Inputs for EPF'!$B$4*'Inputs for EPF'!$B$5),0)))))</f>
      </c>
      <c r="D29" s="15">
        <f>IF(A28&gt;='Inputs for EPF'!$B$16,"",IF(B29&lt;'Inputs for EPF'!$B$4,(B29*'Inputs for EPF'!$B$6),IF('Inputs for EPF'!$B$13='Inputs for EPF'!$B$10,(B29*'Inputs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29" s="13">
        <f>IF(A28&gt;='Inputs for EPF'!$B$16,"",IF(B29&lt;'Inputs for EPF'!$B$4,(B29*'Inputs for EPF'!$B$5)+(B29*'Inputs for EPF'!$B$6),IF('Inputs for EPF'!$B$13='Inputs for EPF'!$B$10,(B29*'Inputs for EPF'!$B$5)+(B29*'Inputs for EPF'!$B$5)-('Inputs for EPF'!$B$4*('Inputs for EPF'!$B$5-'Inputs for EPF'!$B$6)),IF('Inputs for EPF'!$B$13='Inputs for EPF'!$B$11,(B29*'Inputs for EPF'!$B$5)+('Inputs for EPF'!$B$4*'Inputs for EPF'!$B$6),IF('Inputs for EPF'!$B$13='Inputs for EPF'!$B$12,('Inputs for EPF'!$B$4*'Inputs for EPF'!$B$5)+('Inputs for EPF'!$B$4*'Inputs for EPF'!$B$6),0)))))</f>
      </c>
      <c r="F29" s="13">
        <f>IF(A28&gt;='Inputs for EPF'!$B$16,"",G28)</f>
      </c>
      <c r="G29" s="13">
        <f>IF(A28&gt;='Inputs for EPF'!$B$16,"",(G28+12*E29)*(1+'Inputs for EPF'!$B$8))</f>
      </c>
      <c r="H29" s="21">
        <f>IF(B29&lt;'Inputs for EPF'!$B$4,'Inputs for EPF'!$B$7*('Inputs for EPF'!$B$5-'Inputs for EPF'!$B$6),'Inputs for EPF'!$B$4*('Inputs for EPF'!$B$5-'Inputs for EPF'!$B$6))</f>
        <v>1249.4999999999998</v>
      </c>
      <c r="I29" s="13">
        <f>IF(A28&gt;='Inputs for EPF'!$B$16,"",J28)</f>
      </c>
      <c r="J29" s="13">
        <f>IF(A28&gt;='Inputs for EPF'!$B$16,"",J28+12*H29)</f>
      </c>
      <c r="K29" s="13">
        <f>IF(A28&gt;='Inputs for EPF'!$B$16,"",12*IF(B29&lt;'Inputs for EPF'!$B$4,1.61%*B29,1.61%*'Inputs for EPF'!$B$4))</f>
      </c>
    </row>
    <row r="30" spans="1:11" ht="15">
      <c r="A30" s="13">
        <f>IF(A29&gt;='Inputs for EPF'!$B$16,"",A29+1)</f>
      </c>
      <c r="B30" s="15">
        <f>IF(A29&gt;='Inputs for EPF'!$B$16,"",B29*(1+'Inputs for EPF'!$B$15))</f>
      </c>
      <c r="C30" s="15">
        <f>IF(A29&gt;='Inputs for EPF'!$B$16,"",IF(B30&lt;'Inputs for EPF'!$B$4,(B30*'Inputs for EPF'!$B$5),IF('Inputs for EPF'!$B$13='Inputs for EPF'!$B$10,(B30*'Inputs for EPF'!$B$5),IF('Inputs for EPF'!$B$13='Inputs for EPF'!$B$11,(B30*'Inputs for EPF'!$B$5),IF('Inputs for EPF'!$B$13='Inputs for EPF'!$B$12,('Inputs for EPF'!$B$4*'Inputs for EPF'!$B$5),0)))))</f>
      </c>
      <c r="D30" s="15">
        <f>IF(A29&gt;='Inputs for EPF'!$B$16,"",IF(B30&lt;'Inputs for EPF'!$B$4,(B30*'Inputs for EPF'!$B$6),IF('Inputs for EPF'!$B$13='Inputs for EPF'!$B$10,(B30*'Inputs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30" s="13">
        <f>IF(A29&gt;='Inputs for EPF'!$B$16,"",IF(B30&lt;'Inputs for EPF'!$B$4,(B30*'Inputs for EPF'!$B$5)+(B30*'Inputs for EPF'!$B$6),IF('Inputs for EPF'!$B$13='Inputs for EPF'!$B$10,(B30*'Inputs for EPF'!$B$5)+(B30*'Inputs for EPF'!$B$5)-('Inputs for EPF'!$B$4*('Inputs for EPF'!$B$5-'Inputs for EPF'!$B$6)),IF('Inputs for EPF'!$B$13='Inputs for EPF'!$B$11,(B30*'Inputs for EPF'!$B$5)+('Inputs for EPF'!$B$4*'Inputs for EPF'!$B$6),IF('Inputs for EPF'!$B$13='Inputs for EPF'!$B$12,('Inputs for EPF'!$B$4*'Inputs for EPF'!$B$5)+('Inputs for EPF'!$B$4*'Inputs for EPF'!$B$6),0)))))</f>
      </c>
      <c r="F30" s="13">
        <f>IF(A29&gt;='Inputs for EPF'!$B$16,"",G29)</f>
      </c>
      <c r="G30" s="13">
        <f>IF(A29&gt;='Inputs for EPF'!$B$16,"",(G29+12*E30)*(1+'Inputs for EPF'!$B$8))</f>
      </c>
      <c r="H30" s="21">
        <f>IF(B30&lt;'Inputs for EPF'!$B$4,'Inputs for EPF'!$B$7*('Inputs for EPF'!$B$5-'Inputs for EPF'!$B$6),'Inputs for EPF'!$B$4*('Inputs for EPF'!$B$5-'Inputs for EPF'!$B$6))</f>
        <v>1249.4999999999998</v>
      </c>
      <c r="I30" s="13">
        <f>IF(A29&gt;='Inputs for EPF'!$B$16,"",J29)</f>
      </c>
      <c r="J30" s="13">
        <f>IF(A29&gt;='Inputs for EPF'!$B$16,"",J29+12*H30)</f>
      </c>
      <c r="K30" s="13">
        <f>IF(A29&gt;='Inputs for EPF'!$B$16,"",12*IF(B30&lt;'Inputs for EPF'!$B$4,1.61%*B30,1.61%*'Inputs for EPF'!$B$4))</f>
      </c>
    </row>
    <row r="31" spans="1:11" ht="15">
      <c r="A31" s="13">
        <f>IF(A30&gt;='Inputs for EPF'!$B$16,"",A30+1)</f>
      </c>
      <c r="B31" s="15">
        <f>IF(A30&gt;='Inputs for EPF'!$B$16,"",B30*(1+'Inputs for EPF'!$B$15))</f>
      </c>
      <c r="C31" s="15">
        <f>IF(A30&gt;='Inputs for EPF'!$B$16,"",IF(B31&lt;'Inputs for EPF'!$B$4,(B31*'Inputs for EPF'!$B$5),IF('Inputs for EPF'!$B$13='Inputs for EPF'!$B$10,(B31*'Inputs for EPF'!$B$5),IF('Inputs for EPF'!$B$13='Inputs for EPF'!$B$11,(B31*'Inputs for EPF'!$B$5),IF('Inputs for EPF'!$B$13='Inputs for EPF'!$B$12,('Inputs for EPF'!$B$4*'Inputs for EPF'!$B$5),0)))))</f>
      </c>
      <c r="D31" s="15">
        <f>IF(A30&gt;='Inputs for EPF'!$B$16,"",IF(B31&lt;'Inputs for EPF'!$B$4,(B31*'Inputs for EPF'!$B$6),IF('Inputs for EPF'!$B$13='Inputs for EPF'!$B$10,(B31*'Inputs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31" s="13">
        <f>IF(A30&gt;='Inputs for EPF'!$B$16,"",IF(B31&lt;'Inputs for EPF'!$B$4,(B31*'Inputs for EPF'!$B$5)+(B31*'Inputs for EPF'!$B$6),IF('Inputs for EPF'!$B$13='Inputs for EPF'!$B$10,(B31*'Inputs for EPF'!$B$5)+(B31*'Inputs for EPF'!$B$5)-('Inputs for EPF'!$B$4*('Inputs for EPF'!$B$5-'Inputs for EPF'!$B$6)),IF('Inputs for EPF'!$B$13='Inputs for EPF'!$B$11,(B31*'Inputs for EPF'!$B$5)+('Inputs for EPF'!$B$4*'Inputs for EPF'!$B$6),IF('Inputs for EPF'!$B$13='Inputs for EPF'!$B$12,('Inputs for EPF'!$B$4*'Inputs for EPF'!$B$5)+('Inputs for EPF'!$B$4*'Inputs for EPF'!$B$6),0)))))</f>
      </c>
      <c r="F31" s="13">
        <f>IF(A30&gt;='Inputs for EPF'!$B$16,"",G30)</f>
      </c>
      <c r="G31" s="13">
        <f>IF(A30&gt;='Inputs for EPF'!$B$16,"",(G30+12*E31)*(1+'Inputs for EPF'!$B$8))</f>
      </c>
      <c r="H31" s="21">
        <f>IF(B31&lt;'Inputs for EPF'!$B$4,'Inputs for EPF'!$B$7*('Inputs for EPF'!$B$5-'Inputs for EPF'!$B$6),'Inputs for EPF'!$B$4*('Inputs for EPF'!$B$5-'Inputs for EPF'!$B$6))</f>
        <v>1249.4999999999998</v>
      </c>
      <c r="I31" s="13">
        <f>IF(A30&gt;='Inputs for EPF'!$B$16,"",J30)</f>
      </c>
      <c r="J31" s="13">
        <f>IF(A30&gt;='Inputs for EPF'!$B$16,"",J30+12*H31)</f>
      </c>
      <c r="K31" s="13">
        <f>IF(A30&gt;='Inputs for EPF'!$B$16,"",12*IF(B31&lt;'Inputs for EPF'!$B$4,1.61%*B31,1.61%*'Inputs for EPF'!$B$4))</f>
      </c>
    </row>
    <row r="32" spans="1:11" ht="15">
      <c r="A32" s="13">
        <f>IF(A31&gt;='Inputs for EPF'!$B$16,"",A31+1)</f>
      </c>
      <c r="B32" s="15">
        <f>IF(A31&gt;='Inputs for EPF'!$B$16,"",B31*(1+'Inputs for EPF'!$B$15))</f>
      </c>
      <c r="C32" s="15">
        <f>IF(A31&gt;='Inputs for EPF'!$B$16,"",IF(B32&lt;'Inputs for EPF'!$B$4,(B32*'Inputs for EPF'!$B$5),IF('Inputs for EPF'!$B$13='Inputs for EPF'!$B$10,(B32*'Inputs for EPF'!$B$5),IF('Inputs for EPF'!$B$13='Inputs for EPF'!$B$11,(B32*'Inputs for EPF'!$B$5),IF('Inputs for EPF'!$B$13='Inputs for EPF'!$B$12,('Inputs for EPF'!$B$4*'Inputs for EPF'!$B$5),0)))))</f>
      </c>
      <c r="D32" s="15">
        <f>IF(A31&gt;='Inputs for EPF'!$B$16,"",IF(B32&lt;'Inputs for EPF'!$B$4,(B32*'Inputs for EPF'!$B$6),IF('Inputs for EPF'!$B$13='Inputs for EPF'!$B$10,(B32*'Inputs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32" s="13">
        <f>IF(A31&gt;='Inputs for EPF'!$B$16,"",IF(B32&lt;'Inputs for EPF'!$B$4,(B32*'Inputs for EPF'!$B$5)+(B32*'Inputs for EPF'!$B$6),IF('Inputs for EPF'!$B$13='Inputs for EPF'!$B$10,(B32*'Inputs for EPF'!$B$5)+(B32*'Inputs for EPF'!$B$5)-('Inputs for EPF'!$B$4*('Inputs for EPF'!$B$5-'Inputs for EPF'!$B$6)),IF('Inputs for EPF'!$B$13='Inputs for EPF'!$B$11,(B32*'Inputs for EPF'!$B$5)+('Inputs for EPF'!$B$4*'Inputs for EPF'!$B$6),IF('Inputs for EPF'!$B$13='Inputs for EPF'!$B$12,('Inputs for EPF'!$B$4*'Inputs for EPF'!$B$5)+('Inputs for EPF'!$B$4*'Inputs for EPF'!$B$6),0)))))</f>
      </c>
      <c r="F32" s="13">
        <f>IF(A31&gt;='Inputs for EPF'!$B$16,"",G31)</f>
      </c>
      <c r="G32" s="13">
        <f>IF(A31&gt;='Inputs for EPF'!$B$16,"",(G31+12*E32)*(1+'Inputs for EPF'!$B$8))</f>
      </c>
      <c r="H32" s="21">
        <f>IF(B32&lt;'Inputs for EPF'!$B$4,'Inputs for EPF'!$B$7*('Inputs for EPF'!$B$5-'Inputs for EPF'!$B$6),'Inputs for EPF'!$B$4*('Inputs for EPF'!$B$5-'Inputs for EPF'!$B$6))</f>
        <v>1249.4999999999998</v>
      </c>
      <c r="I32" s="13">
        <f>IF(A31&gt;='Inputs for EPF'!$B$16,"",J31)</f>
      </c>
      <c r="J32" s="13">
        <f>IF(A31&gt;='Inputs for EPF'!$B$16,"",J31+12*H32)</f>
      </c>
      <c r="K32" s="13">
        <f>IF(A31&gt;='Inputs for EPF'!$B$16,"",12*IF(B32&lt;'Inputs for EPF'!$B$4,1.61%*B32,1.61%*'Inputs for EPF'!$B$4))</f>
      </c>
    </row>
    <row r="33" spans="1:11" ht="15">
      <c r="A33" s="13">
        <f>IF(A32&gt;='Inputs for EPF'!$B$16,"",A32+1)</f>
      </c>
      <c r="B33" s="15">
        <f>IF(A32&gt;='Inputs for EPF'!$B$16,"",B32*(1+'Inputs for EPF'!$B$15))</f>
      </c>
      <c r="C33" s="15">
        <f>IF(A32&gt;='Inputs for EPF'!$B$16,"",IF(B33&lt;'Inputs for EPF'!$B$4,(B33*'Inputs for EPF'!$B$5),IF('Inputs for EPF'!$B$13='Inputs for EPF'!$B$10,(B33*'Inputs for EPF'!$B$5),IF('Inputs for EPF'!$B$13='Inputs for EPF'!$B$11,(B33*'Inputs for EPF'!$B$5),IF('Inputs for EPF'!$B$13='Inputs for EPF'!$B$12,('Inputs for EPF'!$B$4*'Inputs for EPF'!$B$5),0)))))</f>
      </c>
      <c r="D33" s="15">
        <f>IF(A32&gt;='Inputs for EPF'!$B$16,"",IF(B33&lt;'Inputs for EPF'!$B$4,(B33*'Inputs for EPF'!$B$6),IF('Inputs for EPF'!$B$13='Inputs for EPF'!$B$10,(B33*'Inputs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33" s="13">
        <f>IF(A32&gt;='Inputs for EPF'!$B$16,"",IF(B33&lt;'Inputs for EPF'!$B$4,(B33*'Inputs for EPF'!$B$5)+(B33*'Inputs for EPF'!$B$6),IF('Inputs for EPF'!$B$13='Inputs for EPF'!$B$10,(B33*'Inputs for EPF'!$B$5)+(B33*'Inputs for EPF'!$B$5)-('Inputs for EPF'!$B$4*('Inputs for EPF'!$B$5-'Inputs for EPF'!$B$6)),IF('Inputs for EPF'!$B$13='Inputs for EPF'!$B$11,(B33*'Inputs for EPF'!$B$5)+('Inputs for EPF'!$B$4*'Inputs for EPF'!$B$6),IF('Inputs for EPF'!$B$13='Inputs for EPF'!$B$12,('Inputs for EPF'!$B$4*'Inputs for EPF'!$B$5)+('Inputs for EPF'!$B$4*'Inputs for EPF'!$B$6),0)))))</f>
      </c>
      <c r="F33" s="13">
        <f>IF(A32&gt;='Inputs for EPF'!$B$16,"",G32)</f>
      </c>
      <c r="G33" s="13">
        <f>IF(A32&gt;='Inputs for EPF'!$B$16,"",(G32+12*E33)*(1+'Inputs for EPF'!$B$8))</f>
      </c>
      <c r="H33" s="21">
        <f>IF(B33&lt;'Inputs for EPF'!$B$4,'Inputs for EPF'!$B$7*('Inputs for EPF'!$B$5-'Inputs for EPF'!$B$6),'Inputs for EPF'!$B$4*('Inputs for EPF'!$B$5-'Inputs for EPF'!$B$6))</f>
        <v>1249.4999999999998</v>
      </c>
      <c r="I33" s="13">
        <f>IF(A32&gt;='Inputs for EPF'!$B$16,"",J32)</f>
      </c>
      <c r="J33" s="13">
        <f>IF(A32&gt;='Inputs for EPF'!$B$16,"",J32+12*H33)</f>
      </c>
      <c r="K33" s="13">
        <f>IF(A32&gt;='Inputs for EPF'!$B$16,"",12*IF(B33&lt;'Inputs for EPF'!$B$4,1.61%*B33,1.61%*'Inputs for EPF'!$B$4))</f>
      </c>
    </row>
    <row r="34" spans="1:11" ht="15">
      <c r="A34" s="13">
        <f>IF(A33&gt;='Inputs for EPF'!$B$16,"",A33+1)</f>
      </c>
      <c r="B34" s="15">
        <f>IF(A33&gt;='Inputs for EPF'!$B$16,"",B33*(1+'Inputs for EPF'!$B$15))</f>
      </c>
      <c r="C34" s="15">
        <f>IF(A33&gt;='Inputs for EPF'!$B$16,"",IF(B34&lt;'Inputs for EPF'!$B$4,(B34*'Inputs for EPF'!$B$5),IF('Inputs for EPF'!$B$13='Inputs for EPF'!$B$10,(B34*'Inputs for EPF'!$B$5),IF('Inputs for EPF'!$B$13='Inputs for EPF'!$B$11,(B34*'Inputs for EPF'!$B$5),IF('Inputs for EPF'!$B$13='Inputs for EPF'!$B$12,('Inputs for EPF'!$B$4*'Inputs for EPF'!$B$5),0)))))</f>
      </c>
      <c r="D34" s="15">
        <f>IF(A33&gt;='Inputs for EPF'!$B$16,"",IF(B34&lt;'Inputs for EPF'!$B$4,(B34*'Inputs for EPF'!$B$6),IF('Inputs for EPF'!$B$13='Inputs for EPF'!$B$10,(B34*'Inputs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34" s="13">
        <f>IF(A33&gt;='Inputs for EPF'!$B$16,"",IF(B34&lt;'Inputs for EPF'!$B$4,(B34*'Inputs for EPF'!$B$5)+(B34*'Inputs for EPF'!$B$6),IF('Inputs for EPF'!$B$13='Inputs for EPF'!$B$10,(B34*'Inputs for EPF'!$B$5)+(B34*'Inputs for EPF'!$B$5)-('Inputs for EPF'!$B$4*('Inputs for EPF'!$B$5-'Inputs for EPF'!$B$6)),IF('Inputs for EPF'!$B$13='Inputs for EPF'!$B$11,(B34*'Inputs for EPF'!$B$5)+('Inputs for EPF'!$B$4*'Inputs for EPF'!$B$6),IF('Inputs for EPF'!$B$13='Inputs for EPF'!$B$12,('Inputs for EPF'!$B$4*'Inputs for EPF'!$B$5)+('Inputs for EPF'!$B$4*'Inputs for EPF'!$B$6),0)))))</f>
      </c>
      <c r="F34" s="13">
        <f>IF(A33&gt;='Inputs for EPF'!$B$16,"",G33)</f>
      </c>
      <c r="G34" s="13">
        <f>IF(A33&gt;='Inputs for EPF'!$B$16,"",(G33+12*E34)*(1+'Inputs for EPF'!$B$8))</f>
      </c>
      <c r="H34" s="21">
        <f>IF(B34&lt;'Inputs for EPF'!$B$4,'Inputs for EPF'!$B$7*('Inputs for EPF'!$B$5-'Inputs for EPF'!$B$6),'Inputs for EPF'!$B$4*('Inputs for EPF'!$B$5-'Inputs for EPF'!$B$6))</f>
        <v>1249.4999999999998</v>
      </c>
      <c r="I34" s="13">
        <f>IF(A33&gt;='Inputs for EPF'!$B$16,"",J33)</f>
      </c>
      <c r="J34" s="13">
        <f>IF(A33&gt;='Inputs for EPF'!$B$16,"",J33+12*H34)</f>
      </c>
      <c r="K34" s="13">
        <f>IF(A33&gt;='Inputs for EPF'!$B$16,"",12*IF(B34&lt;'Inputs for EPF'!$B$4,1.61%*B34,1.61%*'Inputs for EPF'!$B$4))</f>
      </c>
    </row>
    <row r="35" spans="1:11" ht="15">
      <c r="A35" s="13">
        <f>IF(A34&gt;='Inputs for EPF'!$B$16,"",A34+1)</f>
      </c>
      <c r="B35" s="15">
        <f>IF(A34&gt;='Inputs for EPF'!$B$16,"",B34*(1+'Inputs for EPF'!$B$15))</f>
      </c>
      <c r="C35" s="15">
        <f>IF(A34&gt;='Inputs for EPF'!$B$16,"",IF(B35&lt;'Inputs for EPF'!$B$4,(B35*'Inputs for EPF'!$B$5),IF('Inputs for EPF'!$B$13='Inputs for EPF'!$B$10,(B35*'Inputs for EPF'!$B$5),IF('Inputs for EPF'!$B$13='Inputs for EPF'!$B$11,(B35*'Inputs for EPF'!$B$5),IF('Inputs for EPF'!$B$13='Inputs for EPF'!$B$12,('Inputs for EPF'!$B$4*'Inputs for EPF'!$B$5),0)))))</f>
      </c>
      <c r="D35" s="15">
        <f>IF(A34&gt;='Inputs for EPF'!$B$16,"",IF(B35&lt;'Inputs for EPF'!$B$4,(B35*'Inputs for EPF'!$B$6),IF('Inputs for EPF'!$B$13='Inputs for EPF'!$B$10,(B35*'Inputs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35" s="13">
        <f>IF(A34&gt;='Inputs for EPF'!$B$16,"",IF(B35&lt;'Inputs for EPF'!$B$4,(B35*'Inputs for EPF'!$B$5)+(B35*'Inputs for EPF'!$B$6),IF('Inputs for EPF'!$B$13='Inputs for EPF'!$B$10,(B35*'Inputs for EPF'!$B$5)+(B35*'Inputs for EPF'!$B$5)-('Inputs for EPF'!$B$4*('Inputs for EPF'!$B$5-'Inputs for EPF'!$B$6)),IF('Inputs for EPF'!$B$13='Inputs for EPF'!$B$11,(B35*'Inputs for EPF'!$B$5)+('Inputs for EPF'!$B$4*'Inputs for EPF'!$B$6),IF('Inputs for EPF'!$B$13='Inputs for EPF'!$B$12,('Inputs for EPF'!$B$4*'Inputs for EPF'!$B$5)+('Inputs for EPF'!$B$4*'Inputs for EPF'!$B$6),0)))))</f>
      </c>
      <c r="F35" s="13">
        <f>IF(A34&gt;='Inputs for EPF'!$B$16,"",G34)</f>
      </c>
      <c r="G35" s="13">
        <f>IF(A34&gt;='Inputs for EPF'!$B$16,"",(G34+12*E35)*(1+'Inputs for EPF'!$B$8))</f>
      </c>
      <c r="H35" s="21">
        <f>IF(B35&lt;'Inputs for EPF'!$B$4,'Inputs for EPF'!$B$7*('Inputs for EPF'!$B$5-'Inputs for EPF'!$B$6),'Inputs for EPF'!$B$4*('Inputs for EPF'!$B$5-'Inputs for EPF'!$B$6))</f>
        <v>1249.4999999999998</v>
      </c>
      <c r="I35" s="13">
        <f>IF(A34&gt;='Inputs for EPF'!$B$16,"",J34)</f>
      </c>
      <c r="J35" s="13">
        <f>IF(A34&gt;='Inputs for EPF'!$B$16,"",J34+12*H35)</f>
      </c>
      <c r="K35" s="13">
        <f>IF(A34&gt;='Inputs for EPF'!$B$16,"",12*IF(B35&lt;'Inputs for EPF'!$B$4,1.61%*B35,1.61%*'Inputs for EPF'!$B$4))</f>
      </c>
    </row>
    <row r="36" spans="1:11" ht="15">
      <c r="A36" s="13">
        <f>IF(A35&gt;='Inputs for EPF'!$B$16,"",A35+1)</f>
      </c>
      <c r="B36" s="15">
        <f>IF(A35&gt;='Inputs for EPF'!$B$16,"",B35*(1+'Inputs for EPF'!$B$15))</f>
      </c>
      <c r="C36" s="15">
        <f>IF(A35&gt;='Inputs for EPF'!$B$16,"",IF(B36&lt;'Inputs for EPF'!$B$4,(B36*'Inputs for EPF'!$B$5),IF('Inputs for EPF'!$B$13='Inputs for EPF'!$B$10,(B36*'Inputs for EPF'!$B$5),IF('Inputs for EPF'!$B$13='Inputs for EPF'!$B$11,(B36*'Inputs for EPF'!$B$5),IF('Inputs for EPF'!$B$13='Inputs for EPF'!$B$12,('Inputs for EPF'!$B$4*'Inputs for EPF'!$B$5),0)))))</f>
      </c>
      <c r="D36" s="15">
        <f>IF(A35&gt;='Inputs for EPF'!$B$16,"",IF(B36&lt;'Inputs for EPF'!$B$4,(B36*'Inputs for EPF'!$B$6),IF('Inputs for EPF'!$B$13='Inputs for EPF'!$B$10,(B36*'Inputs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36" s="13">
        <f>IF(A35&gt;='Inputs for EPF'!$B$16,"",IF(B36&lt;'Inputs for EPF'!$B$4,(B36*'Inputs for EPF'!$B$5)+(B36*'Inputs for EPF'!$B$6),IF('Inputs for EPF'!$B$13='Inputs for EPF'!$B$10,(B36*'Inputs for EPF'!$B$5)+(B36*'Inputs for EPF'!$B$5)-('Inputs for EPF'!$B$4*('Inputs for EPF'!$B$5-'Inputs for EPF'!$B$6)),IF('Inputs for EPF'!$B$13='Inputs for EPF'!$B$11,(B36*'Inputs for EPF'!$B$5)+('Inputs for EPF'!$B$4*'Inputs for EPF'!$B$6),IF('Inputs for EPF'!$B$13='Inputs for EPF'!$B$12,('Inputs for EPF'!$B$4*'Inputs for EPF'!$B$5)+('Inputs for EPF'!$B$4*'Inputs for EPF'!$B$6),0)))))</f>
      </c>
      <c r="F36" s="13">
        <f>IF(A35&gt;='Inputs for EPF'!$B$16,"",G35)</f>
      </c>
      <c r="G36" s="13">
        <f>IF(A35&gt;='Inputs for EPF'!$B$16,"",(G35+12*E36)*(1+'Inputs for EPF'!$B$8))</f>
      </c>
      <c r="H36" s="21">
        <f>IF(B36&lt;'Inputs for EPF'!$B$4,'Inputs for EPF'!$B$7*('Inputs for EPF'!$B$5-'Inputs for EPF'!$B$6),'Inputs for EPF'!$B$4*('Inputs for EPF'!$B$5-'Inputs for EPF'!$B$6))</f>
        <v>1249.4999999999998</v>
      </c>
      <c r="I36" s="13">
        <f>IF(A35&gt;='Inputs for EPF'!$B$16,"",J35)</f>
      </c>
      <c r="J36" s="13">
        <f>IF(A35&gt;='Inputs for EPF'!$B$16,"",J35+12*H36)</f>
      </c>
      <c r="K36" s="13">
        <f>IF(A35&gt;='Inputs for EPF'!$B$16,"",12*IF(B36&lt;'Inputs for EPF'!$B$4,1.61%*B36,1.61%*'Inputs for EPF'!$B$4))</f>
      </c>
    </row>
    <row r="37" spans="1:11" ht="15">
      <c r="A37" s="13">
        <f>IF(A36&gt;='Inputs for EPF'!$B$16,"",A36+1)</f>
      </c>
      <c r="B37" s="15">
        <f>IF(A36&gt;='Inputs for EPF'!$B$16,"",B36*(1+'Inputs for EPF'!$B$15))</f>
      </c>
      <c r="C37" s="15">
        <f>IF(A36&gt;='Inputs for EPF'!$B$16,"",IF(B37&lt;'Inputs for EPF'!$B$4,(B37*'Inputs for EPF'!$B$5),IF('Inputs for EPF'!$B$13='Inputs for EPF'!$B$10,(B37*'Inputs for EPF'!$B$5),IF('Inputs for EPF'!$B$13='Inputs for EPF'!$B$11,(B37*'Inputs for EPF'!$B$5),IF('Inputs for EPF'!$B$13='Inputs for EPF'!$B$12,('Inputs for EPF'!$B$4*'Inputs for EPF'!$B$5),0)))))</f>
      </c>
      <c r="D37" s="15">
        <f>IF(A36&gt;='Inputs for EPF'!$B$16,"",IF(B37&lt;'Inputs for EPF'!$B$4,(B37*'Inputs for EPF'!$B$6),IF('Inputs for EPF'!$B$13='Inputs for EPF'!$B$10,(B37*'Inputs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37" s="13">
        <f>IF(A36&gt;='Inputs for EPF'!$B$16,"",IF(B37&lt;'Inputs for EPF'!$B$4,(B37*'Inputs for EPF'!$B$5)+(B37*'Inputs for EPF'!$B$6),IF('Inputs for EPF'!$B$13='Inputs for EPF'!$B$10,(B37*'Inputs for EPF'!$B$5)+(B37*'Inputs for EPF'!$B$5)-('Inputs for EPF'!$B$4*('Inputs for EPF'!$B$5-'Inputs for EPF'!$B$6)),IF('Inputs for EPF'!$B$13='Inputs for EPF'!$B$11,(B37*'Inputs for EPF'!$B$5)+('Inputs for EPF'!$B$4*'Inputs for EPF'!$B$6),IF('Inputs for EPF'!$B$13='Inputs for EPF'!$B$12,('Inputs for EPF'!$B$4*'Inputs for EPF'!$B$5)+('Inputs for EPF'!$B$4*'Inputs for EPF'!$B$6),0)))))</f>
      </c>
      <c r="F37" s="13">
        <f>IF(A36&gt;='Inputs for EPF'!$B$16,"",G36)</f>
      </c>
      <c r="G37" s="13">
        <f>IF(A36&gt;='Inputs for EPF'!$B$16,"",(G36+12*E37)*(1+'Inputs for EPF'!$B$8))</f>
      </c>
      <c r="H37" s="21">
        <f>IF(B37&lt;'Inputs for EPF'!$B$4,'Inputs for EPF'!$B$7*('Inputs for EPF'!$B$5-'Inputs for EPF'!$B$6),'Inputs for EPF'!$B$4*('Inputs for EPF'!$B$5-'Inputs for EPF'!$B$6))</f>
        <v>1249.4999999999998</v>
      </c>
      <c r="I37" s="13">
        <f>IF(A36&gt;='Inputs for EPF'!$B$16,"",J36)</f>
      </c>
      <c r="J37" s="13">
        <f>IF(A36&gt;='Inputs for EPF'!$B$16,"",J36+12*H37)</f>
      </c>
      <c r="K37" s="13">
        <f>IF(A36&gt;='Inputs for EPF'!$B$16,"",12*IF(B37&lt;'Inputs for EPF'!$B$4,1.61%*B37,1.61%*'Inputs for EPF'!$B$4))</f>
      </c>
    </row>
    <row r="38" spans="1:11" ht="15">
      <c r="A38" s="13">
        <f>IF(A37&gt;='Inputs for EPF'!$B$16,"",A37+1)</f>
      </c>
      <c r="B38" s="15">
        <f>IF(A37&gt;='Inputs for EPF'!$B$16,"",B37*(1+'Inputs for EPF'!$B$15))</f>
      </c>
      <c r="C38" s="15">
        <f>IF(A37&gt;='Inputs for EPF'!$B$16,"",IF(B38&lt;'Inputs for EPF'!$B$4,(B38*'Inputs for EPF'!$B$5),IF('Inputs for EPF'!$B$13='Inputs for EPF'!$B$10,(B38*'Inputs for EPF'!$B$5),IF('Inputs for EPF'!$B$13='Inputs for EPF'!$B$11,(B38*'Inputs for EPF'!$B$5),IF('Inputs for EPF'!$B$13='Inputs for EPF'!$B$12,('Inputs for EPF'!$B$4*'Inputs for EPF'!$B$5),0)))))</f>
      </c>
      <c r="D38" s="15">
        <f>IF(A37&gt;='Inputs for EPF'!$B$16,"",IF(B38&lt;'Inputs for EPF'!$B$4,(B38*'Inputs for EPF'!$B$6),IF('Inputs for EPF'!$B$13='Inputs for EPF'!$B$10,(B38*'Inputs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38" s="13">
        <f>IF(A37&gt;='Inputs for EPF'!$B$16,"",IF(B38&lt;'Inputs for EPF'!$B$4,(B38*'Inputs for EPF'!$B$5)+(B38*'Inputs for EPF'!$B$6),IF('Inputs for EPF'!$B$13='Inputs for EPF'!$B$10,(B38*'Inputs for EPF'!$B$5)+(B38*'Inputs for EPF'!$B$5)-('Inputs for EPF'!$B$4*('Inputs for EPF'!$B$5-'Inputs for EPF'!$B$6)),IF('Inputs for EPF'!$B$13='Inputs for EPF'!$B$11,(B38*'Inputs for EPF'!$B$5)+('Inputs for EPF'!$B$4*'Inputs for EPF'!$B$6),IF('Inputs for EPF'!$B$13='Inputs for EPF'!$B$12,('Inputs for EPF'!$B$4*'Inputs for EPF'!$B$5)+('Inputs for EPF'!$B$4*'Inputs for EPF'!$B$6),0)))))</f>
      </c>
      <c r="F38" s="13">
        <f>IF(A37&gt;='Inputs for EPF'!$B$16,"",G37)</f>
      </c>
      <c r="G38" s="13">
        <f>IF(A37&gt;='Inputs for EPF'!$B$16,"",(G37+12*E38)*(1+'Inputs for EPF'!$B$8))</f>
      </c>
      <c r="H38" s="21">
        <f>IF(B38&lt;'Inputs for EPF'!$B$4,'Inputs for EPF'!$B$7*('Inputs for EPF'!$B$5-'Inputs for EPF'!$B$6),'Inputs for EPF'!$B$4*('Inputs for EPF'!$B$5-'Inputs for EPF'!$B$6))</f>
        <v>1249.4999999999998</v>
      </c>
      <c r="I38" s="13">
        <f>IF(A37&gt;='Inputs for EPF'!$B$16,"",J37)</f>
      </c>
      <c r="J38" s="13">
        <f>IF(A37&gt;='Inputs for EPF'!$B$16,"",J37+12*H38)</f>
      </c>
      <c r="K38" s="13">
        <f>IF(A37&gt;='Inputs for EPF'!$B$16,"",12*IF(B38&lt;'Inputs for EPF'!$B$4,1.61%*B38,1.61%*'Inputs for EPF'!$B$4))</f>
      </c>
    </row>
    <row r="39" spans="1:11" ht="15">
      <c r="A39" s="13">
        <f>IF(A38&gt;='Inputs for EPF'!$B$16,"",A38+1)</f>
      </c>
      <c r="B39" s="15">
        <f>IF(A38&gt;='Inputs for EPF'!$B$16,"",B38*(1+'Inputs for EPF'!$B$15))</f>
      </c>
      <c r="C39" s="15">
        <f>IF(A38&gt;='Inputs for EPF'!$B$16,"",IF(B39&lt;'Inputs for EPF'!$B$4,(B39*'Inputs for EPF'!$B$5),IF('Inputs for EPF'!$B$13='Inputs for EPF'!$B$10,(B39*'Inputs for EPF'!$B$5),IF('Inputs for EPF'!$B$13='Inputs for EPF'!$B$11,(B39*'Inputs for EPF'!$B$5),IF('Inputs for EPF'!$B$13='Inputs for EPF'!$B$12,('Inputs for EPF'!$B$4*'Inputs for EPF'!$B$5),0)))))</f>
      </c>
      <c r="D39" s="15">
        <f>IF(A38&gt;='Inputs for EPF'!$B$16,"",IF(B39&lt;'Inputs for EPF'!$B$4,(B39*'Inputs for EPF'!$B$6),IF('Inputs for EPF'!$B$13='Inputs for EPF'!$B$10,(B39*'Inputs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39" s="13">
        <f>IF(A38&gt;='Inputs for EPF'!$B$16,"",IF(B39&lt;'Inputs for EPF'!$B$4,(B39*'Inputs for EPF'!$B$5)+(B39*'Inputs for EPF'!$B$6),IF('Inputs for EPF'!$B$13='Inputs for EPF'!$B$10,(B39*'Inputs for EPF'!$B$5)+(B39*'Inputs for EPF'!$B$5)-('Inputs for EPF'!$B$4*('Inputs for EPF'!$B$5-'Inputs for EPF'!$B$6)),IF('Inputs for EPF'!$B$13='Inputs for EPF'!$B$11,(B39*'Inputs for EPF'!$B$5)+('Inputs for EPF'!$B$4*'Inputs for EPF'!$B$6),IF('Inputs for EPF'!$B$13='Inputs for EPF'!$B$12,('Inputs for EPF'!$B$4*'Inputs for EPF'!$B$5)+('Inputs for EPF'!$B$4*'Inputs for EPF'!$B$6),0)))))</f>
      </c>
      <c r="F39" s="13">
        <f>IF(A38&gt;='Inputs for EPF'!$B$16,"",G38)</f>
      </c>
      <c r="G39" s="13">
        <f>IF(A38&gt;='Inputs for EPF'!$B$16,"",(G38+12*E39)*(1+'Inputs for EPF'!$B$8))</f>
      </c>
      <c r="H39" s="21">
        <f>IF(B39&lt;'Inputs for EPF'!$B$4,'Inputs for EPF'!$B$7*('Inputs for EPF'!$B$5-'Inputs for EPF'!$B$6),'Inputs for EPF'!$B$4*('Inputs for EPF'!$B$5-'Inputs for EPF'!$B$6))</f>
        <v>1249.4999999999998</v>
      </c>
      <c r="I39" s="13">
        <f>IF(A38&gt;='Inputs for EPF'!$B$16,"",J38)</f>
      </c>
      <c r="J39" s="13">
        <f>IF(A38&gt;='Inputs for EPF'!$B$16,"",J38+12*H39)</f>
      </c>
      <c r="K39" s="13">
        <f>IF(A38&gt;='Inputs for EPF'!$B$16,"",12*IF(B39&lt;'Inputs for EPF'!$B$4,1.61%*B39,1.61%*'Inputs for EPF'!$B$4))</f>
      </c>
    </row>
    <row r="40" spans="1:11" ht="15">
      <c r="A40" s="13">
        <f>IF(A39&gt;='Inputs for EPF'!$B$16,"",A39+1)</f>
      </c>
      <c r="B40" s="15">
        <f>IF(A39&gt;='Inputs for EPF'!$B$16,"",B39*(1+'Inputs for EPF'!$B$15))</f>
      </c>
      <c r="C40" s="15">
        <f>IF(A39&gt;='Inputs for EPF'!$B$16,"",IF(B40&lt;'Inputs for EPF'!$B$4,(B40*'Inputs for EPF'!$B$5),IF('Inputs for EPF'!$B$13='Inputs for EPF'!$B$10,(B40*'Inputs for EPF'!$B$5),IF('Inputs for EPF'!$B$13='Inputs for EPF'!$B$11,(B40*'Inputs for EPF'!$B$5),IF('Inputs for EPF'!$B$13='Inputs for EPF'!$B$12,('Inputs for EPF'!$B$4*'Inputs for EPF'!$B$5),0)))))</f>
      </c>
      <c r="D40" s="15">
        <f>IF(A39&gt;='Inputs for EPF'!$B$16,"",IF(B40&lt;'Inputs for EPF'!$B$4,(B40*'Inputs for EPF'!$B$6),IF('Inputs for EPF'!$B$13='Inputs for EPF'!$B$10,(B40*'Inputs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40" s="13">
        <f>IF(A39&gt;='Inputs for EPF'!$B$16,"",IF(B40&lt;'Inputs for EPF'!$B$4,(B40*'Inputs for EPF'!$B$5)+(B40*'Inputs for EPF'!$B$6),IF('Inputs for EPF'!$B$13='Inputs for EPF'!$B$10,(B40*'Inputs for EPF'!$B$5)+(B40*'Inputs for EPF'!$B$5)-('Inputs for EPF'!$B$4*('Inputs for EPF'!$B$5-'Inputs for EPF'!$B$6)),IF('Inputs for EPF'!$B$13='Inputs for EPF'!$B$11,(B40*'Inputs for EPF'!$B$5)+('Inputs for EPF'!$B$4*'Inputs for EPF'!$B$6),IF('Inputs for EPF'!$B$13='Inputs for EPF'!$B$12,('Inputs for EPF'!$B$4*'Inputs for EPF'!$B$5)+('Inputs for EPF'!$B$4*'Inputs for EPF'!$B$6),0)))))</f>
      </c>
      <c r="F40" s="13">
        <f>IF(A39&gt;='Inputs for EPF'!$B$16,"",G39)</f>
      </c>
      <c r="G40" s="13">
        <f>IF(A39&gt;='Inputs for EPF'!$B$16,"",(G39+12*E40)*(1+'Inputs for EPF'!$B$8))</f>
      </c>
      <c r="H40" s="21">
        <f>IF(B40&lt;'Inputs for EPF'!$B$4,'Inputs for EPF'!$B$7*('Inputs for EPF'!$B$5-'Inputs for EPF'!$B$6),'Inputs for EPF'!$B$4*('Inputs for EPF'!$B$5-'Inputs for EPF'!$B$6))</f>
        <v>1249.4999999999998</v>
      </c>
      <c r="I40" s="13">
        <f>IF(A39&gt;='Inputs for EPF'!$B$16,"",J39)</f>
      </c>
      <c r="J40" s="13">
        <f>IF(A39&gt;='Inputs for EPF'!$B$16,"",J39+12*H40)</f>
      </c>
      <c r="K40" s="13">
        <f>IF(A39&gt;='Inputs for EPF'!$B$16,"",12*IF(B40&lt;'Inputs for EPF'!$B$4,1.61%*B40,1.61%*'Inputs for EPF'!$B$4))</f>
      </c>
    </row>
    <row r="41" spans="1:11" ht="15">
      <c r="A41" s="13">
        <f>IF(A40&gt;='Inputs for EPF'!$B$16,"",A40+1)</f>
      </c>
      <c r="B41" s="15">
        <f>IF(A40&gt;='Inputs for EPF'!$B$16,"",B40*(1+'Inputs for EPF'!$B$15))</f>
      </c>
      <c r="C41" s="15">
        <f>IF(A40&gt;='Inputs for EPF'!$B$16,"",IF(B41&lt;'Inputs for EPF'!$B$4,(B41*'Inputs for EPF'!$B$5),IF('Inputs for EPF'!$B$13='Inputs for EPF'!$B$10,(B41*'Inputs for EPF'!$B$5),IF('Inputs for EPF'!$B$13='Inputs for EPF'!$B$11,(B41*'Inputs for EPF'!$B$5),IF('Inputs for EPF'!$B$13='Inputs for EPF'!$B$12,('Inputs for EPF'!$B$4*'Inputs for EPF'!$B$5),0)))))</f>
      </c>
      <c r="D41" s="15">
        <f>IF(A40&gt;='Inputs for EPF'!$B$16,"",IF(B41&lt;'Inputs for EPF'!$B$4,(B41*'Inputs for EPF'!$B$6),IF('Inputs for EPF'!$B$13='Inputs for EPF'!$B$10,(B41*'Inputs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41" s="13">
        <f>IF(A40&gt;='Inputs for EPF'!$B$16,"",IF(B41&lt;'Inputs for EPF'!$B$4,(B41*'Inputs for EPF'!$B$5)+(B41*'Inputs for EPF'!$B$6),IF('Inputs for EPF'!$B$13='Inputs for EPF'!$B$10,(B41*'Inputs for EPF'!$B$5)+(B41*'Inputs for EPF'!$B$5)-('Inputs for EPF'!$B$4*('Inputs for EPF'!$B$5-'Inputs for EPF'!$B$6)),IF('Inputs for EPF'!$B$13='Inputs for EPF'!$B$11,(B41*'Inputs for EPF'!$B$5)+('Inputs for EPF'!$B$4*'Inputs for EPF'!$B$6),IF('Inputs for EPF'!$B$13='Inputs for EPF'!$B$12,('Inputs for EPF'!$B$4*'Inputs for EPF'!$B$5)+('Inputs for EPF'!$B$4*'Inputs for EPF'!$B$6),0)))))</f>
      </c>
      <c r="F41" s="13">
        <f>IF(A40&gt;='Inputs for EPF'!$B$16,"",G40)</f>
      </c>
      <c r="G41" s="13">
        <f>IF(A40&gt;='Inputs for EPF'!$B$16,"",(G40+12*E41)*(1+'Inputs for EPF'!$B$8))</f>
      </c>
      <c r="H41" s="21">
        <f>IF(B41&lt;'Inputs for EPF'!$B$4,'Inputs for EPF'!$B$7*('Inputs for EPF'!$B$5-'Inputs for EPF'!$B$6),'Inputs for EPF'!$B$4*('Inputs for EPF'!$B$5-'Inputs for EPF'!$B$6))</f>
        <v>1249.4999999999998</v>
      </c>
      <c r="I41" s="13">
        <f>IF(A40&gt;='Inputs for EPF'!$B$16,"",J40)</f>
      </c>
      <c r="J41" s="13">
        <f>IF(A40&gt;='Inputs for EPF'!$B$16,"",J40+12*H41)</f>
      </c>
      <c r="K41" s="13">
        <f>IF(A40&gt;='Inputs for EPF'!$B$16,"",12*IF(B41&lt;'Inputs for EPF'!$B$4,1.61%*B41,1.61%*'Inputs for EPF'!$B$4))</f>
      </c>
    </row>
    <row r="42" spans="1:11" ht="15">
      <c r="A42" s="13">
        <f>IF(A41&gt;='Inputs for EPF'!$B$16,"",A41+1)</f>
      </c>
      <c r="B42" s="15">
        <f>IF(A41&gt;='Inputs for EPF'!$B$16,"",B41*(1+'Inputs for EPF'!$B$15))</f>
      </c>
      <c r="C42" s="15">
        <f>IF(A41&gt;='Inputs for EPF'!$B$16,"",IF(B42&lt;'Inputs for EPF'!$B$4,(B42*'Inputs for EPF'!$B$5),IF('Inputs for EPF'!$B$13='Inputs for EPF'!$B$10,(B42*'Inputs for EPF'!$B$5),IF('Inputs for EPF'!$B$13='Inputs for EPF'!$B$11,(B42*'Inputs for EPF'!$B$5),IF('Inputs for EPF'!$B$13='Inputs for EPF'!$B$12,('Inputs for EPF'!$B$4*'Inputs for EPF'!$B$5),0)))))</f>
      </c>
      <c r="D42" s="15">
        <f>IF(A41&gt;='Inputs for EPF'!$B$16,"",IF(B42&lt;'Inputs for EPF'!$B$4,(B42*'Inputs for EPF'!$B$6),IF('Inputs for EPF'!$B$13='Inputs for EPF'!$B$10,(B42*'Inputs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42" s="13">
        <f>IF(A41&gt;='Inputs for EPF'!$B$16,"",IF(B42&lt;'Inputs for EPF'!$B$4,(B42*'Inputs for EPF'!$B$5)+(B42*'Inputs for EPF'!$B$6),IF('Inputs for EPF'!$B$13='Inputs for EPF'!$B$10,(B42*'Inputs for EPF'!$B$5)+(B42*'Inputs for EPF'!$B$5)-('Inputs for EPF'!$B$4*('Inputs for EPF'!$B$5-'Inputs for EPF'!$B$6)),IF('Inputs for EPF'!$B$13='Inputs for EPF'!$B$11,(B42*'Inputs for EPF'!$B$5)+('Inputs for EPF'!$B$4*'Inputs for EPF'!$B$6),IF('Inputs for EPF'!$B$13='Inputs for EPF'!$B$12,('Inputs for EPF'!$B$4*'Inputs for EPF'!$B$5)+('Inputs for EPF'!$B$4*'Inputs for EPF'!$B$6),0)))))</f>
      </c>
      <c r="F42" s="13">
        <f>IF(A41&gt;='Inputs for EPF'!$B$16,"",G41)</f>
      </c>
      <c r="G42" s="13">
        <f>IF(A41&gt;='Inputs for EPF'!$B$16,"",(G41+12*E42)*(1+'Inputs for EPF'!$B$8))</f>
      </c>
      <c r="H42" s="21">
        <f>IF(B42&lt;'Inputs for EPF'!$B$4,'Inputs for EPF'!$B$7*('Inputs for EPF'!$B$5-'Inputs for EPF'!$B$6),'Inputs for EPF'!$B$4*('Inputs for EPF'!$B$5-'Inputs for EPF'!$B$6))</f>
        <v>1249.4999999999998</v>
      </c>
      <c r="I42" s="13">
        <f>IF(A41&gt;='Inputs for EPF'!$B$16,"",J41)</f>
      </c>
      <c r="J42" s="13">
        <f>IF(A41&gt;='Inputs for EPF'!$B$16,"",J41+12*H42)</f>
      </c>
      <c r="K42" s="13">
        <f>IF(A41&gt;='Inputs for EPF'!$B$16,"",12*IF(B42&lt;'Inputs for EPF'!$B$4,1.61%*B42,1.61%*'Inputs for EPF'!$B$4))</f>
      </c>
    </row>
    <row r="43" spans="1:11" ht="15">
      <c r="A43" s="13">
        <f>IF(A42&gt;='Inputs for EPF'!$B$16,"",A42+1)</f>
      </c>
      <c r="B43" s="15">
        <f>IF(A42&gt;='Inputs for EPF'!$B$16,"",B42*(1+'Inputs for EPF'!$B$15))</f>
      </c>
      <c r="C43" s="15">
        <f>IF(A42&gt;='Inputs for EPF'!$B$16,"",IF(B43&lt;'Inputs for EPF'!$B$4,(B43*'Inputs for EPF'!$B$5),IF('Inputs for EPF'!$B$13='Inputs for EPF'!$B$10,(B43*'Inputs for EPF'!$B$5),IF('Inputs for EPF'!$B$13='Inputs for EPF'!$B$11,(B43*'Inputs for EPF'!$B$5),IF('Inputs for EPF'!$B$13='Inputs for EPF'!$B$12,('Inputs for EPF'!$B$4*'Inputs for EPF'!$B$5),0)))))</f>
      </c>
      <c r="D43" s="15">
        <f>IF(A42&gt;='Inputs for EPF'!$B$16,"",IF(B43&lt;'Inputs for EPF'!$B$4,(B43*'Inputs for EPF'!$B$6),IF('Inputs for EPF'!$B$13='Inputs for EPF'!$B$10,(B43*'Inputs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43" s="13">
        <f>IF(A42&gt;='Inputs for EPF'!$B$16,"",IF(B43&lt;'Inputs for EPF'!$B$4,(B43*'Inputs for EPF'!$B$5)+(B43*'Inputs for EPF'!$B$6),IF('Inputs for EPF'!$B$13='Inputs for EPF'!$B$10,(B43*'Inputs for EPF'!$B$5)+(B43*'Inputs for EPF'!$B$5)-('Inputs for EPF'!$B$4*('Inputs for EPF'!$B$5-'Inputs for EPF'!$B$6)),IF('Inputs for EPF'!$B$13='Inputs for EPF'!$B$11,(B43*'Inputs for EPF'!$B$5)+('Inputs for EPF'!$B$4*'Inputs for EPF'!$B$6),IF('Inputs for EPF'!$B$13='Inputs for EPF'!$B$12,('Inputs for EPF'!$B$4*'Inputs for EPF'!$B$5)+('Inputs for EPF'!$B$4*'Inputs for EPF'!$B$6),0)))))</f>
      </c>
      <c r="F43" s="13">
        <f>IF(A42&gt;='Inputs for EPF'!$B$16,"",G42)</f>
      </c>
      <c r="G43" s="13">
        <f>IF(A42&gt;='Inputs for EPF'!$B$16,"",(G42+12*E43)*(1+'Inputs for EPF'!$B$8))</f>
      </c>
      <c r="H43" s="21">
        <f>IF(B43&lt;'Inputs for EPF'!$B$4,'Inputs for EPF'!$B$7*('Inputs for EPF'!$B$5-'Inputs for EPF'!$B$6),'Inputs for EPF'!$B$4*('Inputs for EPF'!$B$5-'Inputs for EPF'!$B$6))</f>
        <v>1249.4999999999998</v>
      </c>
      <c r="I43" s="13">
        <f>IF(A42&gt;='Inputs for EPF'!$B$16,"",J42)</f>
      </c>
      <c r="J43" s="13">
        <f>IF(A42&gt;='Inputs for EPF'!$B$16,"",J42+12*H43)</f>
      </c>
      <c r="K43" s="13">
        <f>IF(A42&gt;='Inputs for EPF'!$B$16,"",12*IF(B43&lt;'Inputs for EPF'!$B$4,1.61%*B43,1.61%*'Inputs for EPF'!$B$4))</f>
      </c>
    </row>
    <row r="44" spans="1:11" ht="15">
      <c r="A44" s="13">
        <f>IF(A43&gt;='Inputs for EPF'!$B$16,"",A43+1)</f>
      </c>
      <c r="B44" s="15">
        <f>IF(A43&gt;='Inputs for EPF'!$B$16,"",B43*(1+'Inputs for EPF'!$B$15))</f>
      </c>
      <c r="C44" s="15">
        <f>IF(A43&gt;='Inputs for EPF'!$B$16,"",IF(B44&lt;'Inputs for EPF'!$B$4,(B44*'Inputs for EPF'!$B$5),IF('Inputs for EPF'!$B$13='Inputs for EPF'!$B$10,(B44*'Inputs for EPF'!$B$5),IF('Inputs for EPF'!$B$13='Inputs for EPF'!$B$11,(B44*'Inputs for EPF'!$B$5),IF('Inputs for EPF'!$B$13='Inputs for EPF'!$B$12,('Inputs for EPF'!$B$4*'Inputs for EPF'!$B$5),0)))))</f>
      </c>
      <c r="D44" s="15">
        <f>IF(A43&gt;='Inputs for EPF'!$B$16,"",IF(B44&lt;'Inputs for EPF'!$B$4,(B44*'Inputs for EPF'!$B$6),IF('Inputs for EPF'!$B$13='Inputs for EPF'!$B$10,(B44*'Inputs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44" s="13">
        <f>IF(A43&gt;='Inputs for EPF'!$B$16,"",IF(B44&lt;'Inputs for EPF'!$B$4,(B44*'Inputs for EPF'!$B$5)+(B44*'Inputs for EPF'!$B$6),IF('Inputs for EPF'!$B$13='Inputs for EPF'!$B$10,(B44*'Inputs for EPF'!$B$5)+(B44*'Inputs for EPF'!$B$5)-('Inputs for EPF'!$B$4*('Inputs for EPF'!$B$5-'Inputs for EPF'!$B$6)),IF('Inputs for EPF'!$B$13='Inputs for EPF'!$B$11,(B44*'Inputs for EPF'!$B$5)+('Inputs for EPF'!$B$4*'Inputs for EPF'!$B$6),IF('Inputs for EPF'!$B$13='Inputs for EPF'!$B$12,('Inputs for EPF'!$B$4*'Inputs for EPF'!$B$5)+('Inputs for EPF'!$B$4*'Inputs for EPF'!$B$6),0)))))</f>
      </c>
      <c r="F44" s="13">
        <f>IF(A43&gt;='Inputs for EPF'!$B$16,"",G43)</f>
      </c>
      <c r="G44" s="13">
        <f>IF(A43&gt;='Inputs for EPF'!$B$16,"",(G43+12*E44)*(1+'Inputs for EPF'!$B$8))</f>
      </c>
      <c r="H44" s="21">
        <f>IF(B44&lt;'Inputs for EPF'!$B$4,'Inputs for EPF'!$B$7*('Inputs for EPF'!$B$5-'Inputs for EPF'!$B$6),'Inputs for EPF'!$B$4*('Inputs for EPF'!$B$5-'Inputs for EPF'!$B$6))</f>
        <v>1249.4999999999998</v>
      </c>
      <c r="I44" s="13">
        <f>IF(A43&gt;='Inputs for EPF'!$B$16,"",J43)</f>
      </c>
      <c r="J44" s="13">
        <f>IF(A43&gt;='Inputs for EPF'!$B$16,"",J43+12*H44)</f>
      </c>
      <c r="K44" s="13">
        <f>IF(A43&gt;='Inputs for EPF'!$B$16,"",12*IF(B44&lt;'Inputs for EPF'!$B$4,1.61%*B44,1.61%*'Inputs for EPF'!$B$4))</f>
      </c>
    </row>
    <row r="45" spans="1:11" ht="15">
      <c r="A45" s="13">
        <f>IF(A44&gt;='Inputs for EPF'!$B$16,"",A44+1)</f>
      </c>
      <c r="B45" s="15">
        <f>IF(A44&gt;='Inputs for EPF'!$B$16,"",B44*(1+'Inputs for EPF'!$B$15))</f>
      </c>
      <c r="C45" s="15">
        <f>IF(A44&gt;='Inputs for EPF'!$B$16,"",IF(B45&lt;'Inputs for EPF'!$B$4,(B45*'Inputs for EPF'!$B$5),IF('Inputs for EPF'!$B$13='Inputs for EPF'!$B$10,(B45*'Inputs for EPF'!$B$5),IF('Inputs for EPF'!$B$13='Inputs for EPF'!$B$11,(B45*'Inputs for EPF'!$B$5),IF('Inputs for EPF'!$B$13='Inputs for EPF'!$B$12,('Inputs for EPF'!$B$4*'Inputs for EPF'!$B$5),0)))))</f>
      </c>
      <c r="D45" s="15">
        <f>IF(A44&gt;='Inputs for EPF'!$B$16,"",IF(B45&lt;'Inputs for EPF'!$B$4,(B45*'Inputs for EPF'!$B$6),IF('Inputs for EPF'!$B$13='Inputs for EPF'!$B$10,(B45*'Inputs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45" s="13">
        <f>IF(A44&gt;='Inputs for EPF'!$B$16,"",IF(B45&lt;'Inputs for EPF'!$B$4,(B45*'Inputs for EPF'!$B$5)+(B45*'Inputs for EPF'!$B$6),IF('Inputs for EPF'!$B$13='Inputs for EPF'!$B$10,(B45*'Inputs for EPF'!$B$5)+(B45*'Inputs for EPF'!$B$5)-('Inputs for EPF'!$B$4*('Inputs for EPF'!$B$5-'Inputs for EPF'!$B$6)),IF('Inputs for EPF'!$B$13='Inputs for EPF'!$B$11,(B45*'Inputs for EPF'!$B$5)+('Inputs for EPF'!$B$4*'Inputs for EPF'!$B$6),IF('Inputs for EPF'!$B$13='Inputs for EPF'!$B$12,('Inputs for EPF'!$B$4*'Inputs for EPF'!$B$5)+('Inputs for EPF'!$B$4*'Inputs for EPF'!$B$6),0)))))</f>
      </c>
      <c r="F45" s="13">
        <f>IF(A44&gt;='Inputs for EPF'!$B$16,"",G44)</f>
      </c>
      <c r="G45" s="13">
        <f>IF(A44&gt;='Inputs for EPF'!$B$16,"",(G44+12*E45)*(1+'Inputs for EPF'!$B$8))</f>
      </c>
      <c r="H45" s="21">
        <f>IF(B45&lt;'Inputs for EPF'!$B$4,'Inputs for EPF'!$B$7*('Inputs for EPF'!$B$5-'Inputs for EPF'!$B$6),'Inputs for EPF'!$B$4*('Inputs for EPF'!$B$5-'Inputs for EPF'!$B$6))</f>
        <v>1249.4999999999998</v>
      </c>
      <c r="I45" s="13">
        <f>IF(A44&gt;='Inputs for EPF'!$B$16,"",J44)</f>
      </c>
      <c r="J45" s="13">
        <f>IF(A44&gt;='Inputs for EPF'!$B$16,"",J44+12*H45)</f>
      </c>
      <c r="K45" s="13">
        <f>IF(A44&gt;='Inputs for EPF'!$B$16,"",12*IF(B45&lt;'Inputs for EPF'!$B$4,1.61%*B45,1.61%*'Inputs for EPF'!$B$4))</f>
      </c>
    </row>
    <row r="46" spans="1:11" ht="15">
      <c r="A46" s="13">
        <f>IF(A45&gt;='Inputs for EPF'!$B$16,"",A45+1)</f>
      </c>
      <c r="B46" s="15">
        <f>IF(A45&gt;='Inputs for EPF'!$B$16,"",B45*(1+'Inputs for EPF'!$B$15))</f>
      </c>
      <c r="C46" s="15">
        <f>IF(A45&gt;='Inputs for EPF'!$B$16,"",IF(B46&lt;'Inputs for EPF'!$B$4,(B46*'Inputs for EPF'!$B$5),IF('Inputs for EPF'!$B$13='Inputs for EPF'!$B$10,(B46*'Inputs for EPF'!$B$5),IF('Inputs for EPF'!$B$13='Inputs for EPF'!$B$11,(B46*'Inputs for EPF'!$B$5),IF('Inputs for EPF'!$B$13='Inputs for EPF'!$B$12,('Inputs for EPF'!$B$4*'Inputs for EPF'!$B$5),0)))))</f>
      </c>
      <c r="D46" s="15">
        <f>IF(A45&gt;='Inputs for EPF'!$B$16,"",IF(B46&lt;'Inputs for EPF'!$B$4,(B46*'Inputs for EPF'!$B$6),IF('Inputs for EPF'!$B$13='Inputs for EPF'!$B$10,(B46*'Inputs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46" s="13">
        <f>IF(A45&gt;='Inputs for EPF'!$B$16,"",IF(B46&lt;'Inputs for EPF'!$B$4,(B46*'Inputs for EPF'!$B$5)+(B46*'Inputs for EPF'!$B$6),IF('Inputs for EPF'!$B$13='Inputs for EPF'!$B$10,(B46*'Inputs for EPF'!$B$5)+(B46*'Inputs for EPF'!$B$5)-('Inputs for EPF'!$B$4*('Inputs for EPF'!$B$5-'Inputs for EPF'!$B$6)),IF('Inputs for EPF'!$B$13='Inputs for EPF'!$B$11,(B46*'Inputs for EPF'!$B$5)+('Inputs for EPF'!$B$4*'Inputs for EPF'!$B$6),IF('Inputs for EPF'!$B$13='Inputs for EPF'!$B$12,('Inputs for EPF'!$B$4*'Inputs for EPF'!$B$5)+('Inputs for EPF'!$B$4*'Inputs for EPF'!$B$6),0)))))</f>
      </c>
      <c r="F46" s="13">
        <f>IF(A45&gt;='Inputs for EPF'!$B$16,"",G45)</f>
      </c>
      <c r="G46" s="13">
        <f>IF(A45&gt;='Inputs for EPF'!$B$16,"",(G45+12*E46)*(1+'Inputs for EPF'!$B$8))</f>
      </c>
      <c r="H46" s="21">
        <f>IF(B46&lt;'Inputs for EPF'!$B$4,'Inputs for EPF'!$B$7*('Inputs for EPF'!$B$5-'Inputs for EPF'!$B$6),'Inputs for EPF'!$B$4*('Inputs for EPF'!$B$5-'Inputs for EPF'!$B$6))</f>
        <v>1249.4999999999998</v>
      </c>
      <c r="I46" s="13">
        <f>IF(A45&gt;='Inputs for EPF'!$B$16,"",J45)</f>
      </c>
      <c r="J46" s="13">
        <f>IF(A45&gt;='Inputs for EPF'!$B$16,"",J45+12*H46)</f>
      </c>
      <c r="K46" s="13">
        <f>IF(A45&gt;='Inputs for EPF'!$B$16,"",12*IF(B46&lt;'Inputs for EPF'!$B$4,1.61%*B46,1.61%*'Inputs for EPF'!$B$4))</f>
      </c>
    </row>
    <row r="47" spans="1:11" ht="15">
      <c r="A47" s="13">
        <f>IF(A46&gt;='Inputs for EPF'!$B$16,"",A46+1)</f>
      </c>
      <c r="B47" s="15">
        <f>IF(A46&gt;='Inputs for EPF'!$B$16,"",B46*(1+'Inputs for EPF'!$B$15))</f>
      </c>
      <c r="C47" s="15">
        <f>IF(A46&gt;='Inputs for EPF'!$B$16,"",IF(B47&lt;'Inputs for EPF'!$B$4,(B47*'Inputs for EPF'!$B$5),IF('Inputs for EPF'!$B$13='Inputs for EPF'!$B$10,(B47*'Inputs for EPF'!$B$5),IF('Inputs for EPF'!$B$13='Inputs for EPF'!$B$11,(B47*'Inputs for EPF'!$B$5),IF('Inputs for EPF'!$B$13='Inputs for EPF'!$B$12,('Inputs for EPF'!$B$4*'Inputs for EPF'!$B$5),0)))))</f>
      </c>
      <c r="D47" s="15">
        <f>IF(A46&gt;='Inputs for EPF'!$B$16,"",IF(B47&lt;'Inputs for EPF'!$B$4,(B47*'Inputs for EPF'!$B$6),IF('Inputs for EPF'!$B$13='Inputs for EPF'!$B$10,(B47*'Inputs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47" s="13">
        <f>IF(A46&gt;='Inputs for EPF'!$B$16,"",IF(B47&lt;'Inputs for EPF'!$B$4,(B47*'Inputs for EPF'!$B$5)+(B47*'Inputs for EPF'!$B$6),IF('Inputs for EPF'!$B$13='Inputs for EPF'!$B$10,(B47*'Inputs for EPF'!$B$5)+(B47*'Inputs for EPF'!$B$5)-('Inputs for EPF'!$B$4*('Inputs for EPF'!$B$5-'Inputs for EPF'!$B$6)),IF('Inputs for EPF'!$B$13='Inputs for EPF'!$B$11,(B47*'Inputs for EPF'!$B$5)+('Inputs for EPF'!$B$4*'Inputs for EPF'!$B$6),IF('Inputs for EPF'!$B$13='Inputs for EPF'!$B$12,('Inputs for EPF'!$B$4*'Inputs for EPF'!$B$5)+('Inputs for EPF'!$B$4*'Inputs for EPF'!$B$6),0)))))</f>
      </c>
      <c r="F47" s="13">
        <f>IF(A46&gt;='Inputs for EPF'!$B$16,"",G46)</f>
      </c>
      <c r="G47" s="13">
        <f>IF(A46&gt;='Inputs for EPF'!$B$16,"",(G46+12*E47)*(1+'Inputs for EPF'!$B$8))</f>
      </c>
      <c r="H47" s="21">
        <f>IF(B47&lt;'Inputs for EPF'!$B$4,'Inputs for EPF'!$B$7*('Inputs for EPF'!$B$5-'Inputs for EPF'!$B$6),'Inputs for EPF'!$B$4*('Inputs for EPF'!$B$5-'Inputs for EPF'!$B$6))</f>
        <v>1249.4999999999998</v>
      </c>
      <c r="I47" s="13">
        <f>IF(A46&gt;='Inputs for EPF'!$B$16,"",J46)</f>
      </c>
      <c r="J47" s="13">
        <f>IF(A46&gt;='Inputs for EPF'!$B$16,"",J46+12*H47)</f>
      </c>
      <c r="K47" s="13">
        <f>IF(A46&gt;='Inputs for EPF'!$B$16,"",12*IF(B47&lt;'Inputs for EPF'!$B$4,1.61%*B47,1.61%*'Inputs for EPF'!$B$4))</f>
      </c>
    </row>
    <row r="48" spans="1:11" ht="15">
      <c r="A48" s="13">
        <f>IF(A47&gt;='Inputs for EPF'!$B$16,"",A47+1)</f>
      </c>
      <c r="B48" s="15">
        <f>IF(A47&gt;='Inputs for EPF'!$B$16,"",B47*(1+'Inputs for EPF'!$B$15))</f>
      </c>
      <c r="C48" s="15">
        <f>IF(A47&gt;='Inputs for EPF'!$B$16,"",IF(B48&lt;'Inputs for EPF'!$B$4,(B48*'Inputs for EPF'!$B$5),IF('Inputs for EPF'!$B$13='Inputs for EPF'!$B$10,(B48*'Inputs for EPF'!$B$5),IF('Inputs for EPF'!$B$13='Inputs for EPF'!$B$11,(B48*'Inputs for EPF'!$B$5),IF('Inputs for EPF'!$B$13='Inputs for EPF'!$B$12,('Inputs for EPF'!$B$4*'Inputs for EPF'!$B$5),0)))))</f>
      </c>
      <c r="D48" s="15">
        <f>IF(A47&gt;='Inputs for EPF'!$B$16,"",IF(B48&lt;'Inputs for EPF'!$B$4,(B48*'Inputs for EPF'!$B$6),IF('Inputs for EPF'!$B$13='Inputs for EPF'!$B$10,(B48*'Inputs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48" s="13">
        <f>IF(A47&gt;='Inputs for EPF'!$B$16,"",IF(B48&lt;'Inputs for EPF'!$B$4,(B48*'Inputs for EPF'!$B$5)+(B48*'Inputs for EPF'!$B$6),IF('Inputs for EPF'!$B$13='Inputs for EPF'!$B$10,(B48*'Inputs for EPF'!$B$5)+(B48*'Inputs for EPF'!$B$5)-('Inputs for EPF'!$B$4*('Inputs for EPF'!$B$5-'Inputs for EPF'!$B$6)),IF('Inputs for EPF'!$B$13='Inputs for EPF'!$B$11,(B48*'Inputs for EPF'!$B$5)+('Inputs for EPF'!$B$4*'Inputs for EPF'!$B$6),IF('Inputs for EPF'!$B$13='Inputs for EPF'!$B$12,('Inputs for EPF'!$B$4*'Inputs for EPF'!$B$5)+('Inputs for EPF'!$B$4*'Inputs for EPF'!$B$6),0)))))</f>
      </c>
      <c r="F48" s="13">
        <f>IF(A47&gt;='Inputs for EPF'!$B$16,"",G47)</f>
      </c>
      <c r="G48" s="13">
        <f>IF(A47&gt;='Inputs for EPF'!$B$16,"",(G47+12*E48)*(1+'Inputs for EPF'!$B$8))</f>
      </c>
      <c r="H48" s="21">
        <f>IF(B48&lt;'Inputs for EPF'!$B$4,'Inputs for EPF'!$B$7*('Inputs for EPF'!$B$5-'Inputs for EPF'!$B$6),'Inputs for EPF'!$B$4*('Inputs for EPF'!$B$5-'Inputs for EPF'!$B$6))</f>
        <v>1249.4999999999998</v>
      </c>
      <c r="I48" s="13">
        <f>IF(A47&gt;='Inputs for EPF'!$B$16,"",J47)</f>
      </c>
      <c r="J48" s="13">
        <f>IF(A47&gt;='Inputs for EPF'!$B$16,"",J47+12*H48)</f>
      </c>
      <c r="K48" s="13">
        <f>IF(A47&gt;='Inputs for EPF'!$B$16,"",12*IF(B48&lt;'Inputs for EPF'!$B$4,1.61%*B48,1.61%*'Inputs for EPF'!$B$4))</f>
      </c>
    </row>
    <row r="49" spans="1:11" ht="15">
      <c r="A49" s="13">
        <f>IF(A48&gt;='Inputs for EPF'!$B$16,"",A48+1)</f>
      </c>
      <c r="B49" s="15">
        <f>IF(A48&gt;='Inputs for EPF'!$B$16,"",B48*(1+'Inputs for EPF'!$B$15))</f>
      </c>
      <c r="C49" s="15">
        <f>IF(A48&gt;='Inputs for EPF'!$B$16,"",IF(B49&lt;'Inputs for EPF'!$B$4,(B49*'Inputs for EPF'!$B$5),IF('Inputs for EPF'!$B$13='Inputs for EPF'!$B$10,(B49*'Inputs for EPF'!$B$5),IF('Inputs for EPF'!$B$13='Inputs for EPF'!$B$11,(B49*'Inputs for EPF'!$B$5),IF('Inputs for EPF'!$B$13='Inputs for EPF'!$B$12,('Inputs for EPF'!$B$4*'Inputs for EPF'!$B$5),0)))))</f>
      </c>
      <c r="D49" s="15">
        <f>IF(A48&gt;='Inputs for EPF'!$B$16,"",IF(B49&lt;'Inputs for EPF'!$B$4,(B49*'Inputs for EPF'!$B$6),IF('Inputs for EPF'!$B$13='Inputs for EPF'!$B$10,(B49*'Inputs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49" s="13">
        <f>IF(A48&gt;='Inputs for EPF'!$B$16,"",IF(B49&lt;'Inputs for EPF'!$B$4,(B49*'Inputs for EPF'!$B$5)+(B49*'Inputs for EPF'!$B$6),IF('Inputs for EPF'!$B$13='Inputs for EPF'!$B$10,(B49*'Inputs for EPF'!$B$5)+(B49*'Inputs for EPF'!$B$5)-('Inputs for EPF'!$B$4*('Inputs for EPF'!$B$5-'Inputs for EPF'!$B$6)),IF('Inputs for EPF'!$B$13='Inputs for EPF'!$B$11,(B49*'Inputs for EPF'!$B$5)+('Inputs for EPF'!$B$4*'Inputs for EPF'!$B$6),IF('Inputs for EPF'!$B$13='Inputs for EPF'!$B$12,('Inputs for EPF'!$B$4*'Inputs for EPF'!$B$5)+('Inputs for EPF'!$B$4*'Inputs for EPF'!$B$6),0)))))</f>
      </c>
      <c r="F49" s="13">
        <f>IF(A48&gt;='Inputs for EPF'!$B$16,"",G48)</f>
      </c>
      <c r="G49" s="13">
        <f>IF(A48&gt;='Inputs for EPF'!$B$16,"",(G48+12*E49)*(1+'Inputs for EPF'!$B$8))</f>
      </c>
      <c r="H49" s="21">
        <f>IF(B49&lt;'Inputs for EPF'!$B$4,'Inputs for EPF'!$B$7*('Inputs for EPF'!$B$5-'Inputs for EPF'!$B$6),'Inputs for EPF'!$B$4*('Inputs for EPF'!$B$5-'Inputs for EPF'!$B$6))</f>
        <v>1249.4999999999998</v>
      </c>
      <c r="I49" s="13">
        <f>IF(A48&gt;='Inputs for EPF'!$B$16,"",J48)</f>
      </c>
      <c r="J49" s="13">
        <f>IF(A48&gt;='Inputs for EPF'!$B$16,"",J48+12*H49)</f>
      </c>
      <c r="K49" s="13">
        <f>IF(A48&gt;='Inputs for EPF'!$B$16,"",12*IF(B49&lt;'Inputs for EPF'!$B$4,1.61%*B49,1.61%*'Inputs for EPF'!$B$4))</f>
      </c>
    </row>
    <row r="50" spans="1:11" ht="15">
      <c r="A50" s="13">
        <f>IF(A49&gt;='Inputs for EPF'!$B$16,"",A49+1)</f>
      </c>
      <c r="B50" s="15">
        <f>IF(A49&gt;='Inputs for EPF'!$B$16,"",B49*(1+'Inputs for EPF'!$B$15))</f>
      </c>
      <c r="C50" s="15">
        <f>IF(A49&gt;='Inputs for EPF'!$B$16,"",IF(B50&lt;'Inputs for EPF'!$B$4,(B50*'Inputs for EPF'!$B$5),IF('Inputs for EPF'!$B$13='Inputs for EPF'!$B$10,(B50*'Inputs for EPF'!$B$5),IF('Inputs for EPF'!$B$13='Inputs for EPF'!$B$11,(B50*'Inputs for EPF'!$B$5),IF('Inputs for EPF'!$B$13='Inputs for EPF'!$B$12,('Inputs for EPF'!$B$4*'Inputs for EPF'!$B$5),0)))))</f>
      </c>
      <c r="D50" s="15">
        <f>IF(A49&gt;='Inputs for EPF'!$B$16,"",IF(B50&lt;'Inputs for EPF'!$B$4,(B50*'Inputs for EPF'!$B$6),IF('Inputs for EPF'!$B$13='Inputs for EPF'!$B$10,(B50*'Inputs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50" s="13">
        <f>IF(A49&gt;='Inputs for EPF'!$B$16,"",IF(B50&lt;'Inputs for EPF'!$B$4,(B50*'Inputs for EPF'!$B$5)+(B50*'Inputs for EPF'!$B$6),IF('Inputs for EPF'!$B$13='Inputs for EPF'!$B$10,(B50*'Inputs for EPF'!$B$5)+(B50*'Inputs for EPF'!$B$5)-('Inputs for EPF'!$B$4*('Inputs for EPF'!$B$5-'Inputs for EPF'!$B$6)),IF('Inputs for EPF'!$B$13='Inputs for EPF'!$B$11,(B50*'Inputs for EPF'!$B$5)+('Inputs for EPF'!$B$4*'Inputs for EPF'!$B$6),IF('Inputs for EPF'!$B$13='Inputs for EPF'!$B$12,('Inputs for EPF'!$B$4*'Inputs for EPF'!$B$5)+('Inputs for EPF'!$B$4*'Inputs for EPF'!$B$6),0)))))</f>
      </c>
      <c r="F50" s="13">
        <f>IF(A49&gt;='Inputs for EPF'!$B$16,"",G49)</f>
      </c>
      <c r="G50" s="13">
        <f>IF(A49&gt;='Inputs for EPF'!$B$16,"",(G49+12*E50)*(1+'Inputs for EPF'!$B$8))</f>
      </c>
      <c r="H50" s="21">
        <f>IF(B50&lt;'Inputs for EPF'!$B$4,'Inputs for EPF'!$B$7*('Inputs for EPF'!$B$5-'Inputs for EPF'!$B$6),'Inputs for EPF'!$B$4*('Inputs for EPF'!$B$5-'Inputs for EPF'!$B$6))</f>
        <v>1249.4999999999998</v>
      </c>
      <c r="I50" s="13">
        <f>IF(A49&gt;='Inputs for EPF'!$B$16,"",J49)</f>
      </c>
      <c r="J50" s="13">
        <f>IF(A49&gt;='Inputs for EPF'!$B$16,"",J49+12*H50)</f>
      </c>
      <c r="K50" s="13">
        <f>IF(A49&gt;='Inputs for EPF'!$B$16,"",12*IF(B50&lt;'Inputs for EPF'!$B$4,1.61%*B50,1.61%*'Inputs for EPF'!$B$4))</f>
      </c>
    </row>
    <row r="51" spans="1:11" ht="15">
      <c r="A51" s="13">
        <f>IF(A50&gt;='Inputs for EPF'!$B$16,"",A50+1)</f>
      </c>
      <c r="B51" s="15">
        <f>IF(A50&gt;='Inputs for EPF'!$B$16,"",B50*(1+'Inputs for EPF'!$B$15))</f>
      </c>
      <c r="C51" s="15">
        <f>IF(A50&gt;='Inputs for EPF'!$B$16,"",IF(B51&lt;'Inputs for EPF'!$B$4,(B51*'Inputs for EPF'!$B$5),IF('Inputs for EPF'!$B$13='Inputs for EPF'!$B$10,(B51*'Inputs for EPF'!$B$5),IF('Inputs for EPF'!$B$13='Inputs for EPF'!$B$11,(B51*'Inputs for EPF'!$B$5),IF('Inputs for EPF'!$B$13='Inputs for EPF'!$B$12,('Inputs for EPF'!$B$4*'Inputs for EPF'!$B$5),0)))))</f>
      </c>
      <c r="D51" s="15">
        <f>IF(A50&gt;='Inputs for EPF'!$B$16,"",IF(B51&lt;'Inputs for EPF'!$B$4,(B51*'Inputs for EPF'!$B$6),IF('Inputs for EPF'!$B$13='Inputs for EPF'!$B$10,(B51*'Inputs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51" s="13">
        <f>IF(A50&gt;='Inputs for EPF'!$B$16,"",IF(B51&lt;'Inputs for EPF'!$B$4,(B51*'Inputs for EPF'!$B$5)+(B51*'Inputs for EPF'!$B$6),IF('Inputs for EPF'!$B$13='Inputs for EPF'!$B$10,(B51*'Inputs for EPF'!$B$5)+(B51*'Inputs for EPF'!$B$5)-('Inputs for EPF'!$B$4*('Inputs for EPF'!$B$5-'Inputs for EPF'!$B$6)),IF('Inputs for EPF'!$B$13='Inputs for EPF'!$B$11,(B51*'Inputs for EPF'!$B$5)+('Inputs for EPF'!$B$4*'Inputs for EPF'!$B$6),IF('Inputs for EPF'!$B$13='Inputs for EPF'!$B$12,('Inputs for EPF'!$B$4*'Inputs for EPF'!$B$5)+('Inputs for EPF'!$B$4*'Inputs for EPF'!$B$6),0)))))</f>
      </c>
      <c r="F51" s="13">
        <f>IF(A50&gt;='Inputs for EPF'!$B$16,"",G50)</f>
      </c>
      <c r="G51" s="13">
        <f>IF(A50&gt;='Inputs for EPF'!$B$16,"",(G50+12*E51)*(1+'Inputs for EPF'!$B$8))</f>
      </c>
      <c r="H51" s="21">
        <f>IF(B51&lt;'Inputs for EPF'!$B$4,'Inputs for EPF'!$B$7*('Inputs for EPF'!$B$5-'Inputs for EPF'!$B$6),'Inputs for EPF'!$B$4*('Inputs for EPF'!$B$5-'Inputs for EPF'!$B$6))</f>
        <v>1249.4999999999998</v>
      </c>
      <c r="I51" s="13">
        <f>IF(A50&gt;='Inputs for EPF'!$B$16,"",J50)</f>
      </c>
      <c r="J51" s="13">
        <f>IF(A50&gt;='Inputs for EPF'!$B$16,"",J50+12*H51)</f>
      </c>
      <c r="K51" s="13">
        <f>IF(A50&gt;='Inputs for EPF'!$B$16,"",12*IF(B51&lt;'Inputs for EPF'!$B$4,1.61%*B51,1.61%*'Inputs for EPF'!$B$4))</f>
      </c>
    </row>
    <row r="52" spans="1:11" ht="15">
      <c r="A52" s="13">
        <f>IF(A51&gt;='Inputs for EPF'!$B$16,"",A51+1)</f>
      </c>
      <c r="B52" s="15">
        <f>IF(A51&gt;='Inputs for EPF'!$B$16,"",B51*(1+'Inputs for EPF'!$B$15))</f>
      </c>
      <c r="C52" s="15">
        <f>IF(A51&gt;='Inputs for EPF'!$B$16,"",IF(B52&lt;'Inputs for EPF'!$B$4,(B52*'Inputs for EPF'!$B$5),IF('Inputs for EPF'!$B$13='Inputs for EPF'!$B$10,(B52*'Inputs for EPF'!$B$5),IF('Inputs for EPF'!$B$13='Inputs for EPF'!$B$11,(B52*'Inputs for EPF'!$B$5),IF('Inputs for EPF'!$B$13='Inputs for EPF'!$B$12,('Inputs for EPF'!$B$4*'Inputs for EPF'!$B$5),0)))))</f>
      </c>
      <c r="D52" s="15">
        <f>IF(A51&gt;='Inputs for EPF'!$B$16,"",IF(B52&lt;'Inputs for EPF'!$B$4,(B52*'Inputs for EPF'!$B$6),IF('Inputs for EPF'!$B$13='Inputs for EPF'!$B$10,(B52*'Inputs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52" s="13">
        <f>IF(A51&gt;='Inputs for EPF'!$B$16,"",IF(B52&lt;'Inputs for EPF'!$B$4,(B52*'Inputs for EPF'!$B$5)+(B52*'Inputs for EPF'!$B$6),IF('Inputs for EPF'!$B$13='Inputs for EPF'!$B$10,(B52*'Inputs for EPF'!$B$5)+(B52*'Inputs for EPF'!$B$5)-('Inputs for EPF'!$B$4*('Inputs for EPF'!$B$5-'Inputs for EPF'!$B$6)),IF('Inputs for EPF'!$B$13='Inputs for EPF'!$B$11,(B52*'Inputs for EPF'!$B$5)+('Inputs for EPF'!$B$4*'Inputs for EPF'!$B$6),IF('Inputs for EPF'!$B$13='Inputs for EPF'!$B$12,('Inputs for EPF'!$B$4*'Inputs for EPF'!$B$5)+('Inputs for EPF'!$B$4*'Inputs for EPF'!$B$6),0)))))</f>
      </c>
      <c r="F52" s="13">
        <f>IF(A51&gt;='Inputs for EPF'!$B$16,"",G51)</f>
      </c>
      <c r="G52" s="13">
        <f>IF(A51&gt;='Inputs for EPF'!$B$16,"",(G51+12*E52)*(1+'Inputs for EPF'!$B$8))</f>
      </c>
      <c r="H52" s="21">
        <f>IF(B52&lt;'Inputs for EPF'!$B$4,'Inputs for EPF'!$B$7*('Inputs for EPF'!$B$5-'Inputs for EPF'!$B$6),'Inputs for EPF'!$B$4*('Inputs for EPF'!$B$5-'Inputs for EPF'!$B$6))</f>
        <v>1249.4999999999998</v>
      </c>
      <c r="I52" s="13">
        <f>IF(A51&gt;='Inputs for EPF'!$B$16,"",J51)</f>
      </c>
      <c r="J52" s="13">
        <f>IF(A51&gt;='Inputs for EPF'!$B$16,"",J51+12*H52)</f>
      </c>
      <c r="K52" s="13">
        <f>IF(A51&gt;='Inputs for EPF'!$B$16,"",12*IF(B52&lt;'Inputs for EPF'!$B$4,1.61%*B52,1.61%*'Inputs for EPF'!$B$4))</f>
      </c>
    </row>
    <row r="53" spans="1:11" ht="15">
      <c r="A53" s="13">
        <f>IF(A52&gt;='Inputs for EPF'!$B$16,"",A52+1)</f>
      </c>
      <c r="B53" s="15">
        <f>IF(A52&gt;='Inputs for EPF'!$B$16,"",B52*(1+'Inputs for EPF'!$B$15))</f>
      </c>
      <c r="C53" s="15">
        <f>IF(A52&gt;='Inputs for EPF'!$B$16,"",IF(B53&lt;'Inputs for EPF'!$B$4,(B53*'Inputs for EPF'!$B$5),IF('Inputs for EPF'!$B$13='Inputs for EPF'!$B$10,(B53*'Inputs for EPF'!$B$5),IF('Inputs for EPF'!$B$13='Inputs for EPF'!$B$11,(B53*'Inputs for EPF'!$B$5),IF('Inputs for EPF'!$B$13='Inputs for EPF'!$B$12,('Inputs for EPF'!$B$4*'Inputs for EPF'!$B$5),0)))))</f>
      </c>
      <c r="D53" s="15">
        <f>IF(A52&gt;='Inputs for EPF'!$B$16,"",IF(B53&lt;'Inputs for EPF'!$B$4,(B53*'Inputs for EPF'!$B$6),IF('Inputs for EPF'!$B$13='Inputs for EPF'!$B$10,(B53*'Inputs for EPF'!$B$5)-('Inputs for EPF'!$B$4*('Inputs for EPF'!$B$5-'Inputs for EPF'!$B$6)),IF('Inputs for EPF'!$B$13='Inputs for EPF'!$B$11,('Inputs for EPF'!$B$4*'Inputs for EPF'!$B$6),IF('Inputs for EPF'!$B$13='Inputs for EPF'!$B$12,('Inputs for EPF'!$B$4*'Inputs for EPF'!$B$6),0)))))</f>
      </c>
      <c r="E53" s="13">
        <f>IF(A52&gt;='Inputs for EPF'!$B$16,"",IF(B53&lt;'Inputs for EPF'!$B$4,(B53*'Inputs for EPF'!$B$5)+(B53*'Inputs for EPF'!$B$6),IF('Inputs for EPF'!$B$13='Inputs for EPF'!$B$10,(B53*'Inputs for EPF'!$B$5)+(B53*'Inputs for EPF'!$B$5)-('Inputs for EPF'!$B$4*('Inputs for EPF'!$B$5-'Inputs for EPF'!$B$6)),IF('Inputs for EPF'!$B$13='Inputs for EPF'!$B$11,(B53*'Inputs for EPF'!$B$5)+('Inputs for EPF'!$B$4*'Inputs for EPF'!$B$6),IF('Inputs for EPF'!$B$13='Inputs for EPF'!$B$12,('Inputs for EPF'!$B$4*'Inputs for EPF'!$B$5)+('Inputs for EPF'!$B$4*'Inputs for EPF'!$B$6),0)))))</f>
      </c>
      <c r="F53" s="13">
        <f>IF(A52&gt;='Inputs for EPF'!$B$16,"",G52)</f>
      </c>
      <c r="G53" s="13">
        <f>IF(A52&gt;='Inputs for EPF'!$B$16,"",(G52+12*E53)*(1+'Inputs for EPF'!$B$8))</f>
      </c>
      <c r="H53" s="21">
        <f>IF(B53&lt;'Inputs for EPF'!$B$4,'Inputs for EPF'!$B$7*('Inputs for EPF'!$B$5-'Inputs for EPF'!$B$6),'Inputs for EPF'!$B$4*('Inputs for EPF'!$B$5-'Inputs for EPF'!$B$6))</f>
        <v>1249.4999999999998</v>
      </c>
      <c r="I53" s="13">
        <f>IF(A52&gt;='Inputs for EPF'!$B$16,"",J52)</f>
      </c>
      <c r="J53" s="13">
        <f>IF(A52&gt;='Inputs for EPF'!$B$16,"",J52+12*H53)</f>
      </c>
      <c r="K53" s="13">
        <f>IF(A52&gt;='Inputs for EPF'!$B$16,"",12*IF(B53&lt;'Inputs for EPF'!$B$4,1.61%*B53,1.61%*'Inputs for EPF'!$B$4))</f>
      </c>
    </row>
  </sheetData>
  <sheetProtection/>
  <mergeCells count="3">
    <mergeCell ref="C1:E1"/>
    <mergeCell ref="F1:G1"/>
    <mergeCell ref="I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50"/>
  <sheetViews>
    <sheetView zoomScale="115" zoomScaleNormal="115" zoomScalePageLayoutView="0" workbookViewId="0" topLeftCell="A1">
      <selection activeCell="D6" sqref="D6"/>
    </sheetView>
  </sheetViews>
  <sheetFormatPr defaultColWidth="9.140625" defaultRowHeight="15"/>
  <cols>
    <col min="4" max="4" width="16.8515625" style="0" customWidth="1"/>
    <col min="5" max="5" width="2.7109375" style="11" customWidth="1"/>
    <col min="6" max="6" width="4.421875" style="0" bestFit="1" customWidth="1"/>
    <col min="7" max="7" width="15.8515625" style="0" bestFit="1" customWidth="1"/>
    <col min="8" max="8" width="12.421875" style="0" bestFit="1" customWidth="1"/>
    <col min="9" max="9" width="13.140625" style="0" bestFit="1" customWidth="1"/>
    <col min="10" max="10" width="18.140625" style="0" bestFit="1" customWidth="1"/>
    <col min="11" max="11" width="23.7109375" style="0" bestFit="1" customWidth="1"/>
    <col min="12" max="12" width="24.28125" style="0" bestFit="1" customWidth="1"/>
    <col min="13" max="13" width="18.8515625" style="0" bestFit="1" customWidth="1"/>
    <col min="14" max="14" width="27.7109375" style="0" bestFit="1" customWidth="1"/>
    <col min="15" max="15" width="20.8515625" style="0" bestFit="1" customWidth="1"/>
    <col min="17" max="17" width="11.57421875" style="0" bestFit="1" customWidth="1"/>
  </cols>
  <sheetData>
    <row r="1" spans="1:17" ht="15">
      <c r="A1" s="88" t="s">
        <v>95</v>
      </c>
      <c r="B1" s="89"/>
      <c r="C1" s="89"/>
      <c r="D1" s="90"/>
      <c r="E1" s="87"/>
      <c r="F1" s="6" t="s">
        <v>91</v>
      </c>
      <c r="G1" s="6" t="s">
        <v>84</v>
      </c>
      <c r="H1" s="6" t="s">
        <v>88</v>
      </c>
      <c r="I1" s="6" t="s">
        <v>85</v>
      </c>
      <c r="J1" s="6" t="s">
        <v>86</v>
      </c>
      <c r="K1" s="6" t="s">
        <v>87</v>
      </c>
      <c r="L1" s="6" t="s">
        <v>89</v>
      </c>
      <c r="M1" s="6" t="s">
        <v>90</v>
      </c>
      <c r="N1" s="6" t="s">
        <v>62</v>
      </c>
      <c r="O1" s="70" t="s">
        <v>92</v>
      </c>
      <c r="Q1" s="27">
        <f>Retirement!B29</f>
        <v>52311716.653326906</v>
      </c>
    </row>
    <row r="2" spans="1:17" ht="15">
      <c r="A2" s="91" t="s">
        <v>98</v>
      </c>
      <c r="B2" s="92"/>
      <c r="C2" s="92"/>
      <c r="D2" s="93"/>
      <c r="F2" s="6">
        <f>Retirement!B6</f>
        <v>35</v>
      </c>
      <c r="G2" s="67">
        <v>0.7</v>
      </c>
      <c r="H2" s="67">
        <v>0.1</v>
      </c>
      <c r="I2" s="104">
        <f>1-G2-H2</f>
        <v>0.20000000000000004</v>
      </c>
      <c r="J2" s="67">
        <v>0.12</v>
      </c>
      <c r="K2" s="67">
        <v>0.06</v>
      </c>
      <c r="L2" s="67">
        <v>0.08</v>
      </c>
      <c r="M2" s="68">
        <f>(G2*J2)+(H2*K2)+(I2*L2)</f>
        <v>0.106</v>
      </c>
      <c r="N2" s="85">
        <v>35676.25394462931</v>
      </c>
      <c r="O2">
        <v>0</v>
      </c>
      <c r="Q2" s="86">
        <f>COUNT(O3:O60)+2</f>
        <v>22</v>
      </c>
    </row>
    <row r="3" spans="1:15" ht="15">
      <c r="A3" s="91" t="s">
        <v>96</v>
      </c>
      <c r="B3" s="92"/>
      <c r="C3" s="92"/>
      <c r="D3" s="93"/>
      <c r="F3" s="6">
        <f>IF(F2&gt;=Retirement!$B$7,"",F2+1)</f>
        <v>36</v>
      </c>
      <c r="G3" s="67">
        <v>0.7</v>
      </c>
      <c r="H3" s="67">
        <v>0.1</v>
      </c>
      <c r="I3" s="104">
        <f aca="true" t="shared" si="0" ref="I3:I17">1-G3-H3</f>
        <v>0.20000000000000004</v>
      </c>
      <c r="J3" s="67">
        <v>0.12</v>
      </c>
      <c r="K3" s="67">
        <v>0.06</v>
      </c>
      <c r="L3" s="67">
        <v>0.08</v>
      </c>
      <c r="M3" s="68">
        <f aca="true" t="shared" si="1" ref="M3:M27">(G3*J3)+(H3*K3)+(I3*L3)</f>
        <v>0.106</v>
      </c>
      <c r="N3" s="69">
        <f>IF(F3="","",N2*(1+$D$6))</f>
        <v>39243.879339092244</v>
      </c>
      <c r="O3" s="69">
        <f>N2*12*(1+M2)</f>
        <v>473495.24235312024</v>
      </c>
    </row>
    <row r="4" spans="1:15" ht="15">
      <c r="A4" s="94" t="s">
        <v>97</v>
      </c>
      <c r="B4" s="95"/>
      <c r="C4" s="95"/>
      <c r="D4" s="96"/>
      <c r="F4" s="6">
        <f>IF(F3&gt;=Retirement!$B$7,"",F3+1)</f>
        <v>37</v>
      </c>
      <c r="G4" s="67">
        <v>0.7</v>
      </c>
      <c r="H4" s="67">
        <v>0.1</v>
      </c>
      <c r="I4" s="104">
        <f t="shared" si="0"/>
        <v>0.20000000000000004</v>
      </c>
      <c r="J4" s="67">
        <v>0.12</v>
      </c>
      <c r="K4" s="67">
        <v>0.06</v>
      </c>
      <c r="L4" s="67">
        <v>0.08</v>
      </c>
      <c r="M4" s="68">
        <f t="shared" si="1"/>
        <v>0.106</v>
      </c>
      <c r="N4" s="69">
        <f aca="true" t="shared" si="2" ref="N4:N27">IF(F4="","",N3*(1+$D$6))</f>
        <v>43168.267273001475</v>
      </c>
      <c r="O4" s="69">
        <f>IF(F4="","",(12*N3+O3)*(1+M3))</f>
        <v>1044530.5046309833</v>
      </c>
    </row>
    <row r="5" spans="1:15" ht="15">
      <c r="A5" s="56" t="s">
        <v>60</v>
      </c>
      <c r="B5" s="98"/>
      <c r="C5" s="98"/>
      <c r="D5" s="99"/>
      <c r="F5" s="6">
        <f>IF(F4&gt;=Retirement!$B$7,"",F4+1)</f>
        <v>38</v>
      </c>
      <c r="G5" s="67">
        <v>0.7</v>
      </c>
      <c r="H5" s="67">
        <v>0.1</v>
      </c>
      <c r="I5" s="104">
        <f t="shared" si="0"/>
        <v>0.20000000000000004</v>
      </c>
      <c r="J5" s="67">
        <v>0.12</v>
      </c>
      <c r="K5" s="67">
        <v>0.06</v>
      </c>
      <c r="L5" s="67">
        <v>0.08</v>
      </c>
      <c r="M5" s="68">
        <f t="shared" si="1"/>
        <v>0.106</v>
      </c>
      <c r="N5" s="69">
        <f t="shared" si="2"/>
        <v>47485.09400030163</v>
      </c>
      <c r="O5" s="69">
        <f aca="true" t="shared" si="3" ref="O5:O40">IF(F5="","",(12*N4+O4)*(1+M4))</f>
        <v>1728179.9813691431</v>
      </c>
    </row>
    <row r="6" spans="4:15" ht="15">
      <c r="D6" s="100">
        <v>0.1</v>
      </c>
      <c r="F6" s="6">
        <f>IF(F5&gt;=Retirement!$B$7,"",F5+1)</f>
        <v>39</v>
      </c>
      <c r="G6" s="67">
        <v>0.7</v>
      </c>
      <c r="H6" s="67">
        <v>0.1</v>
      </c>
      <c r="I6" s="104">
        <f t="shared" si="0"/>
        <v>0.20000000000000004</v>
      </c>
      <c r="J6" s="67">
        <v>0.12</v>
      </c>
      <c r="K6" s="67">
        <v>0.06</v>
      </c>
      <c r="L6" s="67">
        <v>0.08</v>
      </c>
      <c r="M6" s="68">
        <f t="shared" si="1"/>
        <v>0.106</v>
      </c>
      <c r="N6" s="69">
        <f t="shared" si="2"/>
        <v>52233.6034003318</v>
      </c>
      <c r="O6" s="69">
        <f t="shared" si="3"/>
        <v>2541589.226966276</v>
      </c>
    </row>
    <row r="7" spans="6:15" ht="15">
      <c r="F7" s="6">
        <f>IF(F6&gt;=Retirement!$B$7,"",F6+1)</f>
        <v>40</v>
      </c>
      <c r="G7" s="67">
        <v>0.7</v>
      </c>
      <c r="H7" s="67">
        <v>0.1</v>
      </c>
      <c r="I7" s="104">
        <f t="shared" si="0"/>
        <v>0.20000000000000004</v>
      </c>
      <c r="J7" s="67">
        <v>0.12</v>
      </c>
      <c r="K7" s="67">
        <v>0.06</v>
      </c>
      <c r="L7" s="67">
        <v>0.08</v>
      </c>
      <c r="M7" s="68">
        <f t="shared" si="1"/>
        <v>0.106</v>
      </c>
      <c r="N7" s="69">
        <f t="shared" si="2"/>
        <v>57456.96374036498</v>
      </c>
      <c r="O7" s="69">
        <f t="shared" si="3"/>
        <v>3504242.069353905</v>
      </c>
    </row>
    <row r="8" spans="6:15" ht="15">
      <c r="F8" s="6">
        <f>IF(F7&gt;=Retirement!$B$7,"",F7+1)</f>
        <v>41</v>
      </c>
      <c r="G8" s="67">
        <v>0.7</v>
      </c>
      <c r="H8" s="67">
        <v>0.1</v>
      </c>
      <c r="I8" s="104">
        <f t="shared" si="0"/>
        <v>0.20000000000000004</v>
      </c>
      <c r="J8" s="67">
        <v>0.12</v>
      </c>
      <c r="K8" s="67">
        <v>0.06</v>
      </c>
      <c r="L8" s="67">
        <v>0.08</v>
      </c>
      <c r="M8" s="68">
        <f t="shared" si="1"/>
        <v>0.106</v>
      </c>
      <c r="N8" s="69">
        <f t="shared" si="2"/>
        <v>63202.660114401486</v>
      </c>
      <c r="O8" s="69">
        <f t="shared" si="3"/>
        <v>4638260.5514675435</v>
      </c>
    </row>
    <row r="9" spans="6:15" ht="15">
      <c r="F9" s="6">
        <f>IF(F8&gt;=Retirement!$B$7,"",F8+1)</f>
        <v>42</v>
      </c>
      <c r="G9" s="67">
        <v>0.7</v>
      </c>
      <c r="H9" s="67">
        <v>0.1</v>
      </c>
      <c r="I9" s="104">
        <f t="shared" si="0"/>
        <v>0.20000000000000004</v>
      </c>
      <c r="J9" s="67">
        <v>0.12</v>
      </c>
      <c r="K9" s="67">
        <v>0.06</v>
      </c>
      <c r="L9" s="67">
        <v>0.08</v>
      </c>
      <c r="M9" s="68">
        <f t="shared" si="1"/>
        <v>0.106</v>
      </c>
      <c r="N9" s="69">
        <f t="shared" si="2"/>
        <v>69522.92612584164</v>
      </c>
      <c r="O9" s="69">
        <f t="shared" si="3"/>
        <v>5968741.87496144</v>
      </c>
    </row>
    <row r="10" spans="6:15" ht="15">
      <c r="F10" s="6">
        <f>IF(F9&gt;=Retirement!$B$7,"",F9+1)</f>
        <v>43</v>
      </c>
      <c r="G10" s="67">
        <v>0.7</v>
      </c>
      <c r="H10" s="67">
        <v>0.1</v>
      </c>
      <c r="I10" s="104">
        <f t="shared" si="0"/>
        <v>0.20000000000000004</v>
      </c>
      <c r="J10" s="67">
        <v>0.12</v>
      </c>
      <c r="K10" s="67">
        <v>0.06</v>
      </c>
      <c r="L10" s="67">
        <v>0.08</v>
      </c>
      <c r="M10" s="68">
        <f t="shared" si="1"/>
        <v>0.106</v>
      </c>
      <c r="N10" s="69">
        <f t="shared" si="2"/>
        <v>76475.21873842581</v>
      </c>
      <c r="O10" s="69">
        <f t="shared" si="3"/>
        <v>7524136.789249524</v>
      </c>
    </row>
    <row r="11" spans="6:15" ht="15">
      <c r="F11" s="6">
        <f>IF(F10&gt;=Retirement!$B$7,"",F10+1)</f>
        <v>44</v>
      </c>
      <c r="G11" s="67">
        <v>0.7</v>
      </c>
      <c r="H11" s="67">
        <v>0.1</v>
      </c>
      <c r="I11" s="104">
        <f t="shared" si="0"/>
        <v>0.20000000000000004</v>
      </c>
      <c r="J11" s="67">
        <v>0.12</v>
      </c>
      <c r="K11" s="67">
        <v>0.06</v>
      </c>
      <c r="L11" s="67">
        <v>0.08</v>
      </c>
      <c r="M11" s="68">
        <f t="shared" si="1"/>
        <v>0.106</v>
      </c>
      <c r="N11" s="69">
        <f t="shared" si="2"/>
        <v>84122.7406122684</v>
      </c>
      <c r="O11" s="69">
        <f t="shared" si="3"/>
        <v>9336674.39200636</v>
      </c>
    </row>
    <row r="12" spans="6:15" ht="15">
      <c r="F12" s="6">
        <f>IF(F11&gt;=Retirement!$B$7,"",F11+1)</f>
        <v>45</v>
      </c>
      <c r="G12" s="67">
        <v>0.6</v>
      </c>
      <c r="H12" s="67">
        <v>0.1</v>
      </c>
      <c r="I12" s="104">
        <f t="shared" si="0"/>
        <v>0.30000000000000004</v>
      </c>
      <c r="J12" s="67">
        <v>0.1</v>
      </c>
      <c r="K12" s="67">
        <v>0.06</v>
      </c>
      <c r="L12" s="67">
        <v>0.08</v>
      </c>
      <c r="M12" s="68">
        <f t="shared" si="1"/>
        <v>0.09000000000000001</v>
      </c>
      <c r="N12" s="69">
        <f t="shared" si="2"/>
        <v>92535.01467349526</v>
      </c>
      <c r="O12" s="69">
        <f t="shared" si="3"/>
        <v>11442838.890965061</v>
      </c>
    </row>
    <row r="13" spans="6:15" ht="15">
      <c r="F13" s="6">
        <f>IF(F12&gt;=Retirement!$B$7,"",F12+1)</f>
        <v>46</v>
      </c>
      <c r="G13" s="67">
        <v>0.6</v>
      </c>
      <c r="H13" s="67">
        <v>0.1</v>
      </c>
      <c r="I13" s="104">
        <f t="shared" si="0"/>
        <v>0.30000000000000004</v>
      </c>
      <c r="J13" s="67">
        <v>0.1</v>
      </c>
      <c r="K13" s="67">
        <v>0.06</v>
      </c>
      <c r="L13" s="67">
        <v>0.08</v>
      </c>
      <c r="M13" s="68">
        <f t="shared" si="1"/>
        <v>0.09000000000000001</v>
      </c>
      <c r="N13" s="69">
        <f t="shared" si="2"/>
        <v>101788.51614084479</v>
      </c>
      <c r="O13" s="69">
        <f t="shared" si="3"/>
        <v>13683052.383081235</v>
      </c>
    </row>
    <row r="14" spans="6:15" ht="15">
      <c r="F14" s="6">
        <f>IF(F13&gt;=Retirement!$B$7,"",F13+1)</f>
        <v>47</v>
      </c>
      <c r="G14" s="67">
        <v>0.6</v>
      </c>
      <c r="H14" s="67">
        <v>0.1</v>
      </c>
      <c r="I14" s="104">
        <f t="shared" si="0"/>
        <v>0.30000000000000004</v>
      </c>
      <c r="J14" s="67">
        <v>0.1</v>
      </c>
      <c r="K14" s="67">
        <v>0.06</v>
      </c>
      <c r="L14" s="67">
        <v>0.08</v>
      </c>
      <c r="M14" s="68">
        <f t="shared" si="1"/>
        <v>0.09000000000000001</v>
      </c>
      <c r="N14" s="69">
        <f t="shared" si="2"/>
        <v>111967.36775492928</v>
      </c>
      <c r="O14" s="69">
        <f t="shared" si="3"/>
        <v>16245920.888680797</v>
      </c>
    </row>
    <row r="15" spans="1:15" ht="15">
      <c r="A15" s="97" t="s">
        <v>99</v>
      </c>
      <c r="B15" s="97"/>
      <c r="C15" s="97"/>
      <c r="D15" s="97"/>
      <c r="F15" s="6">
        <f>IF(F14&gt;=Retirement!$B$7,"",F14+1)</f>
        <v>48</v>
      </c>
      <c r="G15" s="67">
        <v>0.6</v>
      </c>
      <c r="H15" s="67">
        <v>0.1</v>
      </c>
      <c r="I15" s="104">
        <f t="shared" si="0"/>
        <v>0.30000000000000004</v>
      </c>
      <c r="J15" s="67">
        <v>0.1</v>
      </c>
      <c r="K15" s="67">
        <v>0.06</v>
      </c>
      <c r="L15" s="67">
        <v>0.08</v>
      </c>
      <c r="M15" s="68">
        <f t="shared" si="1"/>
        <v>0.09000000000000001</v>
      </c>
      <c r="N15" s="69">
        <f t="shared" si="2"/>
        <v>123164.10453042222</v>
      </c>
      <c r="O15" s="69">
        <f t="shared" si="3"/>
        <v>19172586.938896548</v>
      </c>
    </row>
    <row r="16" spans="4:15" ht="15">
      <c r="D16" s="101">
        <f>N2</f>
        <v>35676.25394462931</v>
      </c>
      <c r="F16" s="6">
        <f>IF(F15&gt;=Retirement!$B$7,"",F15+1)</f>
        <v>49</v>
      </c>
      <c r="G16" s="67">
        <v>0.6</v>
      </c>
      <c r="H16" s="67">
        <v>0.1</v>
      </c>
      <c r="I16" s="104">
        <f t="shared" si="0"/>
        <v>0.30000000000000004</v>
      </c>
      <c r="J16" s="67">
        <v>0.1</v>
      </c>
      <c r="K16" s="67">
        <v>0.06</v>
      </c>
      <c r="L16" s="67">
        <v>0.08</v>
      </c>
      <c r="M16" s="68">
        <f t="shared" si="1"/>
        <v>0.09000000000000001</v>
      </c>
      <c r="N16" s="69">
        <f t="shared" si="2"/>
        <v>135480.51498346444</v>
      </c>
      <c r="O16" s="69">
        <f t="shared" si="3"/>
        <v>22509106.250655163</v>
      </c>
    </row>
    <row r="17" spans="1:15" ht="15">
      <c r="A17" s="102" t="s">
        <v>100</v>
      </c>
      <c r="D17" s="103">
        <f>MAX(O2:O50)</f>
        <v>52311716.65332692</v>
      </c>
      <c r="F17" s="6">
        <f>IF(F16&gt;=Retirement!$B$7,"",F16+1)</f>
        <v>50</v>
      </c>
      <c r="G17" s="67">
        <v>0.6</v>
      </c>
      <c r="H17" s="67">
        <v>0.1</v>
      </c>
      <c r="I17" s="104">
        <f t="shared" si="0"/>
        <v>0.30000000000000004</v>
      </c>
      <c r="J17" s="67">
        <v>0.1</v>
      </c>
      <c r="K17" s="67">
        <v>0.06</v>
      </c>
      <c r="L17" s="67">
        <v>0.08</v>
      </c>
      <c r="M17" s="68">
        <f t="shared" si="1"/>
        <v>0.09000000000000001</v>
      </c>
      <c r="N17" s="69">
        <f t="shared" si="2"/>
        <v>149028.5664818109</v>
      </c>
      <c r="O17" s="69">
        <f t="shared" si="3"/>
        <v>26307010.949197844</v>
      </c>
    </row>
    <row r="18" spans="1:15" ht="15">
      <c r="A18" t="s">
        <v>101</v>
      </c>
      <c r="F18" s="6">
        <f>IF(F17&gt;=Retirement!$B$7,"",F17+1)</f>
        <v>51</v>
      </c>
      <c r="G18" s="67">
        <v>0.5</v>
      </c>
      <c r="H18" s="67">
        <v>0.1</v>
      </c>
      <c r="I18" s="104">
        <f aca="true" t="shared" si="4" ref="I18:I27">1-G18-H18</f>
        <v>0.4</v>
      </c>
      <c r="J18" s="67">
        <v>0.08</v>
      </c>
      <c r="K18" s="67">
        <v>0.06</v>
      </c>
      <c r="L18" s="67">
        <v>0.08</v>
      </c>
      <c r="M18" s="68">
        <f t="shared" si="1"/>
        <v>0.078</v>
      </c>
      <c r="N18" s="69">
        <f t="shared" si="2"/>
        <v>163931.423129992</v>
      </c>
      <c r="O18" s="69">
        <f t="shared" si="3"/>
        <v>30623935.58420774</v>
      </c>
    </row>
    <row r="19" spans="1:15" ht="15">
      <c r="A19" t="s">
        <v>102</v>
      </c>
      <c r="F19" s="6">
        <f>IF(F18&gt;=Retirement!$B$7,"",F18+1)</f>
        <v>52</v>
      </c>
      <c r="G19" s="67">
        <v>0.5</v>
      </c>
      <c r="H19" s="67">
        <v>0.1</v>
      </c>
      <c r="I19" s="104">
        <f t="shared" si="4"/>
        <v>0.4</v>
      </c>
      <c r="J19" s="67">
        <v>0.08</v>
      </c>
      <c r="K19" s="67">
        <v>0.06</v>
      </c>
      <c r="L19" s="67">
        <v>0.08</v>
      </c>
      <c r="M19" s="68">
        <f t="shared" si="1"/>
        <v>0.078</v>
      </c>
      <c r="N19" s="69">
        <f t="shared" si="2"/>
        <v>180324.5654429912</v>
      </c>
      <c r="O19" s="69">
        <f t="shared" si="3"/>
        <v>35133219.449385524</v>
      </c>
    </row>
    <row r="20" spans="6:15" ht="15">
      <c r="F20" s="6">
        <f>IF(F19&gt;=Retirement!$B$7,"",F19+1)</f>
        <v>53</v>
      </c>
      <c r="G20" s="67">
        <v>0.5</v>
      </c>
      <c r="H20" s="67">
        <v>0.1</v>
      </c>
      <c r="I20" s="104">
        <f t="shared" si="4"/>
        <v>0.4</v>
      </c>
      <c r="J20" s="67">
        <v>0.08</v>
      </c>
      <c r="K20" s="67">
        <v>0.06</v>
      </c>
      <c r="L20" s="67">
        <v>0.08</v>
      </c>
      <c r="M20" s="68">
        <f t="shared" si="1"/>
        <v>0.078</v>
      </c>
      <c r="N20" s="69">
        <f t="shared" si="2"/>
        <v>198357.02198729035</v>
      </c>
      <c r="O20" s="69">
        <f t="shared" si="3"/>
        <v>40206289.14500813</v>
      </c>
    </row>
    <row r="21" spans="6:15" ht="15">
      <c r="F21" s="6">
        <f>IF(F20&gt;=Retirement!$B$7,"",F20+1)</f>
        <v>54</v>
      </c>
      <c r="G21" s="67">
        <v>0.5</v>
      </c>
      <c r="H21" s="67">
        <v>0.1</v>
      </c>
      <c r="I21" s="104">
        <f t="shared" si="4"/>
        <v>0.4</v>
      </c>
      <c r="J21" s="67">
        <v>0.08</v>
      </c>
      <c r="K21" s="67">
        <v>0.06</v>
      </c>
      <c r="L21" s="67">
        <v>0.08</v>
      </c>
      <c r="M21" s="68">
        <f t="shared" si="1"/>
        <v>0.078</v>
      </c>
      <c r="N21" s="69">
        <f t="shared" si="2"/>
        <v>218192.72418601942</v>
      </c>
      <c r="O21" s="69">
        <f t="shared" si="3"/>
        <v>45908326.13474636</v>
      </c>
    </row>
    <row r="22" spans="6:15" ht="15">
      <c r="F22" s="6">
        <f>IF(F21&gt;=Retirement!$B$7,"",F21+1)</f>
        <v>55</v>
      </c>
      <c r="G22" s="67">
        <v>0.5</v>
      </c>
      <c r="H22" s="67">
        <v>0.1</v>
      </c>
      <c r="I22" s="104">
        <f t="shared" si="4"/>
        <v>0.4</v>
      </c>
      <c r="J22" s="67">
        <v>0.08</v>
      </c>
      <c r="K22" s="67">
        <v>0.06</v>
      </c>
      <c r="L22" s="67">
        <v>0.08</v>
      </c>
      <c r="M22" s="68">
        <f t="shared" si="1"/>
        <v>0.078</v>
      </c>
      <c r="N22" s="69">
        <f t="shared" si="2"/>
        <v>240011.99660462138</v>
      </c>
      <c r="O22" s="69">
        <f t="shared" si="3"/>
        <v>52311716.65332692</v>
      </c>
    </row>
    <row r="23" spans="6:15" ht="15">
      <c r="F23" s="6">
        <f>IF(F22&gt;=Retirement!$B$7,"",F22+1)</f>
      </c>
      <c r="G23" s="67">
        <v>0.4</v>
      </c>
      <c r="H23" s="67">
        <v>0.1</v>
      </c>
      <c r="I23" s="104">
        <f t="shared" si="4"/>
        <v>0.5</v>
      </c>
      <c r="J23" s="67">
        <v>0.08</v>
      </c>
      <c r="K23" s="67">
        <v>0.06</v>
      </c>
      <c r="L23" s="67">
        <v>0.08</v>
      </c>
      <c r="M23" s="68">
        <f t="shared" si="1"/>
        <v>0.078</v>
      </c>
      <c r="N23" s="69">
        <f t="shared" si="2"/>
      </c>
      <c r="O23" s="69">
        <f t="shared" si="3"/>
      </c>
    </row>
    <row r="24" spans="6:15" ht="15">
      <c r="F24" s="6">
        <f>IF(F23&gt;=Retirement!$B$7,"",F23+1)</f>
      </c>
      <c r="G24" s="67">
        <v>0.4</v>
      </c>
      <c r="H24" s="67">
        <v>0.1</v>
      </c>
      <c r="I24" s="104">
        <f t="shared" si="4"/>
        <v>0.5</v>
      </c>
      <c r="J24" s="67">
        <v>0.08</v>
      </c>
      <c r="K24" s="67">
        <v>0.06</v>
      </c>
      <c r="L24" s="67">
        <v>0.08</v>
      </c>
      <c r="M24" s="68">
        <f t="shared" si="1"/>
        <v>0.078</v>
      </c>
      <c r="N24" s="69">
        <f t="shared" si="2"/>
      </c>
      <c r="O24" s="69">
        <f t="shared" si="3"/>
      </c>
    </row>
    <row r="25" spans="6:15" ht="15">
      <c r="F25" s="6">
        <f>IF(F24&gt;=Retirement!$B$7,"",F24+1)</f>
      </c>
      <c r="G25" s="67">
        <v>0.4</v>
      </c>
      <c r="H25" s="67">
        <v>0.1</v>
      </c>
      <c r="I25" s="104">
        <f t="shared" si="4"/>
        <v>0.5</v>
      </c>
      <c r="J25" s="67">
        <v>0.08</v>
      </c>
      <c r="K25" s="67">
        <v>0.06</v>
      </c>
      <c r="L25" s="67">
        <v>0.08</v>
      </c>
      <c r="M25" s="68">
        <f t="shared" si="1"/>
        <v>0.078</v>
      </c>
      <c r="N25" s="69">
        <f t="shared" si="2"/>
      </c>
      <c r="O25" s="69">
        <f t="shared" si="3"/>
      </c>
    </row>
    <row r="26" spans="6:15" ht="15">
      <c r="F26" s="6">
        <f>IF(F25&gt;=Retirement!$B$7,"",F25+1)</f>
      </c>
      <c r="G26" s="67">
        <v>0.4</v>
      </c>
      <c r="H26" s="67">
        <v>0.1</v>
      </c>
      <c r="I26" s="104">
        <f t="shared" si="4"/>
        <v>0.5</v>
      </c>
      <c r="J26" s="67">
        <v>0.08</v>
      </c>
      <c r="K26" s="67">
        <v>0.06</v>
      </c>
      <c r="L26" s="67">
        <v>0.08</v>
      </c>
      <c r="M26" s="68">
        <f t="shared" si="1"/>
        <v>0.078</v>
      </c>
      <c r="N26" s="69">
        <f t="shared" si="2"/>
      </c>
      <c r="O26" s="69">
        <f t="shared" si="3"/>
      </c>
    </row>
    <row r="27" spans="6:15" ht="15">
      <c r="F27" s="6">
        <f>IF(F26&gt;=Retirement!$B$7,"",F26+1)</f>
      </c>
      <c r="G27" s="67">
        <v>0.4</v>
      </c>
      <c r="H27" s="67">
        <v>0.1</v>
      </c>
      <c r="I27" s="104">
        <f t="shared" si="4"/>
        <v>0.5</v>
      </c>
      <c r="J27" s="67">
        <v>0.08</v>
      </c>
      <c r="K27" s="67">
        <v>0.06</v>
      </c>
      <c r="L27" s="67">
        <v>0.08</v>
      </c>
      <c r="M27" s="68">
        <f t="shared" si="1"/>
        <v>0.078</v>
      </c>
      <c r="N27" s="69">
        <f t="shared" si="2"/>
      </c>
      <c r="O27" s="69">
        <f t="shared" si="3"/>
      </c>
    </row>
    <row r="28" spans="6:15" ht="15">
      <c r="F28" s="6">
        <f>IF(F27&gt;=Retirement!$B$7,"",F27+1)</f>
      </c>
      <c r="G28" s="67">
        <v>0.4</v>
      </c>
      <c r="H28" s="67">
        <v>0.1</v>
      </c>
      <c r="I28" s="104">
        <f aca="true" t="shared" si="5" ref="I28:I50">1-G28-H28</f>
        <v>0.5</v>
      </c>
      <c r="J28" s="67">
        <v>0.08</v>
      </c>
      <c r="K28" s="67">
        <v>0.06</v>
      </c>
      <c r="L28" s="67">
        <v>0.08</v>
      </c>
      <c r="M28" s="68">
        <f aca="true" t="shared" si="6" ref="M28:M50">(G28*J28)+(H28*K28)+(I28*L28)</f>
        <v>0.078</v>
      </c>
      <c r="N28" s="69">
        <f aca="true" t="shared" si="7" ref="N28:N50">IF(F28="","",N27*(1+$D$6))</f>
      </c>
      <c r="O28" s="69">
        <f aca="true" t="shared" si="8" ref="O28:O50">IF(F28="","",(12*N27+O27)*(1+M27))</f>
      </c>
    </row>
    <row r="29" spans="6:15" ht="15">
      <c r="F29" s="6">
        <f>IF(F28&gt;=Retirement!$B$7,"",F28+1)</f>
      </c>
      <c r="G29" s="67">
        <v>0.4</v>
      </c>
      <c r="H29" s="67">
        <v>0.1</v>
      </c>
      <c r="I29" s="104">
        <f t="shared" si="5"/>
        <v>0.5</v>
      </c>
      <c r="J29" s="67">
        <v>0.08</v>
      </c>
      <c r="K29" s="67">
        <v>0.06</v>
      </c>
      <c r="L29" s="67">
        <v>0.08</v>
      </c>
      <c r="M29" s="68">
        <f t="shared" si="6"/>
        <v>0.078</v>
      </c>
      <c r="N29" s="69">
        <f t="shared" si="7"/>
      </c>
      <c r="O29" s="69">
        <f t="shared" si="8"/>
      </c>
    </row>
    <row r="30" spans="6:15" ht="15">
      <c r="F30" s="6">
        <f>IF(F29&gt;=Retirement!$B$7,"",F29+1)</f>
      </c>
      <c r="G30" s="67">
        <v>0.4</v>
      </c>
      <c r="H30" s="67">
        <v>0.1</v>
      </c>
      <c r="I30" s="104">
        <f t="shared" si="5"/>
        <v>0.5</v>
      </c>
      <c r="J30" s="67">
        <v>0.08</v>
      </c>
      <c r="K30" s="67">
        <v>0.06</v>
      </c>
      <c r="L30" s="67">
        <v>0.08</v>
      </c>
      <c r="M30" s="68">
        <f t="shared" si="6"/>
        <v>0.078</v>
      </c>
      <c r="N30" s="69">
        <f t="shared" si="7"/>
      </c>
      <c r="O30" s="69">
        <f t="shared" si="8"/>
      </c>
    </row>
    <row r="31" spans="6:15" ht="15">
      <c r="F31" s="6">
        <f>IF(F30&gt;=Retirement!$B$7,"",F30+1)</f>
      </c>
      <c r="G31" s="67">
        <v>0.4</v>
      </c>
      <c r="H31" s="67">
        <v>0.1</v>
      </c>
      <c r="I31" s="104">
        <f t="shared" si="5"/>
        <v>0.5</v>
      </c>
      <c r="J31" s="67">
        <v>0.08</v>
      </c>
      <c r="K31" s="67">
        <v>0.06</v>
      </c>
      <c r="L31" s="67">
        <v>0.08</v>
      </c>
      <c r="M31" s="68">
        <f t="shared" si="6"/>
        <v>0.078</v>
      </c>
      <c r="N31" s="69">
        <f t="shared" si="7"/>
      </c>
      <c r="O31" s="69">
        <f t="shared" si="8"/>
      </c>
    </row>
    <row r="32" spans="6:15" ht="15">
      <c r="F32" s="6">
        <f>IF(F31&gt;=Retirement!$B$7,"",F31+1)</f>
      </c>
      <c r="G32" s="67">
        <v>0.4</v>
      </c>
      <c r="H32" s="67">
        <v>0.1</v>
      </c>
      <c r="I32" s="104">
        <f t="shared" si="5"/>
        <v>0.5</v>
      </c>
      <c r="J32" s="67">
        <v>0.08</v>
      </c>
      <c r="K32" s="67">
        <v>0.06</v>
      </c>
      <c r="L32" s="67">
        <v>0.08</v>
      </c>
      <c r="M32" s="68">
        <f t="shared" si="6"/>
        <v>0.078</v>
      </c>
      <c r="N32" s="69">
        <f t="shared" si="7"/>
      </c>
      <c r="O32" s="69">
        <f t="shared" si="8"/>
      </c>
    </row>
    <row r="33" spans="6:15" ht="15">
      <c r="F33" s="6">
        <f>IF(F32&gt;=Retirement!$B$7,"",F32+1)</f>
      </c>
      <c r="G33" s="67">
        <v>0.4</v>
      </c>
      <c r="H33" s="67">
        <v>0.1</v>
      </c>
      <c r="I33" s="104">
        <f t="shared" si="5"/>
        <v>0.5</v>
      </c>
      <c r="J33" s="67">
        <v>0.08</v>
      </c>
      <c r="K33" s="67">
        <v>0.06</v>
      </c>
      <c r="L33" s="67">
        <v>0.08</v>
      </c>
      <c r="M33" s="68">
        <f t="shared" si="6"/>
        <v>0.078</v>
      </c>
      <c r="N33" s="69">
        <f t="shared" si="7"/>
      </c>
      <c r="O33" s="69">
        <f t="shared" si="8"/>
      </c>
    </row>
    <row r="34" spans="6:15" ht="15">
      <c r="F34" s="6">
        <f>IF(F33&gt;=Retirement!$B$7,"",F33+1)</f>
      </c>
      <c r="G34" s="67">
        <v>0.4</v>
      </c>
      <c r="H34" s="67">
        <v>0.1</v>
      </c>
      <c r="I34" s="104">
        <f t="shared" si="5"/>
        <v>0.5</v>
      </c>
      <c r="J34" s="67">
        <v>0.08</v>
      </c>
      <c r="K34" s="67">
        <v>0.06</v>
      </c>
      <c r="L34" s="67">
        <v>0.08</v>
      </c>
      <c r="M34" s="68">
        <f t="shared" si="6"/>
        <v>0.078</v>
      </c>
      <c r="N34" s="69">
        <f t="shared" si="7"/>
      </c>
      <c r="O34" s="69">
        <f t="shared" si="8"/>
      </c>
    </row>
    <row r="35" spans="6:15" ht="15">
      <c r="F35" s="6">
        <f>IF(F34&gt;=Retirement!$B$7,"",F34+1)</f>
      </c>
      <c r="G35" s="67">
        <v>0.4</v>
      </c>
      <c r="H35" s="67">
        <v>0.1</v>
      </c>
      <c r="I35" s="104">
        <f t="shared" si="5"/>
        <v>0.5</v>
      </c>
      <c r="J35" s="67">
        <v>0.08</v>
      </c>
      <c r="K35" s="67">
        <v>0.06</v>
      </c>
      <c r="L35" s="67">
        <v>0.08</v>
      </c>
      <c r="M35" s="68">
        <f t="shared" si="6"/>
        <v>0.078</v>
      </c>
      <c r="N35" s="69">
        <f t="shared" si="7"/>
      </c>
      <c r="O35" s="69">
        <f t="shared" si="8"/>
      </c>
    </row>
    <row r="36" spans="6:15" ht="15">
      <c r="F36" s="6">
        <f>IF(F35&gt;=Retirement!$B$7,"",F35+1)</f>
      </c>
      <c r="G36" s="67">
        <v>0.4</v>
      </c>
      <c r="H36" s="67">
        <v>0.1</v>
      </c>
      <c r="I36" s="104">
        <f t="shared" si="5"/>
        <v>0.5</v>
      </c>
      <c r="J36" s="67">
        <v>0.08</v>
      </c>
      <c r="K36" s="67">
        <v>0.06</v>
      </c>
      <c r="L36" s="67">
        <v>0.08</v>
      </c>
      <c r="M36" s="68">
        <f t="shared" si="6"/>
        <v>0.078</v>
      </c>
      <c r="N36" s="69">
        <f t="shared" si="7"/>
      </c>
      <c r="O36" s="69">
        <f t="shared" si="8"/>
      </c>
    </row>
    <row r="37" spans="6:15" ht="15">
      <c r="F37" s="6">
        <f>IF(F36&gt;=Retirement!$B$7,"",F36+1)</f>
      </c>
      <c r="G37" s="67">
        <v>0.4</v>
      </c>
      <c r="H37" s="67">
        <v>0.1</v>
      </c>
      <c r="I37" s="104">
        <f t="shared" si="5"/>
        <v>0.5</v>
      </c>
      <c r="J37" s="67">
        <v>0.08</v>
      </c>
      <c r="K37" s="67">
        <v>0.06</v>
      </c>
      <c r="L37" s="67">
        <v>0.08</v>
      </c>
      <c r="M37" s="68">
        <f t="shared" si="6"/>
        <v>0.078</v>
      </c>
      <c r="N37" s="69">
        <f t="shared" si="7"/>
      </c>
      <c r="O37" s="69">
        <f t="shared" si="8"/>
      </c>
    </row>
    <row r="38" spans="6:15" ht="15">
      <c r="F38" s="6">
        <f>IF(F37&gt;=Retirement!$B$7,"",F37+1)</f>
      </c>
      <c r="G38" s="67">
        <v>0.4</v>
      </c>
      <c r="H38" s="67">
        <v>0.1</v>
      </c>
      <c r="I38" s="104">
        <f t="shared" si="5"/>
        <v>0.5</v>
      </c>
      <c r="J38" s="67">
        <v>0.08</v>
      </c>
      <c r="K38" s="67">
        <v>0.06</v>
      </c>
      <c r="L38" s="67">
        <v>0.08</v>
      </c>
      <c r="M38" s="68">
        <f t="shared" si="6"/>
        <v>0.078</v>
      </c>
      <c r="N38" s="69">
        <f t="shared" si="7"/>
      </c>
      <c r="O38" s="69">
        <f t="shared" si="8"/>
      </c>
    </row>
    <row r="39" spans="6:15" ht="15">
      <c r="F39" s="6">
        <f>IF(F38&gt;=Retirement!$B$7,"",F38+1)</f>
      </c>
      <c r="G39" s="67">
        <v>0.4</v>
      </c>
      <c r="H39" s="67">
        <v>0.1</v>
      </c>
      <c r="I39" s="104">
        <f t="shared" si="5"/>
        <v>0.5</v>
      </c>
      <c r="J39" s="67">
        <v>0.08</v>
      </c>
      <c r="K39" s="67">
        <v>0.06</v>
      </c>
      <c r="L39" s="67">
        <v>0.08</v>
      </c>
      <c r="M39" s="68">
        <f t="shared" si="6"/>
        <v>0.078</v>
      </c>
      <c r="N39" s="69">
        <f t="shared" si="7"/>
      </c>
      <c r="O39" s="69">
        <f t="shared" si="8"/>
      </c>
    </row>
    <row r="40" spans="6:15" ht="15">
      <c r="F40" s="6">
        <f>IF(F39&gt;=Retirement!$B$7,"",F39+1)</f>
      </c>
      <c r="G40" s="67">
        <v>0.4</v>
      </c>
      <c r="H40" s="67">
        <v>0.1</v>
      </c>
      <c r="I40" s="104">
        <f t="shared" si="5"/>
        <v>0.5</v>
      </c>
      <c r="J40" s="67">
        <v>0.08</v>
      </c>
      <c r="K40" s="67">
        <v>0.06</v>
      </c>
      <c r="L40" s="67">
        <v>0.08</v>
      </c>
      <c r="M40" s="68">
        <f t="shared" si="6"/>
        <v>0.078</v>
      </c>
      <c r="N40" s="69">
        <f t="shared" si="7"/>
      </c>
      <c r="O40" s="69">
        <f t="shared" si="8"/>
      </c>
    </row>
    <row r="41" spans="6:15" ht="15">
      <c r="F41" s="6">
        <f>IF(F40&gt;=Retirement!$B$7,"",F40+1)</f>
      </c>
      <c r="G41" s="67">
        <v>0.4</v>
      </c>
      <c r="H41" s="67">
        <v>0.1</v>
      </c>
      <c r="I41" s="104">
        <f t="shared" si="5"/>
        <v>0.5</v>
      </c>
      <c r="J41" s="67">
        <v>0.08</v>
      </c>
      <c r="K41" s="67">
        <v>0.06</v>
      </c>
      <c r="L41" s="67">
        <v>0.08</v>
      </c>
      <c r="M41" s="68">
        <f t="shared" si="6"/>
        <v>0.078</v>
      </c>
      <c r="N41" s="69">
        <f t="shared" si="7"/>
      </c>
      <c r="O41" s="69">
        <f t="shared" si="8"/>
      </c>
    </row>
    <row r="42" spans="6:15" ht="15">
      <c r="F42" s="6">
        <f>IF(F41&gt;=Retirement!$B$7,"",F41+1)</f>
      </c>
      <c r="G42" s="67">
        <v>0.4</v>
      </c>
      <c r="H42" s="67">
        <v>0.1</v>
      </c>
      <c r="I42" s="104">
        <f t="shared" si="5"/>
        <v>0.5</v>
      </c>
      <c r="J42" s="67">
        <v>0.08</v>
      </c>
      <c r="K42" s="67">
        <v>0.06</v>
      </c>
      <c r="L42" s="67">
        <v>0.08</v>
      </c>
      <c r="M42" s="68">
        <f t="shared" si="6"/>
        <v>0.078</v>
      </c>
      <c r="N42" s="69">
        <f t="shared" si="7"/>
      </c>
      <c r="O42" s="69">
        <f t="shared" si="8"/>
      </c>
    </row>
    <row r="43" spans="6:15" ht="15">
      <c r="F43" s="6">
        <f>IF(F42&gt;=Retirement!$B$7,"",F42+1)</f>
      </c>
      <c r="G43" s="67">
        <v>0.4</v>
      </c>
      <c r="H43" s="67">
        <v>0.1</v>
      </c>
      <c r="I43" s="104">
        <f t="shared" si="5"/>
        <v>0.5</v>
      </c>
      <c r="J43" s="67">
        <v>0.08</v>
      </c>
      <c r="K43" s="67">
        <v>0.06</v>
      </c>
      <c r="L43" s="67">
        <v>0.08</v>
      </c>
      <c r="M43" s="68">
        <f t="shared" si="6"/>
        <v>0.078</v>
      </c>
      <c r="N43" s="69">
        <f t="shared" si="7"/>
      </c>
      <c r="O43" s="69">
        <f t="shared" si="8"/>
      </c>
    </row>
    <row r="44" spans="6:15" ht="15">
      <c r="F44" s="6">
        <f>IF(F43&gt;=Retirement!$B$7,"",F43+1)</f>
      </c>
      <c r="G44" s="67">
        <v>0.4</v>
      </c>
      <c r="H44" s="67">
        <v>0.1</v>
      </c>
      <c r="I44" s="104">
        <f t="shared" si="5"/>
        <v>0.5</v>
      </c>
      <c r="J44" s="67">
        <v>0.08</v>
      </c>
      <c r="K44" s="67">
        <v>0.06</v>
      </c>
      <c r="L44" s="67">
        <v>0.08</v>
      </c>
      <c r="M44" s="68">
        <f t="shared" si="6"/>
        <v>0.078</v>
      </c>
      <c r="N44" s="69">
        <f t="shared" si="7"/>
      </c>
      <c r="O44" s="69">
        <f t="shared" si="8"/>
      </c>
    </row>
    <row r="45" spans="6:15" ht="15">
      <c r="F45" s="6">
        <f>IF(F44&gt;=Retirement!$B$7,"",F44+1)</f>
      </c>
      <c r="G45" s="67">
        <v>0.4</v>
      </c>
      <c r="H45" s="67">
        <v>0.1</v>
      </c>
      <c r="I45" s="104">
        <f t="shared" si="5"/>
        <v>0.5</v>
      </c>
      <c r="J45" s="67">
        <v>0.08</v>
      </c>
      <c r="K45" s="67">
        <v>0.06</v>
      </c>
      <c r="L45" s="67">
        <v>0.08</v>
      </c>
      <c r="M45" s="68">
        <f t="shared" si="6"/>
        <v>0.078</v>
      </c>
      <c r="N45" s="69">
        <f t="shared" si="7"/>
      </c>
      <c r="O45" s="69">
        <f t="shared" si="8"/>
      </c>
    </row>
    <row r="46" spans="6:15" ht="15">
      <c r="F46" s="6">
        <f>IF(F45&gt;=Retirement!$B$7,"",F45+1)</f>
      </c>
      <c r="G46" s="67">
        <v>0.4</v>
      </c>
      <c r="H46" s="67">
        <v>0.1</v>
      </c>
      <c r="I46" s="104">
        <f t="shared" si="5"/>
        <v>0.5</v>
      </c>
      <c r="J46" s="67">
        <v>0.08</v>
      </c>
      <c r="K46" s="67">
        <v>0.06</v>
      </c>
      <c r="L46" s="67">
        <v>0.08</v>
      </c>
      <c r="M46" s="68">
        <f t="shared" si="6"/>
        <v>0.078</v>
      </c>
      <c r="N46" s="69">
        <f t="shared" si="7"/>
      </c>
      <c r="O46" s="69">
        <f t="shared" si="8"/>
      </c>
    </row>
    <row r="47" spans="6:15" ht="15">
      <c r="F47" s="6">
        <f>IF(F46&gt;=Retirement!$B$7,"",F46+1)</f>
      </c>
      <c r="G47" s="67">
        <v>0.4</v>
      </c>
      <c r="H47" s="67">
        <v>0.1</v>
      </c>
      <c r="I47" s="104">
        <f t="shared" si="5"/>
        <v>0.5</v>
      </c>
      <c r="J47" s="67">
        <v>0.08</v>
      </c>
      <c r="K47" s="67">
        <v>0.06</v>
      </c>
      <c r="L47" s="67">
        <v>0.08</v>
      </c>
      <c r="M47" s="68">
        <f t="shared" si="6"/>
        <v>0.078</v>
      </c>
      <c r="N47" s="69">
        <f t="shared" si="7"/>
      </c>
      <c r="O47" s="69">
        <f t="shared" si="8"/>
      </c>
    </row>
    <row r="48" spans="6:15" ht="15">
      <c r="F48" s="6">
        <f>IF(F47&gt;=Retirement!$B$7,"",F47+1)</f>
      </c>
      <c r="G48" s="67">
        <v>0.4</v>
      </c>
      <c r="H48" s="67">
        <v>0.1</v>
      </c>
      <c r="I48" s="104">
        <f t="shared" si="5"/>
        <v>0.5</v>
      </c>
      <c r="J48" s="67">
        <v>0.08</v>
      </c>
      <c r="K48" s="67">
        <v>0.06</v>
      </c>
      <c r="L48" s="67">
        <v>0.08</v>
      </c>
      <c r="M48" s="68">
        <f t="shared" si="6"/>
        <v>0.078</v>
      </c>
      <c r="N48" s="69">
        <f t="shared" si="7"/>
      </c>
      <c r="O48" s="69">
        <f t="shared" si="8"/>
      </c>
    </row>
    <row r="49" spans="6:15" ht="15">
      <c r="F49" s="6">
        <f>IF(F48&gt;=Retirement!$B$7,"",F48+1)</f>
      </c>
      <c r="G49" s="67">
        <v>0.4</v>
      </c>
      <c r="H49" s="67">
        <v>0.1</v>
      </c>
      <c r="I49" s="104">
        <f t="shared" si="5"/>
        <v>0.5</v>
      </c>
      <c r="J49" s="67">
        <v>0.08</v>
      </c>
      <c r="K49" s="67">
        <v>0.06</v>
      </c>
      <c r="L49" s="67">
        <v>0.08</v>
      </c>
      <c r="M49" s="68">
        <f t="shared" si="6"/>
        <v>0.078</v>
      </c>
      <c r="N49" s="69">
        <f t="shared" si="7"/>
      </c>
      <c r="O49" s="69">
        <f t="shared" si="8"/>
      </c>
    </row>
    <row r="50" spans="6:15" ht="15">
      <c r="F50" s="6">
        <f>IF(F49&gt;=Retirement!$B$7,"",F49+1)</f>
      </c>
      <c r="G50" s="67">
        <v>0.4</v>
      </c>
      <c r="H50" s="67">
        <v>0.1</v>
      </c>
      <c r="I50" s="104">
        <f t="shared" si="5"/>
        <v>0.5</v>
      </c>
      <c r="J50" s="67">
        <v>0.08</v>
      </c>
      <c r="K50" s="67">
        <v>0.06</v>
      </c>
      <c r="L50" s="67">
        <v>0.08</v>
      </c>
      <c r="M50" s="68">
        <f t="shared" si="6"/>
        <v>0.078</v>
      </c>
      <c r="N50" s="69">
        <f t="shared" si="7"/>
      </c>
      <c r="O50" s="69">
        <f t="shared" si="8"/>
      </c>
    </row>
  </sheetData>
  <sheetProtection/>
  <mergeCells count="2">
    <mergeCell ref="A1:D1"/>
    <mergeCell ref="A15:D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2015-06-10T08:27:43Z</dcterms:created>
  <dcterms:modified xsi:type="dcterms:W3CDTF">2015-07-17T02:27:00Z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