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50" windowWidth="9015" windowHeight="5760" tabRatio="1000"/>
  </bookViews>
  <sheets>
    <sheet name="Loan amortization pre-paid" sheetId="16" r:id="rId1"/>
    <sheet name="Retirement Planner" sheetId="21" r:id="rId2"/>
    <sheet name="Long-term financial Goals" sheetId="22" r:id="rId3"/>
    <sheet name="Detailed Cash Flow Chart" sheetId="24" state="hidden" r:id="rId4"/>
    <sheet name="Loan amortization lump sum inv" sheetId="12" state="hidden" r:id="rId5"/>
    <sheet name="Result" sheetId="17" r:id="rId6"/>
    <sheet name="Income Tax Slabs" sheetId="18" r:id="rId7"/>
  </sheets>
  <externalReferences>
    <externalReference r:id="rId8"/>
  </externalReferences>
  <definedNames>
    <definedName name="addexp" localSheetId="3">#REF!</definedName>
    <definedName name="addexp" localSheetId="0">#REF!</definedName>
    <definedName name="addexp" localSheetId="2">#REF!</definedName>
    <definedName name="addexp" localSheetId="1">#REF!</definedName>
    <definedName name="addexp">#REF!</definedName>
    <definedName name="age" localSheetId="0">#REF!</definedName>
    <definedName name="age" localSheetId="1">#REF!</definedName>
    <definedName name="age">#REF!</definedName>
    <definedName name="age_1" localSheetId="3">'Retirement Planner'!$B$13</definedName>
    <definedName name="age_1" localSheetId="2">'Retirement Planner'!$B$13</definedName>
    <definedName name="age_1" localSheetId="1">'Retirement Planner'!$B$13</definedName>
    <definedName name="age_1">#REF!</definedName>
    <definedName name="ainc">#N/A</definedName>
    <definedName name="as" localSheetId="0">#REF!</definedName>
    <definedName name="as">#REF!</definedName>
    <definedName name="ay">#N/A</definedName>
    <definedName name="binc">#N/A</definedName>
    <definedName name="by">#N/A</definedName>
    <definedName name="cage">#N/A</definedName>
    <definedName name="cess">'Income Tax Slabs'!$C$2</definedName>
    <definedName name="cinc">#N/A</definedName>
    <definedName name="corpacc" localSheetId="3">#REF!</definedName>
    <definedName name="corpacc" localSheetId="0">#REF!</definedName>
    <definedName name="corpacc" localSheetId="2">#REF!</definedName>
    <definedName name="corpacc" localSheetId="1">#REF!</definedName>
    <definedName name="corpacc">#REF!</definedName>
    <definedName name="corpacc_1">#N/A</definedName>
    <definedName name="corppass" localSheetId="0">#REF!</definedName>
    <definedName name="corppass">#REF!</definedName>
    <definedName name="corptax" localSheetId="0">#REF!</definedName>
    <definedName name="corptax">#REF!</definedName>
    <definedName name="corpus" localSheetId="0">#REF!</definedName>
    <definedName name="corpus">#REF!</definedName>
    <definedName name="corpus_1" localSheetId="3">'Retirement Planner'!$B$28</definedName>
    <definedName name="corpus_1" localSheetId="2">'Retirement Planner'!$B$28</definedName>
    <definedName name="corpus_1" localSheetId="1">'Retirement Planner'!$B$28</definedName>
    <definedName name="corpus_1">#REF!</definedName>
    <definedName name="curr" localSheetId="3">'Long-term financial Goals'!$B$7</definedName>
    <definedName name="curr" localSheetId="2">'Long-term financial Goals'!$B$7</definedName>
    <definedName name="curr">#REF!</definedName>
    <definedName name="currinv" localSheetId="3">#REF!</definedName>
    <definedName name="currinv" localSheetId="0">#REF!</definedName>
    <definedName name="currinv" localSheetId="2">#REF!</definedName>
    <definedName name="currinv" localSheetId="1">#REF!</definedName>
    <definedName name="currinv">#REF!</definedName>
    <definedName name="currinv_1" localSheetId="3">'Retirement Planner'!$B$20</definedName>
    <definedName name="currinv_1" localSheetId="2">'Retirement Planner'!$B$20</definedName>
    <definedName name="currinv_1" localSheetId="1">'Retirement Planner'!$B$20</definedName>
    <definedName name="currinv_1">#REF!</definedName>
    <definedName name="curroi" localSheetId="3">#REF!</definedName>
    <definedName name="curroi" localSheetId="0">#REF!</definedName>
    <definedName name="curroi" localSheetId="2">#REF!</definedName>
    <definedName name="curroi" localSheetId="1">#REF!</definedName>
    <definedName name="curroi">#REF!</definedName>
    <definedName name="curroi_1" localSheetId="3">'Retirement Planner'!$B$21</definedName>
    <definedName name="curroi_1" localSheetId="2">'Retirement Planner'!$B$21</definedName>
    <definedName name="curroi_1" localSheetId="1">'Retirement Planner'!$B$21</definedName>
    <definedName name="curroi_1">#REF!</definedName>
    <definedName name="cy">#N/A</definedName>
    <definedName name="debint" localSheetId="3">#REF!</definedName>
    <definedName name="debint" localSheetId="0">#REF!</definedName>
    <definedName name="debint" localSheetId="2">#REF!</definedName>
    <definedName name="debint" localSheetId="1">#REF!</definedName>
    <definedName name="debint">#REF!</definedName>
    <definedName name="debint_1">#N/A</definedName>
    <definedName name="EClimit" localSheetId="3">'[1]Loan amortization lump sum inv'!$B$9</definedName>
    <definedName name="EClimit" localSheetId="0">'Loan amortization pre-paid'!$B$15</definedName>
    <definedName name="EClimit" localSheetId="2">'[1]Loan amortization lump sum inv'!$B$9</definedName>
    <definedName name="EClimit" localSheetId="1">'[1]Loan amortization lump sum inv'!$B$9</definedName>
    <definedName name="EClimit">'Loan amortization lump sum inv'!$B$9</definedName>
    <definedName name="emi" localSheetId="3">#REF!</definedName>
    <definedName name="emi" localSheetId="4">'Loan amortization lump sum inv'!$B$15</definedName>
    <definedName name="emi" localSheetId="0">'Loan amortization pre-paid'!$B$21</definedName>
    <definedName name="emi" localSheetId="2">#REF!</definedName>
    <definedName name="emi" localSheetId="1">#REF!</definedName>
    <definedName name="emi">#REF!</definedName>
    <definedName name="emiend" localSheetId="3">#REF!</definedName>
    <definedName name="emiend" localSheetId="0">#REF!</definedName>
    <definedName name="emiend" localSheetId="2">#REF!</definedName>
    <definedName name="emiend" localSheetId="1">#REF!</definedName>
    <definedName name="emiend">#REF!</definedName>
    <definedName name="emistart" localSheetId="0">#REF!</definedName>
    <definedName name="emistart">#REF!</definedName>
    <definedName name="eqint" localSheetId="0">#REF!</definedName>
    <definedName name="eqint">#REF!</definedName>
    <definedName name="eqint_1">#N/A</definedName>
    <definedName name="eryear1" localSheetId="0">#REF!</definedName>
    <definedName name="eryear1">#REF!</definedName>
    <definedName name="eryear2" localSheetId="0">#REF!</definedName>
    <definedName name="eryear2">#REF!</definedName>
    <definedName name="eyear1" localSheetId="0">#REF!</definedName>
    <definedName name="eyear1">#REF!</definedName>
    <definedName name="eyear2" localSheetId="0">#REF!</definedName>
    <definedName name="eyear2">#REF!</definedName>
    <definedName name="freq" localSheetId="3">'[1]Loan amortization lump sum inv'!$B$13</definedName>
    <definedName name="freq" localSheetId="0">'Loan amortization pre-paid'!$B$19</definedName>
    <definedName name="freq" localSheetId="2">'[1]Loan amortization lump sum inv'!$B$13</definedName>
    <definedName name="freq" localSheetId="1">'[1]Loan amortization lump sum inv'!$B$13</definedName>
    <definedName name="freq">'Loan amortization lump sum inv'!$B$13</definedName>
    <definedName name="frequency" localSheetId="3">'[1]Loan amortization lump sum inv'!#REF!</definedName>
    <definedName name="frequency" localSheetId="0">'Loan amortization pre-paid'!#REF!</definedName>
    <definedName name="frequency" localSheetId="2">'[1]Loan amortization lump sum inv'!#REF!</definedName>
    <definedName name="frequency" localSheetId="1">'[1]Loan amortization lump sum inv'!#REF!</definedName>
    <definedName name="frequency">'Loan amortization lump sum inv'!#REF!</definedName>
    <definedName name="fvcurr" localSheetId="3">'Long-term financial Goals'!$B$12</definedName>
    <definedName name="fvcurr" localSheetId="2">'Long-term financial Goals'!$B$12</definedName>
    <definedName name="fvcurr">#REF!</definedName>
    <definedName name="ga" localSheetId="3">#REF!</definedName>
    <definedName name="ga" localSheetId="0">#REF!</definedName>
    <definedName name="ga" localSheetId="2">#REF!</definedName>
    <definedName name="ga" localSheetId="1">#REF!</definedName>
    <definedName name="ga">#REF!</definedName>
    <definedName name="ga_1">#N/A</definedName>
    <definedName name="gami">#N/A</definedName>
    <definedName name="gamip">#N/A</definedName>
    <definedName name="gb" localSheetId="0">#REF!</definedName>
    <definedName name="gb">#REF!</definedName>
    <definedName name="gb_1">#N/A</definedName>
    <definedName name="gbmi">#N/A</definedName>
    <definedName name="gbmip">#N/A</definedName>
    <definedName name="gc" localSheetId="0">#REF!</definedName>
    <definedName name="gc">#REF!</definedName>
    <definedName name="gc_1">#N/A</definedName>
    <definedName name="gcmi">#N/A</definedName>
    <definedName name="gcmip">#N/A</definedName>
    <definedName name="gcorpus" localSheetId="3">'Long-term financial Goals'!$B$11</definedName>
    <definedName name="gcorpus" localSheetId="2">'Long-term financial Goals'!$B$11</definedName>
    <definedName name="gcorpus" localSheetId="1">'Long-term financial Goals'!$B$11</definedName>
    <definedName name="gcorpus">#REF!</definedName>
    <definedName name="gd" localSheetId="3">#REF!</definedName>
    <definedName name="gd" localSheetId="0">#REF!</definedName>
    <definedName name="gd" localSheetId="2">#REF!</definedName>
    <definedName name="gd" localSheetId="1">#REF!</definedName>
    <definedName name="gd">#REF!</definedName>
    <definedName name="gd_1" localSheetId="3">'Retirement Planner'!$B$22</definedName>
    <definedName name="gd_1" localSheetId="2">'Retirement Planner'!$B$22</definedName>
    <definedName name="gd_1" localSheetId="1">'Retirement Planner'!$B$22</definedName>
    <definedName name="gd_1">#REF!</definedName>
    <definedName name="inc" localSheetId="3">#REF!</definedName>
    <definedName name="inc" localSheetId="0">#REF!</definedName>
    <definedName name="inc" localSheetId="2">#REF!</definedName>
    <definedName name="inc" localSheetId="1">#REF!</definedName>
    <definedName name="inc">#REF!</definedName>
    <definedName name="inc_1" localSheetId="3">'Retirement Planner'!$B$25</definedName>
    <definedName name="inc_1" localSheetId="2">'Retirement Planner'!$B$25</definedName>
    <definedName name="inc_1" localSheetId="1">'Retirement Planner'!$B$25</definedName>
    <definedName name="inc_1">#REF!</definedName>
    <definedName name="incg" localSheetId="3">'Long-term financial Goals'!$B$9</definedName>
    <definedName name="incg" localSheetId="2">'Long-term financial Goals'!$B$9</definedName>
    <definedName name="incg" localSheetId="1">'Long-term financial Goals'!$B$9</definedName>
    <definedName name="incg">#REF!</definedName>
    <definedName name="incp" localSheetId="3">#REF!</definedName>
    <definedName name="incp" localSheetId="0">#REF!</definedName>
    <definedName name="incp" localSheetId="2">#REF!</definedName>
    <definedName name="incp" localSheetId="1">#REF!</definedName>
    <definedName name="incp">#REF!</definedName>
    <definedName name="incp1" localSheetId="0">#REF!</definedName>
    <definedName name="incp1">#REF!</definedName>
    <definedName name="incpr" localSheetId="0">#REF!</definedName>
    <definedName name="incpr">#REF!</definedName>
    <definedName name="incpr1" localSheetId="0">#REF!</definedName>
    <definedName name="incpr1">#REF!</definedName>
    <definedName name="inf" localSheetId="0">#REF!</definedName>
    <definedName name="inf">#REF!</definedName>
    <definedName name="inf_1" localSheetId="3">'Retirement Planner'!$B$23</definedName>
    <definedName name="inf_1" localSheetId="2">'Retirement Planner'!$B$23</definedName>
    <definedName name="inf_1" localSheetId="1">'Retirement Planner'!$B$23</definedName>
    <definedName name="inf_1">#REF!</definedName>
    <definedName name="infeffective" localSheetId="3">#REF!</definedName>
    <definedName name="infeffective" localSheetId="0">#REF!</definedName>
    <definedName name="infeffective" localSheetId="2">#REF!</definedName>
    <definedName name="infeffective" localSheetId="1">#REF!</definedName>
    <definedName name="infeffective">#REF!</definedName>
    <definedName name="infg" localSheetId="3">'Long-term financial Goals'!$B$5</definedName>
    <definedName name="infg" localSheetId="2">'Long-term financial Goals'!$B$5</definedName>
    <definedName name="infg">#REF!</definedName>
    <definedName name="infgr" localSheetId="3">#REF!</definedName>
    <definedName name="infgr" localSheetId="2">#REF!</definedName>
    <definedName name="infgr" localSheetId="1">#REF!</definedName>
    <definedName name="infgr">#REF!</definedName>
    <definedName name="inflation" localSheetId="3">'[1]Loan amortization lump sum inv'!$B$3</definedName>
    <definedName name="inflation" localSheetId="0">'Loan amortization pre-paid'!$B$4</definedName>
    <definedName name="inflation" localSheetId="2">'[1]Loan amortization lump sum inv'!$B$3</definedName>
    <definedName name="inflation" localSheetId="1">'[1]Loan amortization lump sum inv'!$B$3</definedName>
    <definedName name="inflation">'Loan amortization lump sum inv'!$B$3</definedName>
    <definedName name="initial" localSheetId="3">'[1]Loan amortization lump sum inv'!$B$16</definedName>
    <definedName name="initial" localSheetId="0">'Loan amortization pre-paid'!$B$22</definedName>
    <definedName name="initial" localSheetId="2">'[1]Loan amortization lump sum inv'!$B$16</definedName>
    <definedName name="initial" localSheetId="1">'[1]Loan amortization lump sum inv'!$B$16</definedName>
    <definedName name="initial">'Loan amortization lump sum inv'!$B$16</definedName>
    <definedName name="k" localSheetId="3">#REF!</definedName>
    <definedName name="k" localSheetId="0">#REF!</definedName>
    <definedName name="k" localSheetId="2">#REF!</definedName>
    <definedName name="k" localSheetId="1">#REF!</definedName>
    <definedName name="k">#REF!</definedName>
    <definedName name="k_1" localSheetId="3">'Retirement Planner'!$B$17</definedName>
    <definedName name="k_1" localSheetId="2">'Retirement Planner'!$B$17</definedName>
    <definedName name="k_1" localSheetId="1">'Retirement Planner'!$B$17</definedName>
    <definedName name="k_1">#REF!</definedName>
    <definedName name="n_1" localSheetId="3">'Retirement Planner'!$B$14</definedName>
    <definedName name="n_1" localSheetId="2">'Retirement Planner'!$B$14</definedName>
    <definedName name="n_1" localSheetId="1">'Retirement Planner'!$B$14</definedName>
    <definedName name="n_1">#REF!</definedName>
    <definedName name="netcorpus" localSheetId="3">#REF!</definedName>
    <definedName name="netcorpus" localSheetId="0">#REF!</definedName>
    <definedName name="netcorpus" localSheetId="2">#REF!</definedName>
    <definedName name="netcorpus" localSheetId="1">#REF!</definedName>
    <definedName name="netcorpus">#REF!</definedName>
    <definedName name="newc" localSheetId="0">#REF!</definedName>
    <definedName name="newc">#REF!</definedName>
    <definedName name="newc_1">#N/A</definedName>
    <definedName name="nga" localSheetId="0">#REF!</definedName>
    <definedName name="nga">#REF!</definedName>
    <definedName name="nga_1">#N/A</definedName>
    <definedName name="ngb" localSheetId="0">#REF!</definedName>
    <definedName name="ngb">#REF!</definedName>
    <definedName name="ngb_1">#N/A</definedName>
    <definedName name="ngc" localSheetId="0">#REF!</definedName>
    <definedName name="ngc">#REF!</definedName>
    <definedName name="ngc_1">#N/A</definedName>
    <definedName name="pa" localSheetId="0">#REF!</definedName>
    <definedName name="pa">#REF!</definedName>
    <definedName name="pa_1" localSheetId="3">'Retirement Planner'!$O$22</definedName>
    <definedName name="pa_1" localSheetId="2">'Retirement Planner'!$O$22</definedName>
    <definedName name="pa_1" localSheetId="1">'Retirement Planner'!$O$22</definedName>
    <definedName name="pa_1">#REF!</definedName>
    <definedName name="paa">#N/A</definedName>
    <definedName name="passive" localSheetId="0">#REF!</definedName>
    <definedName name="passive">#REF!</definedName>
    <definedName name="passive2" localSheetId="0">#REF!</definedName>
    <definedName name="passive2">#REF!</definedName>
    <definedName name="passiver" localSheetId="0">#REF!</definedName>
    <definedName name="passiver">#REF!</definedName>
    <definedName name="passiver1" localSheetId="0">#REF!</definedName>
    <definedName name="passiver1">#REF!</definedName>
    <definedName name="pb" localSheetId="0">#REF!</definedName>
    <definedName name="pb">#REF!</definedName>
    <definedName name="pb_1">#N/A</definedName>
    <definedName name="pbb">#N/A</definedName>
    <definedName name="pc" localSheetId="0">#REF!</definedName>
    <definedName name="pc">#REF!</definedName>
    <definedName name="pc_1">#N/A</definedName>
    <definedName name="pcc">#N/A</definedName>
    <definedName name="pension" localSheetId="0">#REF!</definedName>
    <definedName name="pension">#REF!</definedName>
    <definedName name="pension_1">#N/A</definedName>
    <definedName name="pentax" localSheetId="0">#REF!</definedName>
    <definedName name="pentax">#REF!</definedName>
    <definedName name="preinf" localSheetId="0">#REF!</definedName>
    <definedName name="preinf">#REF!</definedName>
    <definedName name="prepen1" localSheetId="0">#REF!</definedName>
    <definedName name="prepen1">#REF!</definedName>
    <definedName name="preretint" localSheetId="0">#REF!</definedName>
    <definedName name="preretint">#REF!</definedName>
    <definedName name="preretint_1" localSheetId="3">'Retirement Planner'!$B$18</definedName>
    <definedName name="preretint_1" localSheetId="2">'Retirement Planner'!$B$18</definedName>
    <definedName name="preretint_1" localSheetId="1">'Retirement Planner'!$B$18</definedName>
    <definedName name="preretint_1">#REF!</definedName>
    <definedName name="rate" localSheetId="3">'[1]Loan amortization lump sum inv'!$B$14</definedName>
    <definedName name="rate" localSheetId="0">'Loan amortization pre-paid'!$B$20</definedName>
    <definedName name="rate" localSheetId="2">'[1]Loan amortization lump sum inv'!$B$14</definedName>
    <definedName name="rate" localSheetId="1">'[1]Loan amortization lump sum inv'!$B$14</definedName>
    <definedName name="rate">'Loan amortization lump sum inv'!$B$14</definedName>
    <definedName name="rate80D">'Loan amortization pre-paid'!$B$7</definedName>
    <definedName name="ratecurr" localSheetId="3">'Long-term financial Goals'!$B$8</definedName>
    <definedName name="ratecurr" localSheetId="2">'Long-term financial Goals'!$B$8</definedName>
    <definedName name="ratecurr">#REF!</definedName>
    <definedName name="retg" localSheetId="3">'Long-term financial Goals'!$B$6</definedName>
    <definedName name="retg" localSheetId="2">'Long-term financial Goals'!$B$6</definedName>
    <definedName name="retg">#REF!</definedName>
    <definedName name="retroi" localSheetId="3">#REF!</definedName>
    <definedName name="retroi" localSheetId="0">#REF!</definedName>
    <definedName name="retroi" localSheetId="2">#REF!</definedName>
    <definedName name="retroi" localSheetId="1">#REF!</definedName>
    <definedName name="retroi">#REF!</definedName>
    <definedName name="retroi_1" localSheetId="3">'Retirement Planner'!$B$19</definedName>
    <definedName name="retroi_1" localSheetId="2">'Retirement Planner'!$B$19</definedName>
    <definedName name="retroi_1" localSheetId="1">'Retirement Planner'!$B$19</definedName>
    <definedName name="retroi_1">#REF!</definedName>
    <definedName name="rety" localSheetId="3">#REF!</definedName>
    <definedName name="retY" localSheetId="0">'Loan amortization pre-paid'!$B$3</definedName>
    <definedName name="rety" localSheetId="2">#REF!</definedName>
    <definedName name="rety" localSheetId="1">#REF!</definedName>
    <definedName name="rety">#REF!</definedName>
    <definedName name="rg1cs1" localSheetId="3">'Detailed Cash Flow Chart'!$AM$5</definedName>
    <definedName name="rg1cs1" localSheetId="2">'Detailed Cash Flow Chart'!$AM$5</definedName>
    <definedName name="rg1cs1" localSheetId="1">'Detailed Cash Flow Chart'!$AM$5</definedName>
    <definedName name="rg1cs1">#REF!</definedName>
    <definedName name="rg1end" localSheetId="3">'Detailed Cash Flow Chart'!$AM$4</definedName>
    <definedName name="rg1end">#REF!</definedName>
    <definedName name="rg1start" localSheetId="3">'Detailed Cash Flow Chart'!$AM$3</definedName>
    <definedName name="rg1start" localSheetId="2">'Detailed Cash Flow Chart'!$AM$3</definedName>
    <definedName name="rg1start" localSheetId="1">'Detailed Cash Flow Chart'!$AM$3</definedName>
    <definedName name="rg1start">#REF!</definedName>
    <definedName name="rg2cs2" localSheetId="3">'Detailed Cash Flow Chart'!$AM$8</definedName>
    <definedName name="rg2cs2" localSheetId="2">'Detailed Cash Flow Chart'!$AM$8</definedName>
    <definedName name="rg2cs2" localSheetId="1">'Detailed Cash Flow Chart'!$AM$8</definedName>
    <definedName name="rg2cs2">#REF!</definedName>
    <definedName name="rg2end" localSheetId="3">'Detailed Cash Flow Chart'!$AM$7</definedName>
    <definedName name="rg2end">#REF!</definedName>
    <definedName name="rg2start" localSheetId="3">'Detailed Cash Flow Chart'!$AM$6</definedName>
    <definedName name="rg2start" localSheetId="2">'Detailed Cash Flow Chart'!$AM$6</definedName>
    <definedName name="rg2start" localSheetId="1">'Detailed Cash Flow Chart'!$AM$6</definedName>
    <definedName name="rg2start">#REF!</definedName>
    <definedName name="roia">#N/A</definedName>
    <definedName name="salary" localSheetId="0">#REF!</definedName>
    <definedName name="salary" localSheetId="1">#REF!</definedName>
    <definedName name="salary">#REF!</definedName>
    <definedName name="salary_1" localSheetId="3">'Retirement Planner'!$B$24</definedName>
    <definedName name="salary_1" localSheetId="2">'Retirement Planner'!$B$24</definedName>
    <definedName name="salary_1" localSheetId="1">'Retirement Planner'!$B$24</definedName>
    <definedName name="salary_1">#REF!</definedName>
    <definedName name="salinc" localSheetId="3">'[1]Loan amortization lump sum inv'!$B$4</definedName>
    <definedName name="salinc" localSheetId="0">'Loan amortization pre-paid'!$B$5</definedName>
    <definedName name="salinc" localSheetId="2">'[1]Loan amortization lump sum inv'!$B$4</definedName>
    <definedName name="salinc" localSheetId="1">'[1]Loan amortization lump sum inv'!$B$4</definedName>
    <definedName name="salinc">'Loan amortization lump sum inv'!$B$4</definedName>
    <definedName name="sds" localSheetId="3">#REF!</definedName>
    <definedName name="sds" localSheetId="0">#REF!</definedName>
    <definedName name="sds" localSheetId="2">#REF!</definedName>
    <definedName name="sds" localSheetId="1">#REF!</definedName>
    <definedName name="sds">#REF!</definedName>
    <definedName name="seclimit" localSheetId="3">'[1]Loan amortization lump sum inv'!$B$10</definedName>
    <definedName name="seclimit" localSheetId="0">'Loan amortization pre-paid'!$B$16</definedName>
    <definedName name="seclimit" localSheetId="2">'[1]Loan amortization lump sum inv'!$B$10</definedName>
    <definedName name="seclimit" localSheetId="1">'[1]Loan amortization lump sum inv'!$B$10</definedName>
    <definedName name="seclimit">'Loan amortization lump sum inv'!$B$10</definedName>
    <definedName name="sryear1" localSheetId="3">#REF!</definedName>
    <definedName name="sryear1" localSheetId="0">#REF!</definedName>
    <definedName name="sryear1" localSheetId="2">#REF!</definedName>
    <definedName name="sryear1" localSheetId="1">#REF!</definedName>
    <definedName name="sryear1">#REF!</definedName>
    <definedName name="sryear2" localSheetId="0">#REF!</definedName>
    <definedName name="sryear2">#REF!</definedName>
    <definedName name="syear1" localSheetId="0">#REF!</definedName>
    <definedName name="syear1">#REF!</definedName>
    <definedName name="syear2" localSheetId="0">#REF!</definedName>
    <definedName name="syear2">#REF!</definedName>
    <definedName name="tax" localSheetId="0">#REF!</definedName>
    <definedName name="tax" localSheetId="1">#REF!</definedName>
    <definedName name="tax">#REF!</definedName>
    <definedName name="tax_1" localSheetId="3">'Retirement Planner'!$B$16</definedName>
    <definedName name="tax_1" localSheetId="2">'Retirement Planner'!$B$16</definedName>
    <definedName name="tax_1" localSheetId="1">'Retirement Planner'!$B$16</definedName>
    <definedName name="tax_1">#REF!</definedName>
    <definedName name="term" localSheetId="3">'[1]Loan amortization lump sum inv'!$B$12</definedName>
    <definedName name="term" localSheetId="0">'Loan amortization pre-paid'!$B$18</definedName>
    <definedName name="term" localSheetId="2">'[1]Loan amortization lump sum inv'!$B$12</definedName>
    <definedName name="term" localSheetId="1">'[1]Loan amortization lump sum inv'!$B$12</definedName>
    <definedName name="term">'Loan amortization lump sum inv'!$B$12</definedName>
    <definedName name="typeg" localSheetId="3">'Long-term financial Goals'!$B$10</definedName>
    <definedName name="typeg" localSheetId="2">'Long-term financial Goals'!$B$10</definedName>
    <definedName name="typeg">#REF!</definedName>
    <definedName name="typegr1" localSheetId="3">#REF!</definedName>
    <definedName name="typegr1" localSheetId="2">#REF!</definedName>
    <definedName name="typegr1" localSheetId="1">#REF!</definedName>
    <definedName name="typegr1">#REF!</definedName>
    <definedName name="valuevx">42.314159</definedName>
    <definedName name="wy" localSheetId="0">#REF!</definedName>
    <definedName name="wy">#REF!</definedName>
    <definedName name="y" localSheetId="0">#REF!</definedName>
    <definedName name="y">#REF!</definedName>
    <definedName name="y_1" localSheetId="3">'Retirement Planner'!$B$12</definedName>
    <definedName name="y_1" localSheetId="2">'Retirement Planner'!$B$12</definedName>
    <definedName name="y_1" localSheetId="1">'Retirement Planner'!$B$12</definedName>
    <definedName name="y_1">#REF!</definedName>
    <definedName name="yearsg" localSheetId="3">'Long-term financial Goals'!$B$3</definedName>
    <definedName name="yearsg" localSheetId="2">'Long-term financial Goals'!$B$3</definedName>
    <definedName name="yearsg">#REF!</definedName>
    <definedName name="yearsp" localSheetId="3">#REF!</definedName>
    <definedName name="yearsp" localSheetId="0">#REF!</definedName>
    <definedName name="yearsp" localSheetId="2">#REF!</definedName>
    <definedName name="yearsp" localSheetId="1">#REF!</definedName>
    <definedName name="yearsp">#REF!</definedName>
  </definedNames>
  <calcPr calcId="124519"/>
</workbook>
</file>

<file path=xl/calcChain.xml><?xml version="1.0" encoding="utf-8"?>
<calcChain xmlns="http://schemas.openxmlformats.org/spreadsheetml/2006/main">
  <c r="B24" i="21"/>
  <c r="AX2" i="16"/>
  <c r="L2" i="17"/>
  <c r="CC2" i="12"/>
  <c r="BX2" i="16"/>
  <c r="J4"/>
  <c r="N4" i="12"/>
  <c r="N3"/>
  <c r="BX3"/>
  <c r="BX1"/>
  <c r="BW1"/>
  <c r="BW3" s="1"/>
  <c r="BV1"/>
  <c r="BV3" s="1"/>
  <c r="BU1"/>
  <c r="BU3" s="1"/>
  <c r="BT1"/>
  <c r="BT3" s="1"/>
  <c r="A3" i="22"/>
  <c r="S1" i="24"/>
  <c r="B12" i="22"/>
  <c r="B11"/>
  <c r="B14" s="1"/>
  <c r="BT2" i="12" s="1"/>
  <c r="R5" i="24"/>
  <c r="R6" s="1"/>
  <c r="R7" s="1"/>
  <c r="R8" s="1"/>
  <c r="R9" s="1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R78" s="1"/>
  <c r="R79" s="1"/>
  <c r="R80" s="1"/>
  <c r="R81" s="1"/>
  <c r="R82" s="1"/>
  <c r="R83" s="1"/>
  <c r="R84" s="1"/>
  <c r="R85" s="1"/>
  <c r="R86" s="1"/>
  <c r="R87" s="1"/>
  <c r="R88" s="1"/>
  <c r="R89" s="1"/>
  <c r="R90" s="1"/>
  <c r="R91" s="1"/>
  <c r="R92" s="1"/>
  <c r="R93" s="1"/>
  <c r="R94" s="1"/>
  <c r="R95" s="1"/>
  <c r="R96" s="1"/>
  <c r="R97" s="1"/>
  <c r="R98" s="1"/>
  <c r="R99" s="1"/>
  <c r="R100" s="1"/>
  <c r="R101" s="1"/>
  <c r="R102" s="1"/>
  <c r="R103" s="1"/>
  <c r="R104" s="1"/>
  <c r="R105" s="1"/>
  <c r="R106" s="1"/>
  <c r="R107" s="1"/>
  <c r="R108" s="1"/>
  <c r="R109" s="1"/>
  <c r="R110" s="1"/>
  <c r="R111" s="1"/>
  <c r="R112" s="1"/>
  <c r="R113" s="1"/>
  <c r="R114" s="1"/>
  <c r="R115" s="1"/>
  <c r="R116" s="1"/>
  <c r="R117" s="1"/>
  <c r="R118" s="1"/>
  <c r="R119" s="1"/>
  <c r="R120" s="1"/>
  <c r="R121" s="1"/>
  <c r="R122" s="1"/>
  <c r="R123" s="1"/>
  <c r="R124" s="1"/>
  <c r="R125" s="1"/>
  <c r="R126" s="1"/>
  <c r="R127" s="1"/>
  <c r="R128" s="1"/>
  <c r="R129" s="1"/>
  <c r="R130" s="1"/>
  <c r="R131" s="1"/>
  <c r="R132" s="1"/>
  <c r="R133" s="1"/>
  <c r="R134" s="1"/>
  <c r="R135" s="1"/>
  <c r="R136" s="1"/>
  <c r="R137" s="1"/>
  <c r="R138" s="1"/>
  <c r="R139" s="1"/>
  <c r="R140" s="1"/>
  <c r="R141" s="1"/>
  <c r="R142" s="1"/>
  <c r="R143" s="1"/>
  <c r="R144" s="1"/>
  <c r="R145" s="1"/>
  <c r="R146" s="1"/>
  <c r="R147" s="1"/>
  <c r="R148" s="1"/>
  <c r="R149" s="1"/>
  <c r="R150" s="1"/>
  <c r="R151" s="1"/>
  <c r="R152" s="1"/>
  <c r="R153" s="1"/>
  <c r="R154" s="1"/>
  <c r="R155" s="1"/>
  <c r="R156" s="1"/>
  <c r="R157" s="1"/>
  <c r="R158" s="1"/>
  <c r="R159" s="1"/>
  <c r="R160" s="1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7"/>
  <c r="B6"/>
  <c r="B5"/>
  <c r="CE3" i="12"/>
  <c r="S157" i="24" l="1"/>
  <c r="S16"/>
  <c r="S32"/>
  <c r="S80"/>
  <c r="S112"/>
  <c r="S128"/>
  <c r="S4"/>
  <c r="S20"/>
  <c r="S36"/>
  <c r="S52"/>
  <c r="S68"/>
  <c r="S84"/>
  <c r="S100"/>
  <c r="S116"/>
  <c r="S132"/>
  <c r="S148"/>
  <c r="S64"/>
  <c r="S160"/>
  <c r="S12"/>
  <c r="S28"/>
  <c r="S44"/>
  <c r="S60"/>
  <c r="S76"/>
  <c r="S92"/>
  <c r="S108"/>
  <c r="S124"/>
  <c r="S140"/>
  <c r="S156"/>
  <c r="S48"/>
  <c r="S96"/>
  <c r="S144"/>
  <c r="S8"/>
  <c r="S24"/>
  <c r="S40"/>
  <c r="S56"/>
  <c r="S72"/>
  <c r="S88"/>
  <c r="S104"/>
  <c r="S120"/>
  <c r="S136"/>
  <c r="S152"/>
  <c r="S11"/>
  <c r="S19"/>
  <c r="S23"/>
  <c r="S31"/>
  <c r="S39"/>
  <c r="S47"/>
  <c r="S51"/>
  <c r="S59"/>
  <c r="S63"/>
  <c r="S71"/>
  <c r="S75"/>
  <c r="S79"/>
  <c r="S83"/>
  <c r="S87"/>
  <c r="S91"/>
  <c r="S95"/>
  <c r="S99"/>
  <c r="S103"/>
  <c r="S107"/>
  <c r="S111"/>
  <c r="S115"/>
  <c r="S119"/>
  <c r="S123"/>
  <c r="S127"/>
  <c r="S131"/>
  <c r="S139"/>
  <c r="S143"/>
  <c r="S147"/>
  <c r="S151"/>
  <c r="S155"/>
  <c r="S159"/>
  <c r="S6"/>
  <c r="S10"/>
  <c r="S14"/>
  <c r="S18"/>
  <c r="S22"/>
  <c r="S26"/>
  <c r="S30"/>
  <c r="S34"/>
  <c r="S38"/>
  <c r="S42"/>
  <c r="S46"/>
  <c r="S50"/>
  <c r="S54"/>
  <c r="S58"/>
  <c r="S62"/>
  <c r="S66"/>
  <c r="S70"/>
  <c r="S74"/>
  <c r="S78"/>
  <c r="S82"/>
  <c r="S86"/>
  <c r="S90"/>
  <c r="S94"/>
  <c r="S98"/>
  <c r="S102"/>
  <c r="S106"/>
  <c r="S110"/>
  <c r="S114"/>
  <c r="S118"/>
  <c r="S122"/>
  <c r="S126"/>
  <c r="S130"/>
  <c r="S134"/>
  <c r="S138"/>
  <c r="S142"/>
  <c r="S146"/>
  <c r="S150"/>
  <c r="S154"/>
  <c r="S158"/>
  <c r="S7"/>
  <c r="S15"/>
  <c r="S27"/>
  <c r="S35"/>
  <c r="S43"/>
  <c r="S55"/>
  <c r="S67"/>
  <c r="S135"/>
  <c r="S5"/>
  <c r="S9"/>
  <c r="S13"/>
  <c r="S17"/>
  <c r="S21"/>
  <c r="S25"/>
  <c r="S29"/>
  <c r="S33"/>
  <c r="S37"/>
  <c r="S41"/>
  <c r="S45"/>
  <c r="S49"/>
  <c r="S53"/>
  <c r="S57"/>
  <c r="S61"/>
  <c r="S65"/>
  <c r="S69"/>
  <c r="S73"/>
  <c r="S77"/>
  <c r="S81"/>
  <c r="S85"/>
  <c r="S89"/>
  <c r="S93"/>
  <c r="S97"/>
  <c r="S101"/>
  <c r="S105"/>
  <c r="S109"/>
  <c r="S113"/>
  <c r="S117"/>
  <c r="S121"/>
  <c r="S125"/>
  <c r="S129"/>
  <c r="S133"/>
  <c r="S137"/>
  <c r="S141"/>
  <c r="S145"/>
  <c r="S149"/>
  <c r="S153"/>
  <c r="H6" i="21" l="1"/>
  <c r="B3" i="16"/>
  <c r="T1" i="24"/>
  <c r="V1"/>
  <c r="X1"/>
  <c r="Z1"/>
  <c r="AB1"/>
  <c r="AM1"/>
  <c r="AP1"/>
  <c r="AM3"/>
  <c r="E4"/>
  <c r="F4"/>
  <c r="AM4"/>
  <c r="AM6"/>
  <c r="AF109" s="1"/>
  <c r="AM7"/>
  <c r="A86"/>
  <c r="J86" s="1"/>
  <c r="C86"/>
  <c r="K86" s="1"/>
  <c r="D86"/>
  <c r="E86"/>
  <c r="F86"/>
  <c r="G86"/>
  <c r="H86"/>
  <c r="O86" s="1"/>
  <c r="I86"/>
  <c r="M86"/>
  <c r="A87"/>
  <c r="I87" s="1"/>
  <c r="C87"/>
  <c r="K87" s="1"/>
  <c r="D87"/>
  <c r="E87"/>
  <c r="F87"/>
  <c r="G87"/>
  <c r="H87"/>
  <c r="O87" s="1"/>
  <c r="A88"/>
  <c r="J88" s="1"/>
  <c r="C88"/>
  <c r="K88" s="1"/>
  <c r="D88"/>
  <c r="E88"/>
  <c r="F88"/>
  <c r="G88"/>
  <c r="H88"/>
  <c r="O88" s="1"/>
  <c r="A89"/>
  <c r="I89" s="1"/>
  <c r="C89"/>
  <c r="D89"/>
  <c r="E89"/>
  <c r="F89"/>
  <c r="G89"/>
  <c r="H89"/>
  <c r="O89" s="1"/>
  <c r="K89"/>
  <c r="A90"/>
  <c r="J90" s="1"/>
  <c r="C90"/>
  <c r="K90" s="1"/>
  <c r="D90"/>
  <c r="E90"/>
  <c r="F90"/>
  <c r="G90"/>
  <c r="H90"/>
  <c r="O90" s="1"/>
  <c r="M90"/>
  <c r="A91"/>
  <c r="J91" s="1"/>
  <c r="C91"/>
  <c r="K91" s="1"/>
  <c r="D91"/>
  <c r="E91"/>
  <c r="F91"/>
  <c r="G91"/>
  <c r="H91"/>
  <c r="O91" s="1"/>
  <c r="A92"/>
  <c r="I92" s="1"/>
  <c r="C92"/>
  <c r="D92"/>
  <c r="E92"/>
  <c r="F92"/>
  <c r="G92"/>
  <c r="H92"/>
  <c r="O92" s="1"/>
  <c r="J92"/>
  <c r="K92"/>
  <c r="A93"/>
  <c r="J93" s="1"/>
  <c r="C93"/>
  <c r="K93" s="1"/>
  <c r="D93"/>
  <c r="E93"/>
  <c r="F93"/>
  <c r="G93"/>
  <c r="H93"/>
  <c r="O93" s="1"/>
  <c r="I93"/>
  <c r="A94"/>
  <c r="I94" s="1"/>
  <c r="C94"/>
  <c r="K94" s="1"/>
  <c r="D94"/>
  <c r="E94"/>
  <c r="F94"/>
  <c r="G94"/>
  <c r="H94"/>
  <c r="O94" s="1"/>
  <c r="J94"/>
  <c r="M94"/>
  <c r="A95"/>
  <c r="J95" s="1"/>
  <c r="C95"/>
  <c r="K95" s="1"/>
  <c r="D95"/>
  <c r="E95"/>
  <c r="F95"/>
  <c r="G95"/>
  <c r="H95"/>
  <c r="O95" s="1"/>
  <c r="M95"/>
  <c r="A96"/>
  <c r="J96" s="1"/>
  <c r="C96"/>
  <c r="K96" s="1"/>
  <c r="D96"/>
  <c r="E96"/>
  <c r="F96"/>
  <c r="G96"/>
  <c r="H96"/>
  <c r="O96" s="1"/>
  <c r="A97"/>
  <c r="J97" s="1"/>
  <c r="C97"/>
  <c r="K97" s="1"/>
  <c r="D97"/>
  <c r="E97"/>
  <c r="F97"/>
  <c r="G97"/>
  <c r="H97"/>
  <c r="O97" s="1"/>
  <c r="A98"/>
  <c r="J98" s="1"/>
  <c r="C98"/>
  <c r="K98" s="1"/>
  <c r="D98"/>
  <c r="N98" s="1"/>
  <c r="E98"/>
  <c r="F98"/>
  <c r="G98"/>
  <c r="H98"/>
  <c r="O98" s="1"/>
  <c r="A99"/>
  <c r="J99" s="1"/>
  <c r="C99"/>
  <c r="K99" s="1"/>
  <c r="D99"/>
  <c r="E99"/>
  <c r="F99"/>
  <c r="G99"/>
  <c r="H99"/>
  <c r="O99" s="1"/>
  <c r="A100"/>
  <c r="J100" s="1"/>
  <c r="C100"/>
  <c r="K100" s="1"/>
  <c r="D100"/>
  <c r="E100"/>
  <c r="F100"/>
  <c r="G100"/>
  <c r="H100"/>
  <c r="O100" s="1"/>
  <c r="A101"/>
  <c r="M101" s="1"/>
  <c r="C101"/>
  <c r="K101" s="1"/>
  <c r="D101"/>
  <c r="E101"/>
  <c r="F101"/>
  <c r="G101"/>
  <c r="H101"/>
  <c r="O101" s="1"/>
  <c r="A102"/>
  <c r="J102" s="1"/>
  <c r="C102"/>
  <c r="K102" s="1"/>
  <c r="D102"/>
  <c r="E102"/>
  <c r="F102"/>
  <c r="G102"/>
  <c r="H102"/>
  <c r="O102" s="1"/>
  <c r="A103"/>
  <c r="I103" s="1"/>
  <c r="C103"/>
  <c r="K103" s="1"/>
  <c r="D103"/>
  <c r="E103"/>
  <c r="F103"/>
  <c r="G103"/>
  <c r="H103"/>
  <c r="O103" s="1"/>
  <c r="A104"/>
  <c r="J104" s="1"/>
  <c r="C104"/>
  <c r="K104" s="1"/>
  <c r="D104"/>
  <c r="E104"/>
  <c r="F104"/>
  <c r="G104"/>
  <c r="H104"/>
  <c r="O104" s="1"/>
  <c r="M104"/>
  <c r="A105"/>
  <c r="M105" s="1"/>
  <c r="C105"/>
  <c r="K105" s="1"/>
  <c r="D105"/>
  <c r="E105"/>
  <c r="F105"/>
  <c r="G105"/>
  <c r="H105"/>
  <c r="O105" s="1"/>
  <c r="A106"/>
  <c r="J106" s="1"/>
  <c r="C106"/>
  <c r="K106" s="1"/>
  <c r="D106"/>
  <c r="E106"/>
  <c r="F106"/>
  <c r="G106"/>
  <c r="H106"/>
  <c r="O106" s="1"/>
  <c r="A107"/>
  <c r="J107" s="1"/>
  <c r="C107"/>
  <c r="K107" s="1"/>
  <c r="D107"/>
  <c r="E107"/>
  <c r="F107"/>
  <c r="G107"/>
  <c r="H107"/>
  <c r="O107" s="1"/>
  <c r="A108"/>
  <c r="M108" s="1"/>
  <c r="C108"/>
  <c r="K108" s="1"/>
  <c r="D108"/>
  <c r="E108"/>
  <c r="F108"/>
  <c r="G108"/>
  <c r="H108"/>
  <c r="O108" s="1"/>
  <c r="J108"/>
  <c r="A109"/>
  <c r="M109" s="1"/>
  <c r="C109"/>
  <c r="K109" s="1"/>
  <c r="D109"/>
  <c r="E109"/>
  <c r="F109"/>
  <c r="G109"/>
  <c r="H109"/>
  <c r="O109" s="1"/>
  <c r="A110"/>
  <c r="J110" s="1"/>
  <c r="C110"/>
  <c r="K110" s="1"/>
  <c r="D110"/>
  <c r="E110"/>
  <c r="F110"/>
  <c r="G110"/>
  <c r="H110"/>
  <c r="O110" s="1"/>
  <c r="A111"/>
  <c r="J111" s="1"/>
  <c r="C111"/>
  <c r="K111" s="1"/>
  <c r="D111"/>
  <c r="E111"/>
  <c r="F111"/>
  <c r="G111"/>
  <c r="H111"/>
  <c r="O111" s="1"/>
  <c r="A112"/>
  <c r="J112" s="1"/>
  <c r="C112"/>
  <c r="K112" s="1"/>
  <c r="D112"/>
  <c r="E112"/>
  <c r="F112"/>
  <c r="G112"/>
  <c r="H112"/>
  <c r="O112" s="1"/>
  <c r="A113"/>
  <c r="J113" s="1"/>
  <c r="C113"/>
  <c r="K113" s="1"/>
  <c r="D113"/>
  <c r="E113"/>
  <c r="F113"/>
  <c r="G113"/>
  <c r="H113"/>
  <c r="O113" s="1"/>
  <c r="A114"/>
  <c r="J114" s="1"/>
  <c r="C114"/>
  <c r="K114" s="1"/>
  <c r="D114"/>
  <c r="E114"/>
  <c r="F114"/>
  <c r="G114"/>
  <c r="H114"/>
  <c r="O114" s="1"/>
  <c r="A115"/>
  <c r="M115" s="1"/>
  <c r="C115"/>
  <c r="K115" s="1"/>
  <c r="D115"/>
  <c r="E115"/>
  <c r="F115"/>
  <c r="G115"/>
  <c r="H115"/>
  <c r="O115" s="1"/>
  <c r="A116"/>
  <c r="J116" s="1"/>
  <c r="C116"/>
  <c r="K116" s="1"/>
  <c r="D116"/>
  <c r="E116"/>
  <c r="F116"/>
  <c r="G116"/>
  <c r="H116"/>
  <c r="O116" s="1"/>
  <c r="A117"/>
  <c r="I117" s="1"/>
  <c r="C117"/>
  <c r="K117" s="1"/>
  <c r="D117"/>
  <c r="E117"/>
  <c r="F117"/>
  <c r="G117"/>
  <c r="H117"/>
  <c r="O117" s="1"/>
  <c r="M117"/>
  <c r="A118"/>
  <c r="J118" s="1"/>
  <c r="C118"/>
  <c r="K118" s="1"/>
  <c r="D118"/>
  <c r="N118" s="1"/>
  <c r="E118"/>
  <c r="F118"/>
  <c r="G118"/>
  <c r="H118"/>
  <c r="O118" s="1"/>
  <c r="M118"/>
  <c r="A119"/>
  <c r="J119" s="1"/>
  <c r="C119"/>
  <c r="K119" s="1"/>
  <c r="D119"/>
  <c r="E119"/>
  <c r="F119"/>
  <c r="G119"/>
  <c r="H119"/>
  <c r="O119" s="1"/>
  <c r="A120"/>
  <c r="M120" s="1"/>
  <c r="C120"/>
  <c r="K120" s="1"/>
  <c r="D120"/>
  <c r="N120" s="1"/>
  <c r="E120"/>
  <c r="F120"/>
  <c r="G120"/>
  <c r="H120"/>
  <c r="O120" s="1"/>
  <c r="A121"/>
  <c r="J121" s="1"/>
  <c r="C121"/>
  <c r="D121"/>
  <c r="E121"/>
  <c r="F121"/>
  <c r="G121"/>
  <c r="H121"/>
  <c r="O121" s="1"/>
  <c r="K121"/>
  <c r="A122"/>
  <c r="J122" s="1"/>
  <c r="C122"/>
  <c r="K122" s="1"/>
  <c r="D122"/>
  <c r="E122"/>
  <c r="F122"/>
  <c r="G122"/>
  <c r="H122"/>
  <c r="O122" s="1"/>
  <c r="I122"/>
  <c r="M122"/>
  <c r="A123"/>
  <c r="J123" s="1"/>
  <c r="C123"/>
  <c r="K123" s="1"/>
  <c r="D123"/>
  <c r="E123"/>
  <c r="F123"/>
  <c r="G123"/>
  <c r="H123"/>
  <c r="O123" s="1"/>
  <c r="A124"/>
  <c r="J124" s="1"/>
  <c r="C124"/>
  <c r="K124" s="1"/>
  <c r="D124"/>
  <c r="E124"/>
  <c r="F124"/>
  <c r="G124"/>
  <c r="H124"/>
  <c r="O124" s="1"/>
  <c r="M124"/>
  <c r="A125"/>
  <c r="I125" s="1"/>
  <c r="C125"/>
  <c r="K125" s="1"/>
  <c r="D125"/>
  <c r="E125"/>
  <c r="F125"/>
  <c r="G125"/>
  <c r="H125"/>
  <c r="O125" s="1"/>
  <c r="A126"/>
  <c r="J126" s="1"/>
  <c r="C126"/>
  <c r="K126" s="1"/>
  <c r="D126"/>
  <c r="E126"/>
  <c r="F126"/>
  <c r="G126"/>
  <c r="H126"/>
  <c r="O126" s="1"/>
  <c r="A127"/>
  <c r="J127" s="1"/>
  <c r="C127"/>
  <c r="K127" s="1"/>
  <c r="D127"/>
  <c r="E127"/>
  <c r="F127"/>
  <c r="G127"/>
  <c r="H127"/>
  <c r="O127" s="1"/>
  <c r="A128"/>
  <c r="J128" s="1"/>
  <c r="C128"/>
  <c r="K128" s="1"/>
  <c r="D128"/>
  <c r="N128" s="1"/>
  <c r="E128"/>
  <c r="F128"/>
  <c r="G128"/>
  <c r="H128"/>
  <c r="O128" s="1"/>
  <c r="A129"/>
  <c r="J129" s="1"/>
  <c r="C129"/>
  <c r="K129" s="1"/>
  <c r="D129"/>
  <c r="E129"/>
  <c r="F129"/>
  <c r="G129"/>
  <c r="H129"/>
  <c r="O129" s="1"/>
  <c r="A130"/>
  <c r="M130" s="1"/>
  <c r="C130"/>
  <c r="K130" s="1"/>
  <c r="D130"/>
  <c r="E130"/>
  <c r="F130"/>
  <c r="G130"/>
  <c r="H130"/>
  <c r="O130" s="1"/>
  <c r="A131"/>
  <c r="I131" s="1"/>
  <c r="C131"/>
  <c r="K131" s="1"/>
  <c r="D131"/>
  <c r="E131"/>
  <c r="F131"/>
  <c r="G131"/>
  <c r="H131"/>
  <c r="O131" s="1"/>
  <c r="A132"/>
  <c r="I132" s="1"/>
  <c r="C132"/>
  <c r="K132" s="1"/>
  <c r="D132"/>
  <c r="E132"/>
  <c r="F132"/>
  <c r="G132"/>
  <c r="H132"/>
  <c r="O132" s="1"/>
  <c r="J132"/>
  <c r="A133"/>
  <c r="M133" s="1"/>
  <c r="C133"/>
  <c r="K133" s="1"/>
  <c r="D133"/>
  <c r="E133"/>
  <c r="F133"/>
  <c r="G133"/>
  <c r="H133"/>
  <c r="O133" s="1"/>
  <c r="A134"/>
  <c r="C134"/>
  <c r="D134"/>
  <c r="E134"/>
  <c r="F134"/>
  <c r="G134"/>
  <c r="H134"/>
  <c r="O134" s="1"/>
  <c r="I134"/>
  <c r="J134"/>
  <c r="K134"/>
  <c r="M134"/>
  <c r="A135"/>
  <c r="J135" s="1"/>
  <c r="C135"/>
  <c r="K135" s="1"/>
  <c r="D135"/>
  <c r="E135"/>
  <c r="F135"/>
  <c r="G135"/>
  <c r="H135"/>
  <c r="O135" s="1"/>
  <c r="M135"/>
  <c r="A136"/>
  <c r="J136" s="1"/>
  <c r="C136"/>
  <c r="K136" s="1"/>
  <c r="D136"/>
  <c r="E136"/>
  <c r="F136"/>
  <c r="G136"/>
  <c r="H136"/>
  <c r="O136" s="1"/>
  <c r="I136"/>
  <c r="A137"/>
  <c r="J137" s="1"/>
  <c r="C137"/>
  <c r="K137" s="1"/>
  <c r="D137"/>
  <c r="N137" s="1"/>
  <c r="E137"/>
  <c r="F137"/>
  <c r="G137"/>
  <c r="H137"/>
  <c r="O137" s="1"/>
  <c r="A138"/>
  <c r="J138" s="1"/>
  <c r="C138"/>
  <c r="K138" s="1"/>
  <c r="D138"/>
  <c r="E138"/>
  <c r="F138"/>
  <c r="G138"/>
  <c r="H138"/>
  <c r="O138" s="1"/>
  <c r="A139"/>
  <c r="M139" s="1"/>
  <c r="C139"/>
  <c r="K139" s="1"/>
  <c r="D139"/>
  <c r="N139" s="1"/>
  <c r="E139"/>
  <c r="F139"/>
  <c r="G139"/>
  <c r="H139"/>
  <c r="O139" s="1"/>
  <c r="A140"/>
  <c r="J140" s="1"/>
  <c r="C140"/>
  <c r="K140" s="1"/>
  <c r="D140"/>
  <c r="E140"/>
  <c r="F140"/>
  <c r="G140"/>
  <c r="H140"/>
  <c r="O140" s="1"/>
  <c r="A141"/>
  <c r="I141" s="1"/>
  <c r="C141"/>
  <c r="K141" s="1"/>
  <c r="D141"/>
  <c r="E141"/>
  <c r="F141"/>
  <c r="G141"/>
  <c r="H141"/>
  <c r="O141" s="1"/>
  <c r="A142"/>
  <c r="J142" s="1"/>
  <c r="C142"/>
  <c r="D142"/>
  <c r="E142"/>
  <c r="F142"/>
  <c r="G142"/>
  <c r="H142"/>
  <c r="O142" s="1"/>
  <c r="K142"/>
  <c r="A143"/>
  <c r="J143" s="1"/>
  <c r="C143"/>
  <c r="K143" s="1"/>
  <c r="D143"/>
  <c r="E143"/>
  <c r="F143"/>
  <c r="G143"/>
  <c r="H143"/>
  <c r="O143" s="1"/>
  <c r="I143"/>
  <c r="M143"/>
  <c r="A144"/>
  <c r="J144" s="1"/>
  <c r="C144"/>
  <c r="K144" s="1"/>
  <c r="D144"/>
  <c r="E144"/>
  <c r="F144"/>
  <c r="G144"/>
  <c r="H144"/>
  <c r="O144" s="1"/>
  <c r="A145"/>
  <c r="J145" s="1"/>
  <c r="C145"/>
  <c r="K145" s="1"/>
  <c r="D145"/>
  <c r="E145"/>
  <c r="F145"/>
  <c r="G145"/>
  <c r="H145"/>
  <c r="O145" s="1"/>
  <c r="A146"/>
  <c r="I146" s="1"/>
  <c r="C146"/>
  <c r="K146" s="1"/>
  <c r="D146"/>
  <c r="E146"/>
  <c r="F146"/>
  <c r="G146"/>
  <c r="H146"/>
  <c r="O146" s="1"/>
  <c r="A147"/>
  <c r="I147" s="1"/>
  <c r="C147"/>
  <c r="K147" s="1"/>
  <c r="D147"/>
  <c r="E147"/>
  <c r="F147"/>
  <c r="G147"/>
  <c r="H147"/>
  <c r="O147" s="1"/>
  <c r="A148"/>
  <c r="J148" s="1"/>
  <c r="C148"/>
  <c r="K148" s="1"/>
  <c r="D148"/>
  <c r="E148"/>
  <c r="F148"/>
  <c r="G148"/>
  <c r="H148"/>
  <c r="O148" s="1"/>
  <c r="A149"/>
  <c r="M149" s="1"/>
  <c r="C149"/>
  <c r="D149"/>
  <c r="E149"/>
  <c r="F149"/>
  <c r="G149"/>
  <c r="H149"/>
  <c r="O149" s="1"/>
  <c r="K149"/>
  <c r="A150"/>
  <c r="J150" s="1"/>
  <c r="C150"/>
  <c r="K150" s="1"/>
  <c r="D150"/>
  <c r="E150"/>
  <c r="F150"/>
  <c r="G150"/>
  <c r="H150"/>
  <c r="O150" s="1"/>
  <c r="I150"/>
  <c r="A151"/>
  <c r="J151" s="1"/>
  <c r="C151"/>
  <c r="K151" s="1"/>
  <c r="D151"/>
  <c r="E151"/>
  <c r="F151"/>
  <c r="G151"/>
  <c r="H151"/>
  <c r="O151" s="1"/>
  <c r="A152"/>
  <c r="M152" s="1"/>
  <c r="C152"/>
  <c r="K152" s="1"/>
  <c r="D152"/>
  <c r="N152" s="1"/>
  <c r="E152"/>
  <c r="F152"/>
  <c r="G152"/>
  <c r="H152"/>
  <c r="O152" s="1"/>
  <c r="A153"/>
  <c r="J153" s="1"/>
  <c r="C153"/>
  <c r="K153" s="1"/>
  <c r="D153"/>
  <c r="E153"/>
  <c r="F153"/>
  <c r="G153"/>
  <c r="H153"/>
  <c r="O153" s="1"/>
  <c r="A154"/>
  <c r="J154" s="1"/>
  <c r="C154"/>
  <c r="K154" s="1"/>
  <c r="D154"/>
  <c r="E154"/>
  <c r="F154"/>
  <c r="G154"/>
  <c r="H154"/>
  <c r="O154" s="1"/>
  <c r="A155"/>
  <c r="J155" s="1"/>
  <c r="C155"/>
  <c r="K155" s="1"/>
  <c r="D155"/>
  <c r="E155"/>
  <c r="F155"/>
  <c r="G155"/>
  <c r="H155"/>
  <c r="O155" s="1"/>
  <c r="A156"/>
  <c r="M156" s="1"/>
  <c r="C156"/>
  <c r="K156" s="1"/>
  <c r="D156"/>
  <c r="E156"/>
  <c r="F156"/>
  <c r="G156"/>
  <c r="H156"/>
  <c r="O156" s="1"/>
  <c r="A157"/>
  <c r="J157" s="1"/>
  <c r="C157"/>
  <c r="K157" s="1"/>
  <c r="D157"/>
  <c r="E157"/>
  <c r="F157"/>
  <c r="G157"/>
  <c r="H157"/>
  <c r="O157" s="1"/>
  <c r="A158"/>
  <c r="M158" s="1"/>
  <c r="C158"/>
  <c r="D158"/>
  <c r="E158"/>
  <c r="F158"/>
  <c r="G158"/>
  <c r="H158"/>
  <c r="O158" s="1"/>
  <c r="K158"/>
  <c r="A159"/>
  <c r="J159" s="1"/>
  <c r="C159"/>
  <c r="K159" s="1"/>
  <c r="D159"/>
  <c r="E159"/>
  <c r="F159"/>
  <c r="G159"/>
  <c r="H159"/>
  <c r="O159" s="1"/>
  <c r="A160"/>
  <c r="M160" s="1"/>
  <c r="C160"/>
  <c r="K160" s="1"/>
  <c r="D160"/>
  <c r="E160"/>
  <c r="F160"/>
  <c r="G160"/>
  <c r="H160"/>
  <c r="O160" s="1"/>
  <c r="N160"/>
  <c r="C6" i="21"/>
  <c r="D6"/>
  <c r="D7" s="1"/>
  <c r="H7" s="1"/>
  <c r="K6"/>
  <c r="G4" i="24" s="1"/>
  <c r="F6" i="21"/>
  <c r="C4" i="24" s="1"/>
  <c r="K4" s="1"/>
  <c r="G6" i="21"/>
  <c r="B29"/>
  <c r="N158" i="24" l="1"/>
  <c r="L158" s="1"/>
  <c r="M92"/>
  <c r="N131"/>
  <c r="N124"/>
  <c r="J115"/>
  <c r="N100"/>
  <c r="J89"/>
  <c r="M88"/>
  <c r="N155"/>
  <c r="M151"/>
  <c r="N147"/>
  <c r="N146"/>
  <c r="I145"/>
  <c r="M144"/>
  <c r="L144" s="1"/>
  <c r="I140"/>
  <c r="I139"/>
  <c r="M132"/>
  <c r="I124"/>
  <c r="I118"/>
  <c r="N114"/>
  <c r="L114" s="1"/>
  <c r="I112"/>
  <c r="I111"/>
  <c r="M110"/>
  <c r="N103"/>
  <c r="N91"/>
  <c r="I155"/>
  <c r="I154"/>
  <c r="I153"/>
  <c r="M146"/>
  <c r="I129"/>
  <c r="M127"/>
  <c r="I126"/>
  <c r="I113"/>
  <c r="I101"/>
  <c r="M100"/>
  <c r="M98"/>
  <c r="L98" s="1"/>
  <c r="I95"/>
  <c r="N143"/>
  <c r="L143" s="1"/>
  <c r="N122"/>
  <c r="J87"/>
  <c r="AF117"/>
  <c r="I158"/>
  <c r="I157"/>
  <c r="I152"/>
  <c r="I149"/>
  <c r="N145"/>
  <c r="I144"/>
  <c r="I142"/>
  <c r="I138"/>
  <c r="N136"/>
  <c r="I135"/>
  <c r="N134"/>
  <c r="L134" s="1"/>
  <c r="I133"/>
  <c r="N132"/>
  <c r="N129"/>
  <c r="I128"/>
  <c r="N126"/>
  <c r="I123"/>
  <c r="I121"/>
  <c r="I115"/>
  <c r="N112"/>
  <c r="N111"/>
  <c r="I108"/>
  <c r="I104"/>
  <c r="I99"/>
  <c r="I97"/>
  <c r="N95"/>
  <c r="N92"/>
  <c r="L92" s="1"/>
  <c r="I91"/>
  <c r="M142"/>
  <c r="M138"/>
  <c r="M123"/>
  <c r="L123" s="1"/>
  <c r="M121"/>
  <c r="N110"/>
  <c r="N107"/>
  <c r="I106"/>
  <c r="I105"/>
  <c r="I102"/>
  <c r="I100"/>
  <c r="M99"/>
  <c r="I98"/>
  <c r="M97"/>
  <c r="I90"/>
  <c r="M89"/>
  <c r="N89"/>
  <c r="I88"/>
  <c r="M87"/>
  <c r="N87"/>
  <c r="L110"/>
  <c r="I160"/>
  <c r="I159"/>
  <c r="I156"/>
  <c r="I151"/>
  <c r="M150"/>
  <c r="L150" s="1"/>
  <c r="I148"/>
  <c r="N144"/>
  <c r="N142"/>
  <c r="N138"/>
  <c r="L138" s="1"/>
  <c r="I137"/>
  <c r="M136"/>
  <c r="N135"/>
  <c r="L135" s="1"/>
  <c r="I130"/>
  <c r="M129"/>
  <c r="I127"/>
  <c r="M126"/>
  <c r="N123"/>
  <c r="N121"/>
  <c r="I120"/>
  <c r="I119"/>
  <c r="L118"/>
  <c r="I116"/>
  <c r="I114"/>
  <c r="I110"/>
  <c r="I109"/>
  <c r="I107"/>
  <c r="N99"/>
  <c r="L99" s="1"/>
  <c r="N97"/>
  <c r="I96"/>
  <c r="Y1"/>
  <c r="H12" i="22"/>
  <c r="H11"/>
  <c r="U1" i="24"/>
  <c r="D11" i="22"/>
  <c r="D12"/>
  <c r="J11"/>
  <c r="J14" s="1"/>
  <c r="BX2" i="12" s="1"/>
  <c r="J12" i="22"/>
  <c r="AA1" i="24"/>
  <c r="F11" i="22"/>
  <c r="F12"/>
  <c r="W1" i="24"/>
  <c r="AF159"/>
  <c r="AF125"/>
  <c r="J156"/>
  <c r="J130"/>
  <c r="L87"/>
  <c r="L160"/>
  <c r="N159"/>
  <c r="AF157"/>
  <c r="N150"/>
  <c r="AF149"/>
  <c r="M148"/>
  <c r="J146"/>
  <c r="AF141"/>
  <c r="M140"/>
  <c r="AF135"/>
  <c r="L122"/>
  <c r="J120"/>
  <c r="N115"/>
  <c r="L115" s="1"/>
  <c r="M113"/>
  <c r="N109"/>
  <c r="L109" s="1"/>
  <c r="N108"/>
  <c r="L108" s="1"/>
  <c r="N105"/>
  <c r="L105" s="1"/>
  <c r="M102"/>
  <c r="N94"/>
  <c r="L94" s="1"/>
  <c r="M93"/>
  <c r="L93" s="1"/>
  <c r="N90"/>
  <c r="L90" s="1"/>
  <c r="N86"/>
  <c r="L86" s="1"/>
  <c r="L129"/>
  <c r="J101"/>
  <c r="N156"/>
  <c r="L156" s="1"/>
  <c r="M155"/>
  <c r="N154"/>
  <c r="AF153"/>
  <c r="AF151"/>
  <c r="N148"/>
  <c r="N140"/>
  <c r="N130"/>
  <c r="AF127"/>
  <c r="AF119"/>
  <c r="N113"/>
  <c r="M112"/>
  <c r="L112" s="1"/>
  <c r="M111"/>
  <c r="M106"/>
  <c r="N106"/>
  <c r="N102"/>
  <c r="N101"/>
  <c r="L101" s="1"/>
  <c r="M96"/>
  <c r="N93"/>
  <c r="J160"/>
  <c r="J152"/>
  <c r="AF111"/>
  <c r="M159"/>
  <c r="AF155"/>
  <c r="N151"/>
  <c r="L146"/>
  <c r="M145"/>
  <c r="M137"/>
  <c r="L137" s="1"/>
  <c r="M131"/>
  <c r="M128"/>
  <c r="L128" s="1"/>
  <c r="N127"/>
  <c r="L127" s="1"/>
  <c r="L120"/>
  <c r="M119"/>
  <c r="N119"/>
  <c r="M116"/>
  <c r="L116" s="1"/>
  <c r="N116"/>
  <c r="M114"/>
  <c r="M107"/>
  <c r="L107" s="1"/>
  <c r="N104"/>
  <c r="L104" s="1"/>
  <c r="N96"/>
  <c r="L96" s="1"/>
  <c r="AF92"/>
  <c r="M91"/>
  <c r="L91" s="1"/>
  <c r="N88"/>
  <c r="L88" s="1"/>
  <c r="L152"/>
  <c r="L139"/>
  <c r="J131"/>
  <c r="J105"/>
  <c r="AF150"/>
  <c r="AF143"/>
  <c r="AF133"/>
  <c r="D5"/>
  <c r="A5"/>
  <c r="J5" s="1"/>
  <c r="L130"/>
  <c r="D4"/>
  <c r="A4"/>
  <c r="J4" s="1"/>
  <c r="L124"/>
  <c r="L95"/>
  <c r="AF156"/>
  <c r="AF148"/>
  <c r="AF142"/>
  <c r="J141"/>
  <c r="AF134"/>
  <c r="J125"/>
  <c r="AF118"/>
  <c r="AF158"/>
  <c r="J158"/>
  <c r="M157"/>
  <c r="N157"/>
  <c r="M154"/>
  <c r="N149"/>
  <c r="L149" s="1"/>
  <c r="J147"/>
  <c r="N133"/>
  <c r="L133" s="1"/>
  <c r="N117"/>
  <c r="L117" s="1"/>
  <c r="J149"/>
  <c r="AF140"/>
  <c r="J133"/>
  <c r="J117"/>
  <c r="AF110"/>
  <c r="M125"/>
  <c r="AF154"/>
  <c r="M153"/>
  <c r="N153"/>
  <c r="M147"/>
  <c r="M141"/>
  <c r="N141"/>
  <c r="J139"/>
  <c r="L131"/>
  <c r="N125"/>
  <c r="AF137"/>
  <c r="AF129"/>
  <c r="AF121"/>
  <c r="AF113"/>
  <c r="J109"/>
  <c r="J103"/>
  <c r="AF96"/>
  <c r="AF94"/>
  <c r="AF90"/>
  <c r="AF88"/>
  <c r="AF107"/>
  <c r="AF132"/>
  <c r="AF124"/>
  <c r="AF116"/>
  <c r="AF108"/>
  <c r="M103"/>
  <c r="AF102"/>
  <c r="AF100"/>
  <c r="AF98"/>
  <c r="C7" i="21"/>
  <c r="C8" s="1"/>
  <c r="I6"/>
  <c r="G7"/>
  <c r="G8" s="1"/>
  <c r="B13" i="22"/>
  <c r="B26" i="21"/>
  <c r="B27" s="1"/>
  <c r="B28" s="1"/>
  <c r="K7"/>
  <c r="L6"/>
  <c r="M6" s="1"/>
  <c r="H4" i="24" s="1"/>
  <c r="O4" s="1"/>
  <c r="D8" i="21"/>
  <c r="I7"/>
  <c r="F7"/>
  <c r="L103" i="24" l="1"/>
  <c r="L154"/>
  <c r="L97"/>
  <c r="L132"/>
  <c r="L136"/>
  <c r="L151"/>
  <c r="L155"/>
  <c r="L100"/>
  <c r="A6"/>
  <c r="J6" s="1"/>
  <c r="H8" i="21"/>
  <c r="D6" i="24" s="1"/>
  <c r="L111"/>
  <c r="L113"/>
  <c r="L147"/>
  <c r="L89"/>
  <c r="L121"/>
  <c r="L145"/>
  <c r="H13" i="22"/>
  <c r="Q50" i="24"/>
  <c r="Q78"/>
  <c r="Q106"/>
  <c r="Q37"/>
  <c r="Q73"/>
  <c r="Q101"/>
  <c r="Q137"/>
  <c r="Q8"/>
  <c r="Q24"/>
  <c r="Q40"/>
  <c r="Q56"/>
  <c r="Q72"/>
  <c r="Q88"/>
  <c r="Q104"/>
  <c r="Q120"/>
  <c r="Q136"/>
  <c r="Q152"/>
  <c r="Q22"/>
  <c r="Q58"/>
  <c r="Q94"/>
  <c r="Q122"/>
  <c r="Q142"/>
  <c r="Q9"/>
  <c r="Q41"/>
  <c r="Q69"/>
  <c r="Q105"/>
  <c r="Q133"/>
  <c r="Q23"/>
  <c r="Q39"/>
  <c r="Q55"/>
  <c r="Q71"/>
  <c r="Q87"/>
  <c r="Q103"/>
  <c r="Q119"/>
  <c r="Q135"/>
  <c r="Q151"/>
  <c r="Q42"/>
  <c r="Q93"/>
  <c r="Q4"/>
  <c r="Q52"/>
  <c r="Q68"/>
  <c r="Q100"/>
  <c r="Q148"/>
  <c r="Q46"/>
  <c r="Q118"/>
  <c r="Q158"/>
  <c r="Q33"/>
  <c r="Q97"/>
  <c r="Q19"/>
  <c r="Q51"/>
  <c r="Q83"/>
  <c r="Q115"/>
  <c r="Q147"/>
  <c r="Q34"/>
  <c r="Q153"/>
  <c r="Q32"/>
  <c r="Q64"/>
  <c r="Q96"/>
  <c r="Q128"/>
  <c r="Q6"/>
  <c r="Q79"/>
  <c r="Q143"/>
  <c r="Q5"/>
  <c r="Q26"/>
  <c r="Q54"/>
  <c r="Q86"/>
  <c r="Q114"/>
  <c r="Q13"/>
  <c r="Q45"/>
  <c r="Q81"/>
  <c r="Q109"/>
  <c r="Q145"/>
  <c r="Q28"/>
  <c r="Q44"/>
  <c r="Q60"/>
  <c r="Q76"/>
  <c r="Q92"/>
  <c r="Q108"/>
  <c r="Q124"/>
  <c r="Q140"/>
  <c r="Q156"/>
  <c r="Q30"/>
  <c r="Q66"/>
  <c r="Q102"/>
  <c r="Q130"/>
  <c r="Q146"/>
  <c r="Q21"/>
  <c r="Q49"/>
  <c r="Q77"/>
  <c r="Q113"/>
  <c r="Q141"/>
  <c r="Q11"/>
  <c r="Q27"/>
  <c r="Q43"/>
  <c r="Q59"/>
  <c r="Q75"/>
  <c r="Q91"/>
  <c r="Q107"/>
  <c r="Q123"/>
  <c r="Q139"/>
  <c r="Q155"/>
  <c r="Q10"/>
  <c r="Q70"/>
  <c r="Q98"/>
  <c r="Q154"/>
  <c r="Q25"/>
  <c r="Q65"/>
  <c r="Q125"/>
  <c r="Q20"/>
  <c r="Q36"/>
  <c r="Q84"/>
  <c r="Q116"/>
  <c r="Q132"/>
  <c r="Q18"/>
  <c r="Q82"/>
  <c r="Q138"/>
  <c r="Q61"/>
  <c r="Q129"/>
  <c r="Q157"/>
  <c r="Q35"/>
  <c r="Q67"/>
  <c r="Q99"/>
  <c r="Q131"/>
  <c r="Q160"/>
  <c r="Q62"/>
  <c r="Q90"/>
  <c r="Q126"/>
  <c r="Q17"/>
  <c r="Q57"/>
  <c r="Q85"/>
  <c r="Q117"/>
  <c r="Q48"/>
  <c r="Q80"/>
  <c r="Q112"/>
  <c r="Q144"/>
  <c r="Q38"/>
  <c r="Q74"/>
  <c r="Q110"/>
  <c r="Q134"/>
  <c r="Q150"/>
  <c r="Q29"/>
  <c r="Q53"/>
  <c r="Q89"/>
  <c r="Q121"/>
  <c r="Q149"/>
  <c r="Q31"/>
  <c r="Q47"/>
  <c r="Q63"/>
  <c r="Q95"/>
  <c r="Q111"/>
  <c r="Q127"/>
  <c r="Q159"/>
  <c r="H14" i="22"/>
  <c r="Q16" i="24" s="1"/>
  <c r="D14" i="22"/>
  <c r="BU2" i="12" s="1"/>
  <c r="J13" i="22"/>
  <c r="F13"/>
  <c r="X4" i="24" s="1"/>
  <c r="F14" i="22"/>
  <c r="BV2" i="12" s="1"/>
  <c r="L159" i="24"/>
  <c r="L126"/>
  <c r="L142"/>
  <c r="L119"/>
  <c r="L106"/>
  <c r="D13" i="22"/>
  <c r="AA157" i="24"/>
  <c r="AA153"/>
  <c r="AA149"/>
  <c r="AA145"/>
  <c r="AA141"/>
  <c r="AA137"/>
  <c r="AA133"/>
  <c r="AA129"/>
  <c r="AA125"/>
  <c r="AA121"/>
  <c r="AA117"/>
  <c r="AA113"/>
  <c r="AA109"/>
  <c r="AA105"/>
  <c r="AA101"/>
  <c r="AA97"/>
  <c r="AA93"/>
  <c r="AA89"/>
  <c r="AA85"/>
  <c r="AA81"/>
  <c r="AA77"/>
  <c r="AA73"/>
  <c r="AA69"/>
  <c r="AA65"/>
  <c r="AA61"/>
  <c r="AA57"/>
  <c r="AA53"/>
  <c r="AA49"/>
  <c r="AA45"/>
  <c r="AA41"/>
  <c r="AA37"/>
  <c r="AA33"/>
  <c r="AA29"/>
  <c r="AA25"/>
  <c r="AA21"/>
  <c r="AA17"/>
  <c r="AA13"/>
  <c r="AA9"/>
  <c r="AA5"/>
  <c r="AA151"/>
  <c r="AA119"/>
  <c r="AA107"/>
  <c r="AA95"/>
  <c r="AA83"/>
  <c r="AA71"/>
  <c r="AA59"/>
  <c r="AA47"/>
  <c r="AA35"/>
  <c r="AA19"/>
  <c r="AA7"/>
  <c r="AA158"/>
  <c r="AA154"/>
  <c r="AA150"/>
  <c r="AA146"/>
  <c r="AA142"/>
  <c r="AA138"/>
  <c r="AA134"/>
  <c r="AA130"/>
  <c r="AA126"/>
  <c r="AA122"/>
  <c r="AA118"/>
  <c r="AA114"/>
  <c r="AA110"/>
  <c r="AA106"/>
  <c r="AA102"/>
  <c r="AA98"/>
  <c r="AA94"/>
  <c r="AA90"/>
  <c r="AA86"/>
  <c r="AA82"/>
  <c r="AA78"/>
  <c r="AA74"/>
  <c r="AA70"/>
  <c r="AA66"/>
  <c r="AA62"/>
  <c r="AA58"/>
  <c r="AA54"/>
  <c r="AA50"/>
  <c r="AA46"/>
  <c r="AA42"/>
  <c r="AA38"/>
  <c r="AA34"/>
  <c r="AA30"/>
  <c r="AA26"/>
  <c r="AA22"/>
  <c r="AA18"/>
  <c r="AA14"/>
  <c r="AA10"/>
  <c r="AA6"/>
  <c r="AA159"/>
  <c r="AA115"/>
  <c r="AA103"/>
  <c r="AA91"/>
  <c r="AA79"/>
  <c r="AA67"/>
  <c r="AA55"/>
  <c r="AA43"/>
  <c r="AA31"/>
  <c r="AA23"/>
  <c r="AA15"/>
  <c r="AA160"/>
  <c r="AA156"/>
  <c r="AA152"/>
  <c r="AA148"/>
  <c r="AA144"/>
  <c r="AA140"/>
  <c r="AA136"/>
  <c r="AA132"/>
  <c r="AA128"/>
  <c r="AA124"/>
  <c r="AA120"/>
  <c r="AA116"/>
  <c r="AA112"/>
  <c r="AA108"/>
  <c r="AA104"/>
  <c r="AA100"/>
  <c r="AA96"/>
  <c r="AA92"/>
  <c r="AA88"/>
  <c r="AA84"/>
  <c r="AA80"/>
  <c r="AA76"/>
  <c r="AA72"/>
  <c r="AA68"/>
  <c r="AA64"/>
  <c r="AA60"/>
  <c r="AA56"/>
  <c r="AA52"/>
  <c r="AA48"/>
  <c r="AA44"/>
  <c r="AA40"/>
  <c r="AA36"/>
  <c r="AA32"/>
  <c r="AA28"/>
  <c r="AA24"/>
  <c r="AA20"/>
  <c r="AA16"/>
  <c r="AA12"/>
  <c r="AA8"/>
  <c r="AA4"/>
  <c r="AB4" s="1"/>
  <c r="AA155"/>
  <c r="AA147"/>
  <c r="AA143"/>
  <c r="AA139"/>
  <c r="AA135"/>
  <c r="AA131"/>
  <c r="AA127"/>
  <c r="AA123"/>
  <c r="AA111"/>
  <c r="AA99"/>
  <c r="AA87"/>
  <c r="AA75"/>
  <c r="AA63"/>
  <c r="AA51"/>
  <c r="AA39"/>
  <c r="AA27"/>
  <c r="AA11"/>
  <c r="Y159"/>
  <c r="Y155"/>
  <c r="Y151"/>
  <c r="Y147"/>
  <c r="Y143"/>
  <c r="Y139"/>
  <c r="Y135"/>
  <c r="Y131"/>
  <c r="Y127"/>
  <c r="Y123"/>
  <c r="Y119"/>
  <c r="Y115"/>
  <c r="Y111"/>
  <c r="Y107"/>
  <c r="Y103"/>
  <c r="Y99"/>
  <c r="Y95"/>
  <c r="Y91"/>
  <c r="Y87"/>
  <c r="Y83"/>
  <c r="Y79"/>
  <c r="Y75"/>
  <c r="Y71"/>
  <c r="Y67"/>
  <c r="Y63"/>
  <c r="Y59"/>
  <c r="Y55"/>
  <c r="Y51"/>
  <c r="Y47"/>
  <c r="Y43"/>
  <c r="Y39"/>
  <c r="Y35"/>
  <c r="Y31"/>
  <c r="Y27"/>
  <c r="Y23"/>
  <c r="Y19"/>
  <c r="Y15"/>
  <c r="Y11"/>
  <c r="Y7"/>
  <c r="Y157"/>
  <c r="Y149"/>
  <c r="Y137"/>
  <c r="Y125"/>
  <c r="Y113"/>
  <c r="Y105"/>
  <c r="Y89"/>
  <c r="Y77"/>
  <c r="Y69"/>
  <c r="Y57"/>
  <c r="Y45"/>
  <c r="Y33"/>
  <c r="Y21"/>
  <c r="Y13"/>
  <c r="Y160"/>
  <c r="Y156"/>
  <c r="Y152"/>
  <c r="Y148"/>
  <c r="Y144"/>
  <c r="Y140"/>
  <c r="Y136"/>
  <c r="Y132"/>
  <c r="Y128"/>
  <c r="Y124"/>
  <c r="Y120"/>
  <c r="Y116"/>
  <c r="Y112"/>
  <c r="Y108"/>
  <c r="Y104"/>
  <c r="Y100"/>
  <c r="Y96"/>
  <c r="Y92"/>
  <c r="Y88"/>
  <c r="Y84"/>
  <c r="Y80"/>
  <c r="Y76"/>
  <c r="Y72"/>
  <c r="Y68"/>
  <c r="Y64"/>
  <c r="Y60"/>
  <c r="Y56"/>
  <c r="Y52"/>
  <c r="Y48"/>
  <c r="Y44"/>
  <c r="Y40"/>
  <c r="Y36"/>
  <c r="Y32"/>
  <c r="Y28"/>
  <c r="Y24"/>
  <c r="Y20"/>
  <c r="Y16"/>
  <c r="Y12"/>
  <c r="Y8"/>
  <c r="Y4"/>
  <c r="Y141"/>
  <c r="Y129"/>
  <c r="Y117"/>
  <c r="Y101"/>
  <c r="Y97"/>
  <c r="Y85"/>
  <c r="Y73"/>
  <c r="Y61"/>
  <c r="Y49"/>
  <c r="Y37"/>
  <c r="Y29"/>
  <c r="Y17"/>
  <c r="Y5"/>
  <c r="Y158"/>
  <c r="Y154"/>
  <c r="Y150"/>
  <c r="Y146"/>
  <c r="Y142"/>
  <c r="Y138"/>
  <c r="Y134"/>
  <c r="Y130"/>
  <c r="Y126"/>
  <c r="Y122"/>
  <c r="Y118"/>
  <c r="Y114"/>
  <c r="Y110"/>
  <c r="Y106"/>
  <c r="Y102"/>
  <c r="Y98"/>
  <c r="Y94"/>
  <c r="Y90"/>
  <c r="Y86"/>
  <c r="Y82"/>
  <c r="Y78"/>
  <c r="Y74"/>
  <c r="Y70"/>
  <c r="Y66"/>
  <c r="Y62"/>
  <c r="Y58"/>
  <c r="Y54"/>
  <c r="Y50"/>
  <c r="Y46"/>
  <c r="Y42"/>
  <c r="Y38"/>
  <c r="Y34"/>
  <c r="Y30"/>
  <c r="Y26"/>
  <c r="Y22"/>
  <c r="Y18"/>
  <c r="Y14"/>
  <c r="Y10"/>
  <c r="Y6"/>
  <c r="Y153"/>
  <c r="Y145"/>
  <c r="Y133"/>
  <c r="Y121"/>
  <c r="Y109"/>
  <c r="Y93"/>
  <c r="Y81"/>
  <c r="Y65"/>
  <c r="Y53"/>
  <c r="Y41"/>
  <c r="Y25"/>
  <c r="Y9"/>
  <c r="W157"/>
  <c r="W153"/>
  <c r="W149"/>
  <c r="W145"/>
  <c r="W141"/>
  <c r="W137"/>
  <c r="W133"/>
  <c r="W129"/>
  <c r="W125"/>
  <c r="W121"/>
  <c r="W117"/>
  <c r="W113"/>
  <c r="W109"/>
  <c r="W105"/>
  <c r="W101"/>
  <c r="W97"/>
  <c r="W93"/>
  <c r="W89"/>
  <c r="W85"/>
  <c r="W81"/>
  <c r="W77"/>
  <c r="W73"/>
  <c r="W69"/>
  <c r="W65"/>
  <c r="W61"/>
  <c r="W57"/>
  <c r="W53"/>
  <c r="W49"/>
  <c r="W45"/>
  <c r="W41"/>
  <c r="W37"/>
  <c r="W33"/>
  <c r="W29"/>
  <c r="W25"/>
  <c r="W21"/>
  <c r="W17"/>
  <c r="W13"/>
  <c r="W9"/>
  <c r="W5"/>
  <c r="W159"/>
  <c r="W147"/>
  <c r="W135"/>
  <c r="W123"/>
  <c r="W111"/>
  <c r="W99"/>
  <c r="W87"/>
  <c r="W75"/>
  <c r="W67"/>
  <c r="W55"/>
  <c r="W43"/>
  <c r="W31"/>
  <c r="W19"/>
  <c r="W7"/>
  <c r="W158"/>
  <c r="W154"/>
  <c r="W150"/>
  <c r="W146"/>
  <c r="W142"/>
  <c r="W138"/>
  <c r="W134"/>
  <c r="W130"/>
  <c r="W126"/>
  <c r="W122"/>
  <c r="W118"/>
  <c r="W114"/>
  <c r="W110"/>
  <c r="W106"/>
  <c r="W102"/>
  <c r="W98"/>
  <c r="W94"/>
  <c r="W90"/>
  <c r="W86"/>
  <c r="W82"/>
  <c r="W78"/>
  <c r="W74"/>
  <c r="W70"/>
  <c r="W66"/>
  <c r="W62"/>
  <c r="W58"/>
  <c r="W54"/>
  <c r="W50"/>
  <c r="W46"/>
  <c r="W42"/>
  <c r="W38"/>
  <c r="W34"/>
  <c r="W30"/>
  <c r="W26"/>
  <c r="W22"/>
  <c r="W18"/>
  <c r="W14"/>
  <c r="W10"/>
  <c r="W6"/>
  <c r="W151"/>
  <c r="W139"/>
  <c r="W127"/>
  <c r="W115"/>
  <c r="W103"/>
  <c r="W95"/>
  <c r="W83"/>
  <c r="W71"/>
  <c r="W59"/>
  <c r="W47"/>
  <c r="W35"/>
  <c r="W23"/>
  <c r="W11"/>
  <c r="W160"/>
  <c r="W156"/>
  <c r="W152"/>
  <c r="W148"/>
  <c r="W144"/>
  <c r="W140"/>
  <c r="W136"/>
  <c r="W132"/>
  <c r="W128"/>
  <c r="W124"/>
  <c r="W120"/>
  <c r="W116"/>
  <c r="W112"/>
  <c r="W108"/>
  <c r="W104"/>
  <c r="W100"/>
  <c r="W96"/>
  <c r="W92"/>
  <c r="W88"/>
  <c r="W84"/>
  <c r="W80"/>
  <c r="W76"/>
  <c r="W72"/>
  <c r="W68"/>
  <c r="W64"/>
  <c r="W60"/>
  <c r="W56"/>
  <c r="W52"/>
  <c r="W48"/>
  <c r="W44"/>
  <c r="W40"/>
  <c r="W36"/>
  <c r="W32"/>
  <c r="W28"/>
  <c r="W24"/>
  <c r="W20"/>
  <c r="W16"/>
  <c r="W12"/>
  <c r="W8"/>
  <c r="W4"/>
  <c r="W155"/>
  <c r="W143"/>
  <c r="W131"/>
  <c r="W119"/>
  <c r="W107"/>
  <c r="W91"/>
  <c r="W79"/>
  <c r="W63"/>
  <c r="W51"/>
  <c r="W39"/>
  <c r="W27"/>
  <c r="W15"/>
  <c r="U159"/>
  <c r="U155"/>
  <c r="U151"/>
  <c r="U147"/>
  <c r="U143"/>
  <c r="U139"/>
  <c r="U135"/>
  <c r="U131"/>
  <c r="U127"/>
  <c r="U123"/>
  <c r="U119"/>
  <c r="U115"/>
  <c r="U111"/>
  <c r="U107"/>
  <c r="U103"/>
  <c r="U99"/>
  <c r="U95"/>
  <c r="U91"/>
  <c r="U87"/>
  <c r="U83"/>
  <c r="U79"/>
  <c r="U75"/>
  <c r="U71"/>
  <c r="U67"/>
  <c r="U63"/>
  <c r="U59"/>
  <c r="U55"/>
  <c r="U51"/>
  <c r="U47"/>
  <c r="U43"/>
  <c r="U39"/>
  <c r="U35"/>
  <c r="U31"/>
  <c r="U27"/>
  <c r="U23"/>
  <c r="U19"/>
  <c r="U15"/>
  <c r="U11"/>
  <c r="U7"/>
  <c r="U153"/>
  <c r="U145"/>
  <c r="U133"/>
  <c r="U125"/>
  <c r="U113"/>
  <c r="U101"/>
  <c r="U89"/>
  <c r="U81"/>
  <c r="U69"/>
  <c r="U61"/>
  <c r="U49"/>
  <c r="U37"/>
  <c r="U25"/>
  <c r="U17"/>
  <c r="U5"/>
  <c r="U160"/>
  <c r="U156"/>
  <c r="U152"/>
  <c r="U148"/>
  <c r="U144"/>
  <c r="U140"/>
  <c r="U136"/>
  <c r="U132"/>
  <c r="U128"/>
  <c r="U124"/>
  <c r="U120"/>
  <c r="U116"/>
  <c r="U112"/>
  <c r="U108"/>
  <c r="U104"/>
  <c r="U100"/>
  <c r="U96"/>
  <c r="U92"/>
  <c r="U88"/>
  <c r="U84"/>
  <c r="U80"/>
  <c r="U76"/>
  <c r="U72"/>
  <c r="U68"/>
  <c r="U64"/>
  <c r="U60"/>
  <c r="U56"/>
  <c r="U52"/>
  <c r="U48"/>
  <c r="U44"/>
  <c r="U40"/>
  <c r="U36"/>
  <c r="U32"/>
  <c r="U28"/>
  <c r="U24"/>
  <c r="U20"/>
  <c r="U16"/>
  <c r="U12"/>
  <c r="U8"/>
  <c r="U4"/>
  <c r="U157"/>
  <c r="U149"/>
  <c r="U137"/>
  <c r="U129"/>
  <c r="U117"/>
  <c r="U105"/>
  <c r="U93"/>
  <c r="U77"/>
  <c r="U65"/>
  <c r="U53"/>
  <c r="U41"/>
  <c r="U33"/>
  <c r="U21"/>
  <c r="U9"/>
  <c r="U158"/>
  <c r="U154"/>
  <c r="U150"/>
  <c r="U146"/>
  <c r="U142"/>
  <c r="U138"/>
  <c r="U134"/>
  <c r="U130"/>
  <c r="U126"/>
  <c r="U122"/>
  <c r="U118"/>
  <c r="U114"/>
  <c r="U110"/>
  <c r="U106"/>
  <c r="U102"/>
  <c r="U98"/>
  <c r="U94"/>
  <c r="U90"/>
  <c r="U86"/>
  <c r="U82"/>
  <c r="U78"/>
  <c r="U74"/>
  <c r="U70"/>
  <c r="U66"/>
  <c r="U62"/>
  <c r="U58"/>
  <c r="U54"/>
  <c r="U50"/>
  <c r="U46"/>
  <c r="U42"/>
  <c r="U38"/>
  <c r="U34"/>
  <c r="U30"/>
  <c r="U26"/>
  <c r="U22"/>
  <c r="U18"/>
  <c r="U14"/>
  <c r="U10"/>
  <c r="U6"/>
  <c r="U141"/>
  <c r="U121"/>
  <c r="U109"/>
  <c r="U97"/>
  <c r="U85"/>
  <c r="U73"/>
  <c r="U57"/>
  <c r="U45"/>
  <c r="U29"/>
  <c r="U13"/>
  <c r="L148"/>
  <c r="L141"/>
  <c r="L153"/>
  <c r="L102"/>
  <c r="L140"/>
  <c r="B30" i="21"/>
  <c r="M5" i="24"/>
  <c r="I5"/>
  <c r="F8" i="21"/>
  <c r="C6" i="24" s="1"/>
  <c r="K6" s="1"/>
  <c r="C5"/>
  <c r="K5" s="1"/>
  <c r="K8" i="21"/>
  <c r="G6" i="24" s="1"/>
  <c r="G5"/>
  <c r="AD6"/>
  <c r="AF93"/>
  <c r="AF104"/>
  <c r="AF112"/>
  <c r="AF101"/>
  <c r="AF91"/>
  <c r="AF136"/>
  <c r="AF103"/>
  <c r="AF5"/>
  <c r="AF105"/>
  <c r="AF126"/>
  <c r="AF115"/>
  <c r="AF138"/>
  <c r="AF152"/>
  <c r="AF106"/>
  <c r="AF89"/>
  <c r="AF97"/>
  <c r="AF128"/>
  <c r="T4"/>
  <c r="AF114"/>
  <c r="AF123"/>
  <c r="AF144"/>
  <c r="AF145"/>
  <c r="L125"/>
  <c r="AF99"/>
  <c r="AD4"/>
  <c r="AF4"/>
  <c r="AF160"/>
  <c r="AF130"/>
  <c r="AF139"/>
  <c r="AF87"/>
  <c r="AF95"/>
  <c r="AF120"/>
  <c r="AF146"/>
  <c r="AF122"/>
  <c r="AF131"/>
  <c r="AF147"/>
  <c r="L157"/>
  <c r="B32" i="21"/>
  <c r="C9"/>
  <c r="G9"/>
  <c r="D9"/>
  <c r="I8"/>
  <c r="O4" i="12"/>
  <c r="O4" i="16"/>
  <c r="BQ4" s="1"/>
  <c r="BX3"/>
  <c r="BX4" s="1"/>
  <c r="BX5" s="1"/>
  <c r="BX6" s="1"/>
  <c r="BX7" s="1"/>
  <c r="BX8" s="1"/>
  <c r="BX9" s="1"/>
  <c r="BX10" s="1"/>
  <c r="BX11" s="1"/>
  <c r="BX12" s="1"/>
  <c r="BX13" s="1"/>
  <c r="BX14" s="1"/>
  <c r="BX15" s="1"/>
  <c r="BX16" s="1"/>
  <c r="BX17" s="1"/>
  <c r="BX18" s="1"/>
  <c r="BX19" s="1"/>
  <c r="BX20" s="1"/>
  <c r="BX21" s="1"/>
  <c r="BX22" s="1"/>
  <c r="BX23" s="1"/>
  <c r="BX24" s="1"/>
  <c r="BX25" s="1"/>
  <c r="BX26" s="1"/>
  <c r="BX27" s="1"/>
  <c r="BX28" s="1"/>
  <c r="BX29" s="1"/>
  <c r="BX30" s="1"/>
  <c r="BX31" s="1"/>
  <c r="BX32" s="1"/>
  <c r="BX33" s="1"/>
  <c r="BX34" s="1"/>
  <c r="BX35" s="1"/>
  <c r="BX36" s="1"/>
  <c r="BX37" s="1"/>
  <c r="BX38" s="1"/>
  <c r="BX39" s="1"/>
  <c r="BX40" s="1"/>
  <c r="BX41" s="1"/>
  <c r="BX42" s="1"/>
  <c r="BX43" s="1"/>
  <c r="BX44" s="1"/>
  <c r="BX45" s="1"/>
  <c r="BX46" s="1"/>
  <c r="BX47" s="1"/>
  <c r="BX48" s="1"/>
  <c r="BX49" s="1"/>
  <c r="BX50" s="1"/>
  <c r="BX51" s="1"/>
  <c r="BX52" s="1"/>
  <c r="BU3"/>
  <c r="CC3" i="12"/>
  <c r="CC4" s="1"/>
  <c r="CC5" s="1"/>
  <c r="CC6" s="1"/>
  <c r="CC7" s="1"/>
  <c r="CC8" s="1"/>
  <c r="CC9" s="1"/>
  <c r="CC10" s="1"/>
  <c r="CC11" s="1"/>
  <c r="CC12" s="1"/>
  <c r="CC13" s="1"/>
  <c r="CC14" s="1"/>
  <c r="CC15" s="1"/>
  <c r="CC16" s="1"/>
  <c r="CC17" s="1"/>
  <c r="CC18" s="1"/>
  <c r="CC19" s="1"/>
  <c r="CC20" s="1"/>
  <c r="CC21" s="1"/>
  <c r="CC22" s="1"/>
  <c r="CC23" s="1"/>
  <c r="CC24" s="1"/>
  <c r="CC25" s="1"/>
  <c r="CC26" s="1"/>
  <c r="CC27" s="1"/>
  <c r="CC28" s="1"/>
  <c r="CC29" s="1"/>
  <c r="CC30" s="1"/>
  <c r="CC31" s="1"/>
  <c r="CC32" s="1"/>
  <c r="CC33" s="1"/>
  <c r="CC34" s="1"/>
  <c r="CC35" s="1"/>
  <c r="CC36" s="1"/>
  <c r="CC37" s="1"/>
  <c r="CC38" s="1"/>
  <c r="CC39" s="1"/>
  <c r="CC40" s="1"/>
  <c r="CC41" s="1"/>
  <c r="CC42" s="1"/>
  <c r="CC43" s="1"/>
  <c r="CC44" s="1"/>
  <c r="CC45" s="1"/>
  <c r="CC46" s="1"/>
  <c r="CC47" s="1"/>
  <c r="CC48" s="1"/>
  <c r="CC49" s="1"/>
  <c r="CC50" s="1"/>
  <c r="CC51" s="1"/>
  <c r="CC52" s="1"/>
  <c r="B7" i="18"/>
  <c r="B6"/>
  <c r="B5"/>
  <c r="H5"/>
  <c r="A28" i="12"/>
  <c r="A27"/>
  <c r="A26"/>
  <c r="A25"/>
  <c r="A24"/>
  <c r="A23"/>
  <c r="A22"/>
  <c r="A21"/>
  <c r="A20"/>
  <c r="A19"/>
  <c r="B28"/>
  <c r="B27"/>
  <c r="B26"/>
  <c r="B25"/>
  <c r="B24"/>
  <c r="B23"/>
  <c r="B22"/>
  <c r="B21"/>
  <c r="B20"/>
  <c r="B19"/>
  <c r="B16"/>
  <c r="B14"/>
  <c r="B13"/>
  <c r="B12"/>
  <c r="B11"/>
  <c r="B10"/>
  <c r="B9"/>
  <c r="B7"/>
  <c r="B6"/>
  <c r="B5"/>
  <c r="BZ3" s="1"/>
  <c r="BZ4" s="1"/>
  <c r="BZ5" s="1"/>
  <c r="BZ6" s="1"/>
  <c r="BZ7" s="1"/>
  <c r="BZ8" s="1"/>
  <c r="BZ9" s="1"/>
  <c r="BZ10" s="1"/>
  <c r="BZ11" s="1"/>
  <c r="BZ12" s="1"/>
  <c r="BZ13" s="1"/>
  <c r="BZ14" s="1"/>
  <c r="BZ15" s="1"/>
  <c r="BZ16" s="1"/>
  <c r="BZ17" s="1"/>
  <c r="BZ18" s="1"/>
  <c r="BZ19" s="1"/>
  <c r="BZ20" s="1"/>
  <c r="BZ21" s="1"/>
  <c r="BZ22" s="1"/>
  <c r="BZ23" s="1"/>
  <c r="BZ24" s="1"/>
  <c r="BZ25" s="1"/>
  <c r="BZ26" s="1"/>
  <c r="BZ27" s="1"/>
  <c r="BZ28" s="1"/>
  <c r="BZ29" s="1"/>
  <c r="BZ30" s="1"/>
  <c r="BZ31" s="1"/>
  <c r="BZ32" s="1"/>
  <c r="BZ33" s="1"/>
  <c r="BZ34" s="1"/>
  <c r="BZ35" s="1"/>
  <c r="BZ36" s="1"/>
  <c r="BZ37" s="1"/>
  <c r="BZ38" s="1"/>
  <c r="BZ39" s="1"/>
  <c r="BZ40" s="1"/>
  <c r="BZ41" s="1"/>
  <c r="BZ42" s="1"/>
  <c r="BZ43" s="1"/>
  <c r="BZ44" s="1"/>
  <c r="BZ45" s="1"/>
  <c r="BZ46" s="1"/>
  <c r="BZ47" s="1"/>
  <c r="BZ48" s="1"/>
  <c r="BZ49" s="1"/>
  <c r="BZ50" s="1"/>
  <c r="BZ51" s="1"/>
  <c r="BZ52" s="1"/>
  <c r="B4"/>
  <c r="B3"/>
  <c r="B2"/>
  <c r="B21" i="16"/>
  <c r="B10"/>
  <c r="AE3" s="1"/>
  <c r="BF4"/>
  <c r="BF5" s="1"/>
  <c r="D4"/>
  <c r="D5" s="1"/>
  <c r="BQ3"/>
  <c r="BI3"/>
  <c r="BG3"/>
  <c r="AP3"/>
  <c r="AA3"/>
  <c r="AC3" s="1"/>
  <c r="P3"/>
  <c r="E3"/>
  <c r="L3" s="1"/>
  <c r="BQ3" i="12"/>
  <c r="Q12" i="24" l="1"/>
  <c r="BT11" i="16" s="1"/>
  <c r="Q7" i="24"/>
  <c r="BT6" i="16" s="1"/>
  <c r="BW2" i="12"/>
  <c r="Q15" i="24"/>
  <c r="BY14" i="12" s="1"/>
  <c r="Q14" i="24"/>
  <c r="BT13" i="16" s="1"/>
  <c r="O5" i="12"/>
  <c r="N5"/>
  <c r="K9" i="21"/>
  <c r="G7" i="24" s="1"/>
  <c r="BU4" i="16"/>
  <c r="BU5" s="1"/>
  <c r="BU6" s="1"/>
  <c r="BU7" s="1"/>
  <c r="BU8" s="1"/>
  <c r="BU9" s="1"/>
  <c r="BU10" s="1"/>
  <c r="BU11" s="1"/>
  <c r="BU12" s="1"/>
  <c r="BU13" s="1"/>
  <c r="BU14" s="1"/>
  <c r="BU15" s="1"/>
  <c r="BU16" s="1"/>
  <c r="BU17" s="1"/>
  <c r="BU18" s="1"/>
  <c r="BU19" s="1"/>
  <c r="BU20" s="1"/>
  <c r="BU21" s="1"/>
  <c r="BU22" s="1"/>
  <c r="BU23" s="1"/>
  <c r="BU24" s="1"/>
  <c r="BU25" s="1"/>
  <c r="BU26" s="1"/>
  <c r="BU27" s="1"/>
  <c r="BU28" s="1"/>
  <c r="BU29" s="1"/>
  <c r="BU30" s="1"/>
  <c r="BU31" s="1"/>
  <c r="BU32" s="1"/>
  <c r="BU33" s="1"/>
  <c r="BU34" s="1"/>
  <c r="BU35" s="1"/>
  <c r="BU36" s="1"/>
  <c r="BU37" s="1"/>
  <c r="BU38" s="1"/>
  <c r="BU39" s="1"/>
  <c r="BU40" s="1"/>
  <c r="BU41" s="1"/>
  <c r="BU42" s="1"/>
  <c r="BU43" s="1"/>
  <c r="BU44" s="1"/>
  <c r="BU45" s="1"/>
  <c r="BU46" s="1"/>
  <c r="BU47" s="1"/>
  <c r="BU48" s="1"/>
  <c r="BU49" s="1"/>
  <c r="BU50" s="1"/>
  <c r="BU51" s="1"/>
  <c r="BU52" s="1"/>
  <c r="F9" i="21"/>
  <c r="C7" i="24" s="1"/>
  <c r="K7" s="1"/>
  <c r="M6"/>
  <c r="A7"/>
  <c r="I7" s="1"/>
  <c r="H9" i="21"/>
  <c r="D7" i="24" s="1"/>
  <c r="I6"/>
  <c r="BY17" i="12"/>
  <c r="BT17" i="16"/>
  <c r="BY9" i="12"/>
  <c r="BT9" i="16"/>
  <c r="BY43" i="12"/>
  <c r="BT43" i="16"/>
  <c r="BY4" i="12"/>
  <c r="BT4" i="16"/>
  <c r="BY32" i="12"/>
  <c r="BT32" i="16"/>
  <c r="BY3" i="12"/>
  <c r="BT3" i="16"/>
  <c r="BY12" i="12"/>
  <c r="BT12" i="16"/>
  <c r="BY5" i="12"/>
  <c r="BT5" i="16"/>
  <c r="BY45" i="12"/>
  <c r="BT45" i="16"/>
  <c r="BY22" i="12"/>
  <c r="BT22" i="16"/>
  <c r="BY7" i="12"/>
  <c r="BT7" i="16"/>
  <c r="BY36" i="12"/>
  <c r="BT36" i="16"/>
  <c r="BY30" i="12"/>
  <c r="BT30" i="16"/>
  <c r="BY15" i="12"/>
  <c r="BT15" i="16"/>
  <c r="BY16" i="12"/>
  <c r="BT16" i="16"/>
  <c r="BY34" i="12"/>
  <c r="BT34" i="16"/>
  <c r="BY10" i="12"/>
  <c r="BT10" i="16"/>
  <c r="BY48" i="12"/>
  <c r="BT48" i="16"/>
  <c r="BY44" i="12"/>
  <c r="BT44" i="16"/>
  <c r="BY18" i="12"/>
  <c r="BT18" i="16"/>
  <c r="BY41" i="12"/>
  <c r="BT41" i="16"/>
  <c r="BY38" i="12"/>
  <c r="BT38" i="16"/>
  <c r="BY23" i="12"/>
  <c r="BT23" i="16"/>
  <c r="BY49" i="12"/>
  <c r="BT49" i="16"/>
  <c r="BY28" i="12"/>
  <c r="BT28" i="16"/>
  <c r="BY35" i="12"/>
  <c r="BT35" i="16"/>
  <c r="BY24" i="12"/>
  <c r="BT24" i="16"/>
  <c r="BY42" i="12"/>
  <c r="BT42" i="16"/>
  <c r="BY29" i="12"/>
  <c r="BT29" i="16"/>
  <c r="BY8" i="12"/>
  <c r="BT8" i="16"/>
  <c r="BY52" i="12"/>
  <c r="BT52" i="16"/>
  <c r="BY20" i="12"/>
  <c r="BT20" i="16"/>
  <c r="BY25" i="12"/>
  <c r="BT25" i="16"/>
  <c r="BY31" i="12"/>
  <c r="BT31" i="16"/>
  <c r="BY51" i="12"/>
  <c r="BT51" i="16"/>
  <c r="BY40" i="12"/>
  <c r="BT40" i="16"/>
  <c r="BY46" i="12"/>
  <c r="BT46" i="16"/>
  <c r="BY37" i="12"/>
  <c r="BT37" i="16"/>
  <c r="BY47" i="12"/>
  <c r="BT47" i="16"/>
  <c r="BY19" i="12"/>
  <c r="BT19" i="16"/>
  <c r="BY26" i="12"/>
  <c r="BT26" i="16"/>
  <c r="BY27" i="12"/>
  <c r="BT27" i="16"/>
  <c r="BY33" i="12"/>
  <c r="BT33" i="16"/>
  <c r="BY50" i="12"/>
  <c r="BT50" i="16"/>
  <c r="BY21" i="12"/>
  <c r="BT21" i="16"/>
  <c r="BY39" i="12"/>
  <c r="BT39" i="16"/>
  <c r="B31" i="21"/>
  <c r="E7" s="1"/>
  <c r="E5" i="24" s="1"/>
  <c r="N5" s="1"/>
  <c r="L5" s="1"/>
  <c r="V4"/>
  <c r="X5"/>
  <c r="AF6"/>
  <c r="AD5"/>
  <c r="M7"/>
  <c r="Z4"/>
  <c r="V5"/>
  <c r="V6"/>
  <c r="X6"/>
  <c r="AB5"/>
  <c r="T5"/>
  <c r="O5" i="16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I9" i="21"/>
  <c r="D10"/>
  <c r="C10"/>
  <c r="K10"/>
  <c r="G8" i="24" s="1"/>
  <c r="G10" i="21"/>
  <c r="BH3" i="16"/>
  <c r="E4"/>
  <c r="K4"/>
  <c r="G4"/>
  <c r="BF6"/>
  <c r="BI5"/>
  <c r="D6"/>
  <c r="E5"/>
  <c r="U4"/>
  <c r="BG4"/>
  <c r="BH4" s="1"/>
  <c r="BI4"/>
  <c r="BG5" s="1"/>
  <c r="BH5" s="1"/>
  <c r="BB23"/>
  <c r="BB24" s="1"/>
  <c r="F4"/>
  <c r="P4"/>
  <c r="T4"/>
  <c r="AA4"/>
  <c r="AC4" s="1"/>
  <c r="AE4"/>
  <c r="BH22"/>
  <c r="BT14" l="1"/>
  <c r="BY11" i="12"/>
  <c r="BY13"/>
  <c r="BY6"/>
  <c r="O6"/>
  <c r="N6"/>
  <c r="J7" i="24"/>
  <c r="A8"/>
  <c r="I8" s="1"/>
  <c r="H10" i="21"/>
  <c r="D8" i="24" s="1"/>
  <c r="F10" i="21"/>
  <c r="C8" i="24" s="1"/>
  <c r="K8" s="1"/>
  <c r="E8" i="21"/>
  <c r="J7"/>
  <c r="AH4" i="24"/>
  <c r="AL3" i="16" s="1"/>
  <c r="Z5" i="24"/>
  <c r="AH5" s="1"/>
  <c r="V7"/>
  <c r="AF7"/>
  <c r="AD7"/>
  <c r="T6"/>
  <c r="AB6"/>
  <c r="X7"/>
  <c r="AI48" i="16"/>
  <c r="AG48"/>
  <c r="AK48"/>
  <c r="P48"/>
  <c r="T48"/>
  <c r="AC48"/>
  <c r="AA48"/>
  <c r="O49"/>
  <c r="AJ49" s="1"/>
  <c r="AE48"/>
  <c r="AB48"/>
  <c r="AB48" i="12" s="1"/>
  <c r="Q48" i="16"/>
  <c r="AJ48"/>
  <c r="U48"/>
  <c r="S48"/>
  <c r="AH48"/>
  <c r="R48"/>
  <c r="AD48"/>
  <c r="AF48"/>
  <c r="C11" i="21"/>
  <c r="G11"/>
  <c r="K11"/>
  <c r="G9" i="24" s="1"/>
  <c r="I10" i="21"/>
  <c r="D11"/>
  <c r="H4" i="16"/>
  <c r="L4" s="1"/>
  <c r="K5" s="1"/>
  <c r="BQ5"/>
  <c r="AE5"/>
  <c r="AA5"/>
  <c r="AC5" s="1"/>
  <c r="T5"/>
  <c r="P5"/>
  <c r="U5"/>
  <c r="BF7"/>
  <c r="BI6"/>
  <c r="BG6"/>
  <c r="BH6" s="1"/>
  <c r="D7"/>
  <c r="E6"/>
  <c r="F11" i="21" l="1"/>
  <c r="C9" i="24" s="1"/>
  <c r="K9" s="1"/>
  <c r="AF49" i="16"/>
  <c r="O7" i="12"/>
  <c r="N7"/>
  <c r="M8" i="24"/>
  <c r="J8"/>
  <c r="U49" i="16"/>
  <c r="AA49"/>
  <c r="P49"/>
  <c r="A9" i="24"/>
  <c r="I9" s="1"/>
  <c r="H11" i="21"/>
  <c r="D9" i="24" s="1"/>
  <c r="AG49" i="16"/>
  <c r="Q49"/>
  <c r="AB49"/>
  <c r="AB49" i="12" s="1"/>
  <c r="T49" i="16"/>
  <c r="AI49"/>
  <c r="S49"/>
  <c r="AH49"/>
  <c r="AE49"/>
  <c r="AC49"/>
  <c r="E6" i="24"/>
  <c r="N6" s="1"/>
  <c r="L6" s="1"/>
  <c r="E9" i="21"/>
  <c r="F5" i="24"/>
  <c r="J8" i="21"/>
  <c r="L7"/>
  <c r="M7" s="1"/>
  <c r="H5" i="24" s="1"/>
  <c r="O5" s="1"/>
  <c r="AL3" i="12"/>
  <c r="AL4"/>
  <c r="AL4" i="16"/>
  <c r="AD49"/>
  <c r="R49"/>
  <c r="O50"/>
  <c r="AK50" s="1"/>
  <c r="AK49"/>
  <c r="Z9" i="24"/>
  <c r="J9"/>
  <c r="AF8"/>
  <c r="AD8"/>
  <c r="Z6"/>
  <c r="V8"/>
  <c r="T7"/>
  <c r="AB7"/>
  <c r="X8"/>
  <c r="D12" i="21"/>
  <c r="I11"/>
  <c r="C12"/>
  <c r="G12"/>
  <c r="K12"/>
  <c r="G10" i="24" s="1"/>
  <c r="G5" i="16"/>
  <c r="F5"/>
  <c r="BQ6"/>
  <c r="AE6"/>
  <c r="AA6"/>
  <c r="AC6" s="1"/>
  <c r="T6"/>
  <c r="P6"/>
  <c r="U6"/>
  <c r="D8"/>
  <c r="E7"/>
  <c r="BF8"/>
  <c r="BI7"/>
  <c r="BG7"/>
  <c r="BH7" s="1"/>
  <c r="F12" i="21" l="1"/>
  <c r="C10" i="24" s="1"/>
  <c r="K10" s="1"/>
  <c r="AD50" i="16"/>
  <c r="O8" i="12"/>
  <c r="N8"/>
  <c r="AA50" i="16"/>
  <c r="AG50"/>
  <c r="AF50"/>
  <c r="U50"/>
  <c r="M9" i="24"/>
  <c r="A10"/>
  <c r="M10" s="1"/>
  <c r="H12" i="21"/>
  <c r="E7" i="24"/>
  <c r="N7" s="1"/>
  <c r="L7" s="1"/>
  <c r="E10" i="21"/>
  <c r="AH6" i="24"/>
  <c r="AL5" i="16" s="1"/>
  <c r="F6" i="24"/>
  <c r="L8" i="21"/>
  <c r="M8" s="1"/>
  <c r="H6" i="24" s="1"/>
  <c r="O6" s="1"/>
  <c r="J9" i="21"/>
  <c r="Q50" i="16"/>
  <c r="AB50"/>
  <c r="AB50" i="12" s="1"/>
  <c r="AE50" i="16"/>
  <c r="AC50"/>
  <c r="O51"/>
  <c r="Q51" s="1"/>
  <c r="S50"/>
  <c r="R50"/>
  <c r="T50"/>
  <c r="AI50"/>
  <c r="AH50"/>
  <c r="AJ50"/>
  <c r="P50"/>
  <c r="Z10" i="24"/>
  <c r="Z7"/>
  <c r="Z8"/>
  <c r="V9"/>
  <c r="AF9"/>
  <c r="AD9"/>
  <c r="AB8"/>
  <c r="X9"/>
  <c r="T8"/>
  <c r="D10"/>
  <c r="C13" i="21"/>
  <c r="G13"/>
  <c r="K13"/>
  <c r="G11" i="24" s="1"/>
  <c r="D13" i="21"/>
  <c r="I12"/>
  <c r="F13"/>
  <c r="C11" i="24" s="1"/>
  <c r="K11" s="1"/>
  <c r="H5" i="16"/>
  <c r="L5" s="1"/>
  <c r="BI8"/>
  <c r="BG8"/>
  <c r="BH8" s="1"/>
  <c r="BF9"/>
  <c r="BQ7"/>
  <c r="AE7"/>
  <c r="AA7"/>
  <c r="T7"/>
  <c r="P7"/>
  <c r="U7"/>
  <c r="E8"/>
  <c r="D9"/>
  <c r="AH7" i="24" l="1"/>
  <c r="AL6" i="16" s="1"/>
  <c r="O9" i="12"/>
  <c r="N9"/>
  <c r="AI51" i="16"/>
  <c r="AL5" i="12"/>
  <c r="J10" i="24"/>
  <c r="AF51" i="16"/>
  <c r="I10" i="24"/>
  <c r="AC51" i="16"/>
  <c r="AJ51"/>
  <c r="A11" i="24"/>
  <c r="M11" s="1"/>
  <c r="H13" i="21"/>
  <c r="F7" i="24"/>
  <c r="L9" i="21"/>
  <c r="M9" s="1"/>
  <c r="H7" i="24" s="1"/>
  <c r="O7" s="1"/>
  <c r="J10" i="21"/>
  <c r="E8" i="24"/>
  <c r="N8" s="1"/>
  <c r="L8" s="1"/>
  <c r="E11" i="21"/>
  <c r="AB51" i="16"/>
  <c r="AB51" i="12" s="1"/>
  <c r="AE51" i="16"/>
  <c r="T51"/>
  <c r="S51"/>
  <c r="AH51"/>
  <c r="AA51"/>
  <c r="P51"/>
  <c r="AK51"/>
  <c r="AD51"/>
  <c r="R51"/>
  <c r="O52"/>
  <c r="AE52" s="1"/>
  <c r="AG51"/>
  <c r="U51"/>
  <c r="V10" i="24"/>
  <c r="AF10"/>
  <c r="AD10"/>
  <c r="Z11"/>
  <c r="T9"/>
  <c r="X10"/>
  <c r="AB9"/>
  <c r="I13" i="21"/>
  <c r="F14"/>
  <c r="C12" i="24" s="1"/>
  <c r="K12" s="1"/>
  <c r="D14" i="21"/>
  <c r="D11" i="24"/>
  <c r="G14" i="21"/>
  <c r="C14"/>
  <c r="K14"/>
  <c r="G12" i="24" s="1"/>
  <c r="AA52" i="16"/>
  <c r="AC7"/>
  <c r="U8"/>
  <c r="BQ8"/>
  <c r="AE8"/>
  <c r="AA8"/>
  <c r="T8"/>
  <c r="P8"/>
  <c r="K6"/>
  <c r="G6"/>
  <c r="F6"/>
  <c r="E9"/>
  <c r="D10"/>
  <c r="BI9"/>
  <c r="BG9"/>
  <c r="BH9" s="1"/>
  <c r="BF10"/>
  <c r="AL6" i="12" l="1"/>
  <c r="O10"/>
  <c r="N10"/>
  <c r="J11" i="24"/>
  <c r="I11"/>
  <c r="AH8"/>
  <c r="AL7" i="16" s="1"/>
  <c r="A12" i="24"/>
  <c r="M12" s="1"/>
  <c r="H14" i="21"/>
  <c r="D12" i="24" s="1"/>
  <c r="T52" i="16"/>
  <c r="Q52"/>
  <c r="AK52"/>
  <c r="E9" i="24"/>
  <c r="N9" s="1"/>
  <c r="L9" s="1"/>
  <c r="E12" i="21"/>
  <c r="J11"/>
  <c r="F8" i="24"/>
  <c r="L10" i="21"/>
  <c r="M10" s="1"/>
  <c r="H8" i="24" s="1"/>
  <c r="O8" s="1"/>
  <c r="AC52" i="16"/>
  <c r="AF52"/>
  <c r="AH52"/>
  <c r="R52"/>
  <c r="P52"/>
  <c r="AB52"/>
  <c r="AB52" i="12" s="1"/>
  <c r="AD52" i="16"/>
  <c r="AJ52"/>
  <c r="AI52"/>
  <c r="S52"/>
  <c r="U52"/>
  <c r="AG52"/>
  <c r="AF11" i="24"/>
  <c r="AD11"/>
  <c r="V11"/>
  <c r="Z12"/>
  <c r="X11"/>
  <c r="T10"/>
  <c r="AB10"/>
  <c r="C15" i="21"/>
  <c r="G15"/>
  <c r="K15"/>
  <c r="G13" i="24" s="1"/>
  <c r="I14" i="21"/>
  <c r="F15"/>
  <c r="C13" i="24" s="1"/>
  <c r="K13" s="1"/>
  <c r="D15" i="21"/>
  <c r="AC8" i="16"/>
  <c r="H6"/>
  <c r="BI10"/>
  <c r="BG10"/>
  <c r="BH10" s="1"/>
  <c r="BF11"/>
  <c r="E10"/>
  <c r="D11"/>
  <c r="U9"/>
  <c r="BQ9"/>
  <c r="AE9"/>
  <c r="AA9"/>
  <c r="AC9" s="1"/>
  <c r="T9"/>
  <c r="P9"/>
  <c r="J12" i="24" l="1"/>
  <c r="O11" i="12"/>
  <c r="N11"/>
  <c r="AL7"/>
  <c r="I12" i="24"/>
  <c r="A13"/>
  <c r="M13" s="1"/>
  <c r="H15" i="21"/>
  <c r="D13" i="24" s="1"/>
  <c r="F9"/>
  <c r="J12" i="21"/>
  <c r="L11"/>
  <c r="M11" s="1"/>
  <c r="H9" i="24" s="1"/>
  <c r="O9" s="1"/>
  <c r="AH9"/>
  <c r="AL8" i="12" s="1"/>
  <c r="E10" i="24"/>
  <c r="N10" s="1"/>
  <c r="L10" s="1"/>
  <c r="E13" i="21"/>
  <c r="V12" i="24"/>
  <c r="Z13"/>
  <c r="AD12"/>
  <c r="AF12"/>
  <c r="T11"/>
  <c r="AB11"/>
  <c r="X12"/>
  <c r="D16" i="21"/>
  <c r="I15"/>
  <c r="F16"/>
  <c r="C14" i="24" s="1"/>
  <c r="K14" s="1"/>
  <c r="C16" i="21"/>
  <c r="G16"/>
  <c r="K16"/>
  <c r="G14" i="24" s="1"/>
  <c r="BI11" i="16"/>
  <c r="BG11"/>
  <c r="BH11" s="1"/>
  <c r="BF12"/>
  <c r="L6"/>
  <c r="U10"/>
  <c r="BQ10"/>
  <c r="AE10"/>
  <c r="AA10"/>
  <c r="AC10" s="1"/>
  <c r="T10"/>
  <c r="P10"/>
  <c r="E11"/>
  <c r="D12"/>
  <c r="O12" i="12" l="1"/>
  <c r="N12"/>
  <c r="I13" i="24"/>
  <c r="A14"/>
  <c r="H16" i="21"/>
  <c r="D14" i="24" s="1"/>
  <c r="AL8" i="16"/>
  <c r="J13" i="24"/>
  <c r="F10"/>
  <c r="J13" i="21"/>
  <c r="L12"/>
  <c r="M12" s="1"/>
  <c r="H10" i="24" s="1"/>
  <c r="O10" s="1"/>
  <c r="AH10"/>
  <c r="AL9" i="16" s="1"/>
  <c r="E11" i="24"/>
  <c r="N11" s="1"/>
  <c r="L11" s="1"/>
  <c r="E14" i="21"/>
  <c r="V13" i="24"/>
  <c r="I14"/>
  <c r="M14"/>
  <c r="J14"/>
  <c r="Z14"/>
  <c r="AD13"/>
  <c r="AF13"/>
  <c r="X13"/>
  <c r="AB12"/>
  <c r="T12"/>
  <c r="D17" i="21"/>
  <c r="F17"/>
  <c r="C15" i="24" s="1"/>
  <c r="K15" s="1"/>
  <c r="C17" i="21"/>
  <c r="G17"/>
  <c r="K17"/>
  <c r="G15" i="24" s="1"/>
  <c r="I16" i="21"/>
  <c r="U11" i="16"/>
  <c r="BQ11"/>
  <c r="AE11"/>
  <c r="AA11"/>
  <c r="AC11" s="1"/>
  <c r="T11"/>
  <c r="P11"/>
  <c r="K7"/>
  <c r="F7"/>
  <c r="G7"/>
  <c r="E12"/>
  <c r="D13"/>
  <c r="BI12"/>
  <c r="BG12"/>
  <c r="BH12" s="1"/>
  <c r="BF13"/>
  <c r="O13" i="12" l="1"/>
  <c r="N13"/>
  <c r="A15" i="24"/>
  <c r="M15" s="1"/>
  <c r="H17" i="21"/>
  <c r="D15" i="24" s="1"/>
  <c r="AH11"/>
  <c r="AL10" i="16" s="1"/>
  <c r="E12" i="24"/>
  <c r="N12" s="1"/>
  <c r="L12" s="1"/>
  <c r="E15" i="21"/>
  <c r="F11" i="24"/>
  <c r="J14" i="21"/>
  <c r="L13"/>
  <c r="M13" s="1"/>
  <c r="H11" i="24" s="1"/>
  <c r="O11" s="1"/>
  <c r="AL9" i="12"/>
  <c r="V14" i="24"/>
  <c r="Z15"/>
  <c r="I15"/>
  <c r="AD14"/>
  <c r="AF14"/>
  <c r="T13"/>
  <c r="AB13"/>
  <c r="X14"/>
  <c r="C18" i="21"/>
  <c r="G18"/>
  <c r="K18"/>
  <c r="G16" i="24" s="1"/>
  <c r="D18" i="21"/>
  <c r="F18"/>
  <c r="C16" i="24" s="1"/>
  <c r="K16" s="1"/>
  <c r="I17" i="21"/>
  <c r="U12" i="16"/>
  <c r="BQ12"/>
  <c r="AE12"/>
  <c r="AA12"/>
  <c r="AC12" s="1"/>
  <c r="T12"/>
  <c r="P12"/>
  <c r="BI13"/>
  <c r="BG13"/>
  <c r="BH13" s="1"/>
  <c r="BF14"/>
  <c r="E13"/>
  <c r="D14"/>
  <c r="H7"/>
  <c r="O14" i="12" l="1"/>
  <c r="N14"/>
  <c r="J15" i="24"/>
  <c r="AL10" i="12"/>
  <c r="A16" i="24"/>
  <c r="I16" s="1"/>
  <c r="H18" i="21"/>
  <c r="D16" i="24" s="1"/>
  <c r="E16" i="21"/>
  <c r="E13" i="24"/>
  <c r="N13" s="1"/>
  <c r="L13" s="1"/>
  <c r="J15" i="21"/>
  <c r="L14"/>
  <c r="M14" s="1"/>
  <c r="H12" i="24" s="1"/>
  <c r="O12" s="1"/>
  <c r="F12"/>
  <c r="AH12"/>
  <c r="AL11" i="12" s="1"/>
  <c r="V15" i="24"/>
  <c r="Z16"/>
  <c r="AF15"/>
  <c r="AD15"/>
  <c r="X15"/>
  <c r="T14"/>
  <c r="AB14"/>
  <c r="I18" i="21"/>
  <c r="F19"/>
  <c r="C17" i="24" s="1"/>
  <c r="K17" s="1"/>
  <c r="G19" i="21"/>
  <c r="D19"/>
  <c r="C19"/>
  <c r="K19"/>
  <c r="G17" i="24" s="1"/>
  <c r="L7" i="16"/>
  <c r="D15"/>
  <c r="E14"/>
  <c r="U13"/>
  <c r="BQ13"/>
  <c r="AE13"/>
  <c r="AA13"/>
  <c r="AC13" s="1"/>
  <c r="T13"/>
  <c r="P13"/>
  <c r="BF15"/>
  <c r="BI14"/>
  <c r="BG14"/>
  <c r="BH14" s="1"/>
  <c r="M16" i="24" l="1"/>
  <c r="J16"/>
  <c r="O15" i="12"/>
  <c r="N15"/>
  <c r="A17" i="24"/>
  <c r="I17" s="1"/>
  <c r="H19" i="21"/>
  <c r="D17" i="24" s="1"/>
  <c r="AL11" i="16"/>
  <c r="E14" i="24"/>
  <c r="N14" s="1"/>
  <c r="L14" s="1"/>
  <c r="E17" i="21"/>
  <c r="F13" i="24"/>
  <c r="L15" i="21"/>
  <c r="M15" s="1"/>
  <c r="H13" i="24" s="1"/>
  <c r="O13" s="1"/>
  <c r="J16" i="21"/>
  <c r="AH13" i="24"/>
  <c r="AL12" i="12" s="1"/>
  <c r="V16" i="24"/>
  <c r="Z17"/>
  <c r="AD16"/>
  <c r="AF16"/>
  <c r="T15"/>
  <c r="AB15"/>
  <c r="X16"/>
  <c r="C20" i="21"/>
  <c r="G20"/>
  <c r="K20"/>
  <c r="G18" i="24" s="1"/>
  <c r="I19" i="21"/>
  <c r="F20"/>
  <c r="C18" i="24" s="1"/>
  <c r="K18" s="1"/>
  <c r="D20" i="21"/>
  <c r="BF16" i="16"/>
  <c r="BI15"/>
  <c r="BG15"/>
  <c r="BH15" s="1"/>
  <c r="U14"/>
  <c r="BQ14"/>
  <c r="AE14"/>
  <c r="AA14"/>
  <c r="T14"/>
  <c r="P14"/>
  <c r="D16"/>
  <c r="E15"/>
  <c r="K8"/>
  <c r="G8"/>
  <c r="F8"/>
  <c r="J17" i="24" l="1"/>
  <c r="M17"/>
  <c r="O16" i="12"/>
  <c r="N16"/>
  <c r="A18" i="24"/>
  <c r="M18" s="1"/>
  <c r="H20" i="21"/>
  <c r="D18" i="24" s="1"/>
  <c r="AL12" i="16"/>
  <c r="F14" i="24"/>
  <c r="J17" i="21"/>
  <c r="L16"/>
  <c r="M16" s="1"/>
  <c r="H14" i="24" s="1"/>
  <c r="O14" s="1"/>
  <c r="E15"/>
  <c r="N15" s="1"/>
  <c r="L15" s="1"/>
  <c r="E18" i="21"/>
  <c r="AH14" i="24"/>
  <c r="AL13" i="16" s="1"/>
  <c r="V17" i="24"/>
  <c r="AH15"/>
  <c r="AD17"/>
  <c r="AF17"/>
  <c r="Z18"/>
  <c r="X17"/>
  <c r="AB16"/>
  <c r="T16"/>
  <c r="D21" i="21"/>
  <c r="C21"/>
  <c r="G21"/>
  <c r="K21"/>
  <c r="G19" i="24" s="1"/>
  <c r="I20" i="21"/>
  <c r="F21"/>
  <c r="C19" i="24" s="1"/>
  <c r="K19" s="1"/>
  <c r="AC14" i="16"/>
  <c r="H8"/>
  <c r="L8" s="1"/>
  <c r="BQ15"/>
  <c r="AE15"/>
  <c r="AA15"/>
  <c r="AC15" s="1"/>
  <c r="T15"/>
  <c r="P15"/>
  <c r="U15"/>
  <c r="D17"/>
  <c r="E16"/>
  <c r="BF17"/>
  <c r="BI16"/>
  <c r="BG16"/>
  <c r="BH16" s="1"/>
  <c r="O17" i="12" l="1"/>
  <c r="N17"/>
  <c r="J18" i="24"/>
  <c r="E16"/>
  <c r="N16" s="1"/>
  <c r="L16" s="1"/>
  <c r="E19" i="21"/>
  <c r="AL13" i="12"/>
  <c r="I18" i="24"/>
  <c r="A19"/>
  <c r="J19" s="1"/>
  <c r="H21" i="21"/>
  <c r="D19" i="24" s="1"/>
  <c r="J18" i="21"/>
  <c r="F15" i="24"/>
  <c r="L17" i="21"/>
  <c r="M17" s="1"/>
  <c r="H15" i="24" s="1"/>
  <c r="O15" s="1"/>
  <c r="V18"/>
  <c r="AH16"/>
  <c r="AL14" i="12"/>
  <c r="AL14" i="16"/>
  <c r="AD18" i="24"/>
  <c r="AF18"/>
  <c r="V19"/>
  <c r="M19"/>
  <c r="Z19"/>
  <c r="AB19"/>
  <c r="X18"/>
  <c r="T17"/>
  <c r="AB18"/>
  <c r="AB17"/>
  <c r="D22" i="21"/>
  <c r="I21"/>
  <c r="F22"/>
  <c r="C20" i="24" s="1"/>
  <c r="K20" s="1"/>
  <c r="C22" i="21"/>
  <c r="K22"/>
  <c r="G20" i="24" s="1"/>
  <c r="G22" i="21"/>
  <c r="K9" i="16"/>
  <c r="G9"/>
  <c r="F9"/>
  <c r="BQ16"/>
  <c r="AE16"/>
  <c r="AA16"/>
  <c r="T16"/>
  <c r="P16"/>
  <c r="U16"/>
  <c r="BF18"/>
  <c r="BI17"/>
  <c r="BG17"/>
  <c r="BH17" s="1"/>
  <c r="D18"/>
  <c r="E17"/>
  <c r="O18" i="12" l="1"/>
  <c r="N18"/>
  <c r="J19" i="21"/>
  <c r="F17" i="24" s="1"/>
  <c r="E20" i="21"/>
  <c r="E17" i="24"/>
  <c r="N17" s="1"/>
  <c r="L17" s="1"/>
  <c r="A20"/>
  <c r="M20" s="1"/>
  <c r="H22" i="21"/>
  <c r="D20" i="24" s="1"/>
  <c r="I19"/>
  <c r="F16"/>
  <c r="L18" i="21"/>
  <c r="M18" s="1"/>
  <c r="H16" i="24" s="1"/>
  <c r="O16" s="1"/>
  <c r="AL15" i="12"/>
  <c r="AL15" i="16"/>
  <c r="AD19" i="24"/>
  <c r="AF19"/>
  <c r="T20"/>
  <c r="Z20"/>
  <c r="J20"/>
  <c r="V20"/>
  <c r="AB20"/>
  <c r="X19"/>
  <c r="T19"/>
  <c r="T18"/>
  <c r="I22" i="21"/>
  <c r="F23"/>
  <c r="C21" i="24" s="1"/>
  <c r="K21" s="1"/>
  <c r="C23" i="21"/>
  <c r="K23"/>
  <c r="G21" i="24" s="1"/>
  <c r="G23" i="21"/>
  <c r="D23"/>
  <c r="AC16" i="16"/>
  <c r="H9"/>
  <c r="L9" s="1"/>
  <c r="K10" s="1"/>
  <c r="D19"/>
  <c r="E18"/>
  <c r="BF19"/>
  <c r="BI18"/>
  <c r="BG18"/>
  <c r="BH18" s="1"/>
  <c r="BQ17"/>
  <c r="AE17"/>
  <c r="AA17"/>
  <c r="AC17" s="1"/>
  <c r="T17"/>
  <c r="U17"/>
  <c r="I20" i="24" l="1"/>
  <c r="AH17"/>
  <c r="AL16" i="16" s="1"/>
  <c r="O19" i="12"/>
  <c r="N19"/>
  <c r="L19" i="21"/>
  <c r="M19" s="1"/>
  <c r="H17" i="24" s="1"/>
  <c r="O17" s="1"/>
  <c r="E18"/>
  <c r="N18" s="1"/>
  <c r="L18" s="1"/>
  <c r="E21" i="21"/>
  <c r="J20"/>
  <c r="A21" i="24"/>
  <c r="M21" s="1"/>
  <c r="H23" i="21"/>
  <c r="D21" i="24" s="1"/>
  <c r="AD20"/>
  <c r="AF20"/>
  <c r="I21"/>
  <c r="AB21"/>
  <c r="Z21"/>
  <c r="V21"/>
  <c r="T21"/>
  <c r="X20"/>
  <c r="C24" i="21"/>
  <c r="G24"/>
  <c r="K24"/>
  <c r="G22" i="24" s="1"/>
  <c r="I23" i="21"/>
  <c r="F24"/>
  <c r="C22" i="24" s="1"/>
  <c r="K22" s="1"/>
  <c r="D24" i="21"/>
  <c r="G10" i="16"/>
  <c r="F10"/>
  <c r="BQ18"/>
  <c r="AE18"/>
  <c r="AA18"/>
  <c r="AC18" s="1"/>
  <c r="T18"/>
  <c r="P18"/>
  <c r="U18"/>
  <c r="BI19"/>
  <c r="BG19"/>
  <c r="BH19" s="1"/>
  <c r="BF20"/>
  <c r="E19"/>
  <c r="D20"/>
  <c r="J21" i="24" l="1"/>
  <c r="AL16" i="12"/>
  <c r="O20"/>
  <c r="N20"/>
  <c r="E22" i="21"/>
  <c r="E19" i="24"/>
  <c r="AH18"/>
  <c r="L20" i="21"/>
  <c r="M20" s="1"/>
  <c r="H18" i="24" s="1"/>
  <c r="O18" s="1"/>
  <c r="F18"/>
  <c r="J21" i="21"/>
  <c r="A22" i="24"/>
  <c r="J22" s="1"/>
  <c r="H24" i="21"/>
  <c r="D22" i="24" s="1"/>
  <c r="T22"/>
  <c r="I22"/>
  <c r="V22"/>
  <c r="AB22"/>
  <c r="Z22"/>
  <c r="AD21"/>
  <c r="AF21"/>
  <c r="X21"/>
  <c r="C25" i="21"/>
  <c r="G25"/>
  <c r="K25"/>
  <c r="G23" i="24" s="1"/>
  <c r="F25" i="21"/>
  <c r="C23" i="24" s="1"/>
  <c r="K23" s="1"/>
  <c r="I24" i="21"/>
  <c r="D25"/>
  <c r="H10" i="16"/>
  <c r="L10" s="1"/>
  <c r="F11" s="1"/>
  <c r="BI20"/>
  <c r="BG20"/>
  <c r="BH20" s="1"/>
  <c r="BF21"/>
  <c r="E20"/>
  <c r="D21"/>
  <c r="U19"/>
  <c r="BQ19"/>
  <c r="AE19"/>
  <c r="AA19"/>
  <c r="T19"/>
  <c r="P19"/>
  <c r="O21" i="12" l="1"/>
  <c r="N21"/>
  <c r="M22" i="24"/>
  <c r="N19"/>
  <c r="L19" s="1"/>
  <c r="AH19"/>
  <c r="F19"/>
  <c r="J22" i="21"/>
  <c r="L21"/>
  <c r="M21" s="1"/>
  <c r="H19" i="24" s="1"/>
  <c r="O19" s="1"/>
  <c r="E20"/>
  <c r="E23" i="21"/>
  <c r="AL17" i="12"/>
  <c r="AL17" i="16"/>
  <c r="A23" i="24"/>
  <c r="I23" s="1"/>
  <c r="H25" i="21"/>
  <c r="D23" i="24" s="1"/>
  <c r="T23"/>
  <c r="AB23"/>
  <c r="V23"/>
  <c r="Z23"/>
  <c r="AF22"/>
  <c r="AD22"/>
  <c r="X22"/>
  <c r="C26" i="21"/>
  <c r="G26"/>
  <c r="K26"/>
  <c r="G24" i="24" s="1"/>
  <c r="F26" i="21"/>
  <c r="C24" i="24" s="1"/>
  <c r="K24" s="1"/>
  <c r="I25" i="21"/>
  <c r="D26"/>
  <c r="AC19" i="16"/>
  <c r="K11"/>
  <c r="G11"/>
  <c r="H11" s="1"/>
  <c r="U20"/>
  <c r="BQ20"/>
  <c r="AE20"/>
  <c r="AA20"/>
  <c r="T20"/>
  <c r="P20"/>
  <c r="E21"/>
  <c r="D22"/>
  <c r="BI21"/>
  <c r="BG21"/>
  <c r="BH21" s="1"/>
  <c r="BF22"/>
  <c r="BF23" s="1"/>
  <c r="M23" i="24" l="1"/>
  <c r="J23"/>
  <c r="O22" i="12"/>
  <c r="N22"/>
  <c r="N20" i="24"/>
  <c r="L20" s="1"/>
  <c r="AH20"/>
  <c r="AL18" i="16"/>
  <c r="AL18" i="12"/>
  <c r="E21" i="24"/>
  <c r="E24" i="21"/>
  <c r="F20" i="24"/>
  <c r="L22" i="21"/>
  <c r="M22" s="1"/>
  <c r="H20" i="24" s="1"/>
  <c r="O20" s="1"/>
  <c r="J23" i="21"/>
  <c r="A24" i="24"/>
  <c r="J24" s="1"/>
  <c r="H26" i="21"/>
  <c r="AF23" i="24"/>
  <c r="AD23"/>
  <c r="Z24"/>
  <c r="T24"/>
  <c r="AB24"/>
  <c r="V24"/>
  <c r="X23"/>
  <c r="C27" i="21"/>
  <c r="G27"/>
  <c r="K27"/>
  <c r="G25" i="24" s="1"/>
  <c r="F27" i="21"/>
  <c r="C25" i="24" s="1"/>
  <c r="K25" s="1"/>
  <c r="I26" i="21"/>
  <c r="D27"/>
  <c r="D24" i="24"/>
  <c r="AC20" i="16"/>
  <c r="L11"/>
  <c r="G12" s="1"/>
  <c r="BF24"/>
  <c r="BG24" s="1"/>
  <c r="BH24" s="1"/>
  <c r="BG23"/>
  <c r="BH23" s="1"/>
  <c r="U21"/>
  <c r="BQ21"/>
  <c r="AE21"/>
  <c r="AA21"/>
  <c r="AC21" s="1"/>
  <c r="T21"/>
  <c r="P21"/>
  <c r="E22"/>
  <c r="D23"/>
  <c r="M24" i="24" l="1"/>
  <c r="O23" i="12"/>
  <c r="N23"/>
  <c r="I24" i="24"/>
  <c r="L23" i="21"/>
  <c r="M23" s="1"/>
  <c r="H21" i="24" s="1"/>
  <c r="O21" s="1"/>
  <c r="J24" i="21"/>
  <c r="F21" i="24"/>
  <c r="N21"/>
  <c r="L21" s="1"/>
  <c r="AH21"/>
  <c r="AL19" i="16"/>
  <c r="AL19" i="12"/>
  <c r="E22" i="24"/>
  <c r="E25" i="21"/>
  <c r="A25" i="24"/>
  <c r="M25" s="1"/>
  <c r="H27" i="21"/>
  <c r="D25" i="24" s="1"/>
  <c r="AD24"/>
  <c r="AF24"/>
  <c r="T25"/>
  <c r="V25"/>
  <c r="AB25"/>
  <c r="Z25"/>
  <c r="X24"/>
  <c r="C28" i="21"/>
  <c r="G28"/>
  <c r="K28"/>
  <c r="G26" i="24" s="1"/>
  <c r="F28" i="21"/>
  <c r="C26" i="24" s="1"/>
  <c r="K26" s="1"/>
  <c r="I27" i="21"/>
  <c r="D28"/>
  <c r="K12" i="16"/>
  <c r="F12"/>
  <c r="H12" s="1"/>
  <c r="E23"/>
  <c r="D24"/>
  <c r="U22"/>
  <c r="BQ22"/>
  <c r="AE22"/>
  <c r="AA22"/>
  <c r="AC22" s="1"/>
  <c r="T22"/>
  <c r="O24" i="12" l="1"/>
  <c r="N24"/>
  <c r="N22" i="24"/>
  <c r="L22" s="1"/>
  <c r="AH22"/>
  <c r="AL20" i="16"/>
  <c r="AL20" i="12"/>
  <c r="E23" i="24"/>
  <c r="E26" i="21"/>
  <c r="L24"/>
  <c r="M24" s="1"/>
  <c r="H22" i="24" s="1"/>
  <c r="O22" s="1"/>
  <c r="J25" i="21"/>
  <c r="F22" i="24"/>
  <c r="I25"/>
  <c r="A26"/>
  <c r="M26" s="1"/>
  <c r="H28" i="21"/>
  <c r="D26" i="24" s="1"/>
  <c r="J25"/>
  <c r="AD25"/>
  <c r="AF25"/>
  <c r="Z26"/>
  <c r="AB26"/>
  <c r="V26"/>
  <c r="T26"/>
  <c r="X25"/>
  <c r="X26"/>
  <c r="C29" i="21"/>
  <c r="G29"/>
  <c r="K29"/>
  <c r="G27" i="24" s="1"/>
  <c r="F29" i="21"/>
  <c r="C27" i="24" s="1"/>
  <c r="K27" s="1"/>
  <c r="I28" i="21"/>
  <c r="D29"/>
  <c r="L12" i="16"/>
  <c r="F13" s="1"/>
  <c r="U23"/>
  <c r="BQ23"/>
  <c r="AE23"/>
  <c r="AA23"/>
  <c r="AC23" s="1"/>
  <c r="T23"/>
  <c r="P23"/>
  <c r="E24"/>
  <c r="D25"/>
  <c r="E24" i="24" l="1"/>
  <c r="E27" i="21"/>
  <c r="O25" i="12"/>
  <c r="N25"/>
  <c r="J26" i="24"/>
  <c r="F23"/>
  <c r="L25" i="21"/>
  <c r="M25" s="1"/>
  <c r="H23" i="24" s="1"/>
  <c r="O23" s="1"/>
  <c r="J26" i="21"/>
  <c r="N23" i="24"/>
  <c r="L23" s="1"/>
  <c r="AH23"/>
  <c r="AL21" i="12"/>
  <c r="AL21" i="16"/>
  <c r="I26" i="24"/>
  <c r="A27"/>
  <c r="J27" s="1"/>
  <c r="H29" i="21"/>
  <c r="D27" i="24" s="1"/>
  <c r="AF26"/>
  <c r="AD26"/>
  <c r="X27"/>
  <c r="V27"/>
  <c r="AB27"/>
  <c r="T27"/>
  <c r="Z27"/>
  <c r="C30" i="21"/>
  <c r="G30"/>
  <c r="K30"/>
  <c r="G28" i="24" s="1"/>
  <c r="F30" i="21"/>
  <c r="C28" i="24" s="1"/>
  <c r="K28" s="1"/>
  <c r="E29" i="21"/>
  <c r="I29"/>
  <c r="D30"/>
  <c r="K13" i="16"/>
  <c r="G13"/>
  <c r="H13" s="1"/>
  <c r="D26"/>
  <c r="E25"/>
  <c r="U24"/>
  <c r="BQ24"/>
  <c r="AE24"/>
  <c r="AA24"/>
  <c r="AC24" s="1"/>
  <c r="T24"/>
  <c r="P24"/>
  <c r="E25" i="24" l="1"/>
  <c r="E28" i="21"/>
  <c r="E26" i="24" s="1"/>
  <c r="N26" s="1"/>
  <c r="L26" s="1"/>
  <c r="O26" i="12"/>
  <c r="N26"/>
  <c r="N24" i="24"/>
  <c r="L24" s="1"/>
  <c r="AH24"/>
  <c r="AL22" i="16"/>
  <c r="AL22" i="12"/>
  <c r="J27" i="21"/>
  <c r="J28" s="1"/>
  <c r="F26" i="24" s="1"/>
  <c r="F24"/>
  <c r="L26" i="21"/>
  <c r="M26" s="1"/>
  <c r="A28" i="24"/>
  <c r="M28" s="1"/>
  <c r="H30" i="21"/>
  <c r="D28" i="24" s="1"/>
  <c r="M27"/>
  <c r="I27"/>
  <c r="AD27"/>
  <c r="AF27"/>
  <c r="T28"/>
  <c r="X28"/>
  <c r="AB28"/>
  <c r="I28"/>
  <c r="V28"/>
  <c r="Z28"/>
  <c r="J29" i="21"/>
  <c r="F27" i="24" s="1"/>
  <c r="E27"/>
  <c r="AH27" s="1"/>
  <c r="C31" i="21"/>
  <c r="G31"/>
  <c r="K31"/>
  <c r="G29" i="24" s="1"/>
  <c r="F31" i="21"/>
  <c r="C29" i="24" s="1"/>
  <c r="K29" s="1"/>
  <c r="I30" i="21"/>
  <c r="D31"/>
  <c r="E30"/>
  <c r="L13" i="16"/>
  <c r="K14" s="1"/>
  <c r="U25"/>
  <c r="BQ25"/>
  <c r="AE25"/>
  <c r="AA25"/>
  <c r="AC25" s="1"/>
  <c r="T25"/>
  <c r="P25"/>
  <c r="D27"/>
  <c r="E26"/>
  <c r="AH26" i="24" l="1"/>
  <c r="AL25" i="16" s="1"/>
  <c r="N25" i="24"/>
  <c r="L25" s="1"/>
  <c r="AH25"/>
  <c r="AL23" i="16"/>
  <c r="AL23" i="12"/>
  <c r="O27"/>
  <c r="N27"/>
  <c r="L29" i="21"/>
  <c r="L28"/>
  <c r="H24" i="24"/>
  <c r="O24" s="1"/>
  <c r="J28"/>
  <c r="F25"/>
  <c r="L27" i="21"/>
  <c r="M27" s="1"/>
  <c r="H25" i="24" s="1"/>
  <c r="O25" s="1"/>
  <c r="A29"/>
  <c r="I29" s="1"/>
  <c r="H31" i="21"/>
  <c r="N27" i="24"/>
  <c r="L27" s="1"/>
  <c r="AD28"/>
  <c r="AF28"/>
  <c r="V29"/>
  <c r="AB29"/>
  <c r="X29"/>
  <c r="Z29"/>
  <c r="T29"/>
  <c r="J30" i="21"/>
  <c r="F28" i="24" s="1"/>
  <c r="E28"/>
  <c r="N28" s="1"/>
  <c r="L28" s="1"/>
  <c r="C32" i="21"/>
  <c r="G32"/>
  <c r="K32"/>
  <c r="G30" i="24" s="1"/>
  <c r="F32" i="21"/>
  <c r="C30" i="24" s="1"/>
  <c r="K30" s="1"/>
  <c r="I31" i="21"/>
  <c r="D29" i="24"/>
  <c r="D32" i="21"/>
  <c r="E31"/>
  <c r="G14" i="16"/>
  <c r="F14"/>
  <c r="BQ26"/>
  <c r="AE26"/>
  <c r="AA26"/>
  <c r="AC26" s="1"/>
  <c r="T26"/>
  <c r="P26"/>
  <c r="U26"/>
  <c r="D28"/>
  <c r="E27"/>
  <c r="M29" i="24" l="1"/>
  <c r="AL25" i="12"/>
  <c r="O28"/>
  <c r="N28"/>
  <c r="AL24" i="16"/>
  <c r="AL24" i="12"/>
  <c r="J29" i="24"/>
  <c r="M28" i="21"/>
  <c r="A30" i="24"/>
  <c r="I30" s="1"/>
  <c r="H32" i="21"/>
  <c r="D30" i="24" s="1"/>
  <c r="AH28"/>
  <c r="L30" i="21"/>
  <c r="AL26" i="12"/>
  <c r="AL26" i="16"/>
  <c r="X30" i="24"/>
  <c r="AB30"/>
  <c r="T30"/>
  <c r="Z30"/>
  <c r="V30"/>
  <c r="AD29"/>
  <c r="AF29"/>
  <c r="J31" i="21"/>
  <c r="F29" i="24" s="1"/>
  <c r="E29"/>
  <c r="AH29" s="1"/>
  <c r="C33" i="21"/>
  <c r="G33"/>
  <c r="K33"/>
  <c r="G31" i="24" s="1"/>
  <c r="F33" i="21"/>
  <c r="C31" i="24" s="1"/>
  <c r="K31" s="1"/>
  <c r="D33" i="21"/>
  <c r="E32"/>
  <c r="I32"/>
  <c r="H14" i="16"/>
  <c r="L14" s="1"/>
  <c r="BQ27"/>
  <c r="AE27"/>
  <c r="AA27"/>
  <c r="AC27" s="1"/>
  <c r="T27"/>
  <c r="P27"/>
  <c r="U27"/>
  <c r="D29"/>
  <c r="E28"/>
  <c r="O29" i="12" l="1"/>
  <c r="N29"/>
  <c r="H26" i="24"/>
  <c r="O26" s="1"/>
  <c r="M29" i="21"/>
  <c r="H27" i="24" s="1"/>
  <c r="O27" s="1"/>
  <c r="M30"/>
  <c r="A31"/>
  <c r="J31" s="1"/>
  <c r="H33" i="21"/>
  <c r="D31" i="24" s="1"/>
  <c r="J30"/>
  <c r="N29"/>
  <c r="L29" s="1"/>
  <c r="AL27" i="12"/>
  <c r="AL27" i="16"/>
  <c r="X31" i="24"/>
  <c r="V31"/>
  <c r="T31"/>
  <c r="Z31"/>
  <c r="AB31"/>
  <c r="J32" i="21"/>
  <c r="F30" i="24" s="1"/>
  <c r="E30"/>
  <c r="N30" s="1"/>
  <c r="AF30"/>
  <c r="AD30"/>
  <c r="L31" i="21"/>
  <c r="C34"/>
  <c r="G34"/>
  <c r="K34"/>
  <c r="G32" i="24" s="1"/>
  <c r="F34" i="21"/>
  <c r="C32" i="24" s="1"/>
  <c r="K32" s="1"/>
  <c r="I33" i="21"/>
  <c r="D34"/>
  <c r="E33"/>
  <c r="K15" i="16"/>
  <c r="F15"/>
  <c r="G15"/>
  <c r="D30"/>
  <c r="E29"/>
  <c r="BQ28"/>
  <c r="AE28"/>
  <c r="AA28"/>
  <c r="AC28" s="1"/>
  <c r="T28"/>
  <c r="P28"/>
  <c r="U28"/>
  <c r="M30" i="21" l="1"/>
  <c r="H28" i="24" s="1"/>
  <c r="O28" s="1"/>
  <c r="O30" i="12"/>
  <c r="N30"/>
  <c r="M31" i="24"/>
  <c r="I31"/>
  <c r="L30"/>
  <c r="A32"/>
  <c r="M32" s="1"/>
  <c r="H34" i="21"/>
  <c r="D32" i="24" s="1"/>
  <c r="AH30"/>
  <c r="AL28" i="12"/>
  <c r="AL28" i="16"/>
  <c r="L32" i="21"/>
  <c r="V32" i="24"/>
  <c r="Z32"/>
  <c r="AB32"/>
  <c r="X32"/>
  <c r="T32"/>
  <c r="AD31"/>
  <c r="AF31"/>
  <c r="J33" i="21"/>
  <c r="F31" i="24" s="1"/>
  <c r="E31"/>
  <c r="N31" s="1"/>
  <c r="D35" i="21"/>
  <c r="C35"/>
  <c r="G35"/>
  <c r="K35"/>
  <c r="G33" i="24" s="1"/>
  <c r="E34" i="21"/>
  <c r="I34"/>
  <c r="F35"/>
  <c r="C33" i="24" s="1"/>
  <c r="K33" s="1"/>
  <c r="H15" i="16"/>
  <c r="Q3"/>
  <c r="R3"/>
  <c r="AG3" s="1"/>
  <c r="BC4"/>
  <c r="BQ29"/>
  <c r="AE29"/>
  <c r="AA29"/>
  <c r="T29"/>
  <c r="P29"/>
  <c r="U29"/>
  <c r="D31"/>
  <c r="E30"/>
  <c r="M31" i="21" l="1"/>
  <c r="H29" i="24" s="1"/>
  <c r="O29" s="1"/>
  <c r="O31" i="12"/>
  <c r="N31"/>
  <c r="L31" i="24"/>
  <c r="A33"/>
  <c r="J33" s="1"/>
  <c r="H35" i="21"/>
  <c r="D33" i="24" s="1"/>
  <c r="J32"/>
  <c r="I32"/>
  <c r="AH31"/>
  <c r="AL29" i="12"/>
  <c r="AL29" i="16"/>
  <c r="AF32" i="24"/>
  <c r="AD32"/>
  <c r="J34" i="21"/>
  <c r="E32" i="24"/>
  <c r="N32" s="1"/>
  <c r="L32" s="1"/>
  <c r="T33"/>
  <c r="Z33"/>
  <c r="V33"/>
  <c r="AB33"/>
  <c r="X33"/>
  <c r="L33" i="21"/>
  <c r="D36"/>
  <c r="E35"/>
  <c r="G36"/>
  <c r="I35"/>
  <c r="F36"/>
  <c r="C34" i="24" s="1"/>
  <c r="K34" s="1"/>
  <c r="C36" i="21"/>
  <c r="K36"/>
  <c r="G34" i="24" s="1"/>
  <c r="AC29" i="16"/>
  <c r="S3"/>
  <c r="AB3" s="1"/>
  <c r="AH3" s="1"/>
  <c r="L15"/>
  <c r="BD4"/>
  <c r="D32"/>
  <c r="E31"/>
  <c r="BQ30"/>
  <c r="AE30"/>
  <c r="AA30"/>
  <c r="AC30" s="1"/>
  <c r="T30"/>
  <c r="P30"/>
  <c r="U30"/>
  <c r="M32" i="21" l="1"/>
  <c r="H30" i="24" s="1"/>
  <c r="O30" s="1"/>
  <c r="O32" i="12"/>
  <c r="N32"/>
  <c r="I33" i="24"/>
  <c r="A34"/>
  <c r="I34" s="1"/>
  <c r="H36" i="21"/>
  <c r="D34" i="24" s="1"/>
  <c r="M33"/>
  <c r="AH32"/>
  <c r="AL30" i="12"/>
  <c r="AL30" i="16"/>
  <c r="AD33" i="24"/>
  <c r="AF33"/>
  <c r="L34" i="21"/>
  <c r="F32" i="24"/>
  <c r="J35" i="21"/>
  <c r="F33" i="24" s="1"/>
  <c r="E33"/>
  <c r="N33" s="1"/>
  <c r="AM8"/>
  <c r="V34"/>
  <c r="Z34"/>
  <c r="X34"/>
  <c r="T34"/>
  <c r="AB34"/>
  <c r="E36" i="21"/>
  <c r="I36"/>
  <c r="F37"/>
  <c r="C35" i="24" s="1"/>
  <c r="K35" s="1"/>
  <c r="J37" i="21"/>
  <c r="F35" i="24" s="1"/>
  <c r="G37" i="21"/>
  <c r="D37"/>
  <c r="C37"/>
  <c r="K37"/>
  <c r="G35" i="24" s="1"/>
  <c r="AB3" i="12"/>
  <c r="K16" i="16"/>
  <c r="G16"/>
  <c r="F16"/>
  <c r="BQ31"/>
  <c r="AE31"/>
  <c r="AA31"/>
  <c r="T31"/>
  <c r="P31"/>
  <c r="U31"/>
  <c r="D33"/>
  <c r="E32"/>
  <c r="M33" i="21" l="1"/>
  <c r="H31" i="24" s="1"/>
  <c r="O31" s="1"/>
  <c r="O33" i="12"/>
  <c r="N33"/>
  <c r="L33" i="24"/>
  <c r="M34"/>
  <c r="J34"/>
  <c r="A35"/>
  <c r="I35" s="1"/>
  <c r="H37" i="21"/>
  <c r="D35" i="24" s="1"/>
  <c r="AH33"/>
  <c r="L35" i="21"/>
  <c r="AL31" i="12"/>
  <c r="AL31" i="16"/>
  <c r="J36" i="21"/>
  <c r="E34" i="24"/>
  <c r="N34" s="1"/>
  <c r="AD34"/>
  <c r="AF34"/>
  <c r="V35"/>
  <c r="X35"/>
  <c r="T35"/>
  <c r="Z35"/>
  <c r="AB35"/>
  <c r="AM5"/>
  <c r="C38" i="21"/>
  <c r="G38"/>
  <c r="K38"/>
  <c r="G36" i="24" s="1"/>
  <c r="E37" i="21"/>
  <c r="E35" i="24" s="1"/>
  <c r="I37" i="21"/>
  <c r="F38"/>
  <c r="C36" i="24" s="1"/>
  <c r="K36" s="1"/>
  <c r="J38" i="21"/>
  <c r="F36" i="24" s="1"/>
  <c r="D38" i="21"/>
  <c r="L37"/>
  <c r="AC31" i="16"/>
  <c r="H16"/>
  <c r="L16" s="1"/>
  <c r="G17" s="1"/>
  <c r="AD3"/>
  <c r="AI3"/>
  <c r="AK3" s="1"/>
  <c r="BW3" s="1"/>
  <c r="E33"/>
  <c r="D34"/>
  <c r="BQ32"/>
  <c r="AE32"/>
  <c r="AA32"/>
  <c r="AC32" s="1"/>
  <c r="T32"/>
  <c r="P32"/>
  <c r="U32"/>
  <c r="M34" i="21" l="1"/>
  <c r="H32" i="24" s="1"/>
  <c r="O32" s="1"/>
  <c r="N34" i="12"/>
  <c r="BQ33"/>
  <c r="O34"/>
  <c r="M35" i="24"/>
  <c r="J35"/>
  <c r="A36"/>
  <c r="J36" s="1"/>
  <c r="H38" i="21"/>
  <c r="D36" i="24" s="1"/>
  <c r="AH34"/>
  <c r="L34"/>
  <c r="AH35"/>
  <c r="AL32" i="12"/>
  <c r="AL32" i="16"/>
  <c r="L36" i="21"/>
  <c r="F34" i="24"/>
  <c r="AF35"/>
  <c r="N35"/>
  <c r="M36"/>
  <c r="AB36"/>
  <c r="V36"/>
  <c r="X36"/>
  <c r="T36"/>
  <c r="Z36"/>
  <c r="D39" i="21"/>
  <c r="C39"/>
  <c r="G39"/>
  <c r="K39"/>
  <c r="G37" i="24" s="1"/>
  <c r="I38" i="21"/>
  <c r="F39"/>
  <c r="C37" i="24" s="1"/>
  <c r="K37" s="1"/>
  <c r="E38" i="21"/>
  <c r="E36" i="24" s="1"/>
  <c r="J39" i="21"/>
  <c r="F37" i="24" s="1"/>
  <c r="L38" i="21"/>
  <c r="F17" i="16"/>
  <c r="H17" s="1"/>
  <c r="K17"/>
  <c r="CD3" i="12"/>
  <c r="BP3" i="16"/>
  <c r="AF3"/>
  <c r="BV3" s="1"/>
  <c r="AJ3"/>
  <c r="U33"/>
  <c r="AE33"/>
  <c r="AA33"/>
  <c r="AC33" s="1"/>
  <c r="AD33" s="1"/>
  <c r="T33"/>
  <c r="P33"/>
  <c r="E34"/>
  <c r="D35"/>
  <c r="M35" i="21" l="1"/>
  <c r="H33" i="24" s="1"/>
  <c r="O33" s="1"/>
  <c r="BT33" i="12"/>
  <c r="BU33"/>
  <c r="BW33"/>
  <c r="CE33"/>
  <c r="BX33"/>
  <c r="BV33"/>
  <c r="N35"/>
  <c r="O35"/>
  <c r="BQ34"/>
  <c r="L35" i="24"/>
  <c r="I36"/>
  <c r="A37"/>
  <c r="I37" s="1"/>
  <c r="H39" i="21"/>
  <c r="D37" i="24" s="1"/>
  <c r="AH36"/>
  <c r="AL33" i="12"/>
  <c r="AL33" i="16"/>
  <c r="AL34" i="12"/>
  <c r="AL34" i="16"/>
  <c r="J37" i="24"/>
  <c r="X37"/>
  <c r="V37"/>
  <c r="T37"/>
  <c r="Z37"/>
  <c r="AB37"/>
  <c r="AF36"/>
  <c r="N36"/>
  <c r="L36" s="1"/>
  <c r="D40" i="21"/>
  <c r="C40"/>
  <c r="K40"/>
  <c r="G38" i="24" s="1"/>
  <c r="E39" i="21"/>
  <c r="E37" i="24" s="1"/>
  <c r="J40" i="21"/>
  <c r="F38" i="24" s="1"/>
  <c r="G40" i="21"/>
  <c r="F40"/>
  <c r="C38" i="24" s="1"/>
  <c r="K38" s="1"/>
  <c r="I39" i="21"/>
  <c r="L39"/>
  <c r="AF33" i="16"/>
  <c r="L17"/>
  <c r="E35"/>
  <c r="D36"/>
  <c r="U34"/>
  <c r="AE34"/>
  <c r="AA34"/>
  <c r="T34"/>
  <c r="P34"/>
  <c r="M36" i="21" l="1"/>
  <c r="BW34" i="12"/>
  <c r="BT34"/>
  <c r="BX34"/>
  <c r="BV34"/>
  <c r="CE34"/>
  <c r="BU34"/>
  <c r="N36"/>
  <c r="BQ35"/>
  <c r="O36"/>
  <c r="M37" i="24"/>
  <c r="A38"/>
  <c r="I38" s="1"/>
  <c r="H40" i="21"/>
  <c r="D38" i="24" s="1"/>
  <c r="AH37"/>
  <c r="AL35" i="12"/>
  <c r="AL35" i="16"/>
  <c r="AB38" i="24"/>
  <c r="T38"/>
  <c r="Z38"/>
  <c r="V38"/>
  <c r="X38"/>
  <c r="AF37"/>
  <c r="N37"/>
  <c r="L40" i="21"/>
  <c r="E40"/>
  <c r="E38" i="24" s="1"/>
  <c r="I40" i="21"/>
  <c r="F41"/>
  <c r="C39" i="24" s="1"/>
  <c r="K39" s="1"/>
  <c r="J41" i="21"/>
  <c r="F39" i="24" s="1"/>
  <c r="G41" i="21"/>
  <c r="D41"/>
  <c r="K41"/>
  <c r="G39" i="24" s="1"/>
  <c r="C41" i="21"/>
  <c r="AC34" i="16"/>
  <c r="AD34" s="1"/>
  <c r="AF34" s="1"/>
  <c r="K18"/>
  <c r="F18"/>
  <c r="G18"/>
  <c r="U35"/>
  <c r="AE35"/>
  <c r="AA35"/>
  <c r="T35"/>
  <c r="P35"/>
  <c r="E36"/>
  <c r="D37"/>
  <c r="H34" i="24" l="1"/>
  <c r="O34" s="1"/>
  <c r="M37" i="21"/>
  <c r="N37" i="12"/>
  <c r="BQ36"/>
  <c r="O37"/>
  <c r="BW35"/>
  <c r="BV35"/>
  <c r="CE35"/>
  <c r="BU35"/>
  <c r="BT35"/>
  <c r="BX35"/>
  <c r="L37" i="24"/>
  <c r="J38"/>
  <c r="A39"/>
  <c r="J39" s="1"/>
  <c r="H41" i="21"/>
  <c r="D39" i="24" s="1"/>
  <c r="M38"/>
  <c r="AH38"/>
  <c r="N38"/>
  <c r="AL36" i="12"/>
  <c r="AL36" i="16"/>
  <c r="AF38" i="24"/>
  <c r="AB39"/>
  <c r="T39"/>
  <c r="I39"/>
  <c r="V39"/>
  <c r="X39"/>
  <c r="Z39"/>
  <c r="M39"/>
  <c r="C42" i="21"/>
  <c r="G42"/>
  <c r="K42"/>
  <c r="G40" i="24" s="1"/>
  <c r="E41" i="21"/>
  <c r="E39" i="24" s="1"/>
  <c r="I41" i="21"/>
  <c r="F42"/>
  <c r="C40" i="24" s="1"/>
  <c r="K40" s="1"/>
  <c r="J42" i="21"/>
  <c r="F40" i="24" s="1"/>
  <c r="D42" i="21"/>
  <c r="L41"/>
  <c r="AC35" i="16"/>
  <c r="AD35" s="1"/>
  <c r="AF35" s="1"/>
  <c r="H18"/>
  <c r="L18" s="1"/>
  <c r="E37"/>
  <c r="D38"/>
  <c r="U36"/>
  <c r="AE36"/>
  <c r="AA36"/>
  <c r="T36"/>
  <c r="P36"/>
  <c r="H35" i="24" l="1"/>
  <c r="O35" s="1"/>
  <c r="M38" i="21"/>
  <c r="N39" i="24"/>
  <c r="L39" s="1"/>
  <c r="BU36" i="12"/>
  <c r="BW36"/>
  <c r="BV36"/>
  <c r="BT36"/>
  <c r="CE36"/>
  <c r="BX36"/>
  <c r="N38"/>
  <c r="O38"/>
  <c r="BQ37"/>
  <c r="L38" i="24"/>
  <c r="A40"/>
  <c r="I40" s="1"/>
  <c r="H42" i="21"/>
  <c r="D40" i="24" s="1"/>
  <c r="AH39"/>
  <c r="AL37" i="12"/>
  <c r="AL37" i="16"/>
  <c r="AF39" i="24"/>
  <c r="M40"/>
  <c r="X40"/>
  <c r="V40"/>
  <c r="AB40"/>
  <c r="Z40"/>
  <c r="T40"/>
  <c r="D43" i="21"/>
  <c r="C43"/>
  <c r="G43"/>
  <c r="K43"/>
  <c r="E42"/>
  <c r="E40" i="24" s="1"/>
  <c r="J43" i="21"/>
  <c r="F41" i="24" s="1"/>
  <c r="I42" i="21"/>
  <c r="F43"/>
  <c r="C41" i="24" s="1"/>
  <c r="K41" s="1"/>
  <c r="L42" i="21"/>
  <c r="AF36" i="16"/>
  <c r="AC36"/>
  <c r="AD36" s="1"/>
  <c r="F19"/>
  <c r="G19"/>
  <c r="K19"/>
  <c r="U37"/>
  <c r="AE37"/>
  <c r="AA37"/>
  <c r="AC37" s="1"/>
  <c r="AD37" s="1"/>
  <c r="T37"/>
  <c r="P37"/>
  <c r="E38"/>
  <c r="D39"/>
  <c r="H36" i="24" l="1"/>
  <c r="O36" s="1"/>
  <c r="M39" i="21"/>
  <c r="N40" i="24"/>
  <c r="L40" s="1"/>
  <c r="H19" i="16"/>
  <c r="L19" s="1"/>
  <c r="K20" s="1"/>
  <c r="J40" i="24"/>
  <c r="BT37" i="12"/>
  <c r="BU37"/>
  <c r="BX37"/>
  <c r="CE37"/>
  <c r="BW37"/>
  <c r="BV37"/>
  <c r="N39"/>
  <c r="O39"/>
  <c r="BQ38"/>
  <c r="A41" i="24"/>
  <c r="M41" s="1"/>
  <c r="H43" i="21"/>
  <c r="D41" i="24" s="1"/>
  <c r="AH40"/>
  <c r="AL38" i="12"/>
  <c r="AL38" i="16"/>
  <c r="L43" i="21"/>
  <c r="G41" i="24"/>
  <c r="T41"/>
  <c r="V41"/>
  <c r="AB41"/>
  <c r="X41"/>
  <c r="Z41"/>
  <c r="AF40"/>
  <c r="D44" i="21"/>
  <c r="G44"/>
  <c r="I43"/>
  <c r="F44"/>
  <c r="C42" i="24" s="1"/>
  <c r="K42" s="1"/>
  <c r="C44" i="21"/>
  <c r="K44"/>
  <c r="G42" i="24" s="1"/>
  <c r="E43" i="21"/>
  <c r="E41" i="24" s="1"/>
  <c r="J44" i="21"/>
  <c r="F42" i="24" s="1"/>
  <c r="AF37" i="16"/>
  <c r="E39"/>
  <c r="D40"/>
  <c r="U38"/>
  <c r="AE38"/>
  <c r="AA38"/>
  <c r="T38"/>
  <c r="P38"/>
  <c r="H37" i="24" l="1"/>
  <c r="O37" s="1"/>
  <c r="M40" i="21"/>
  <c r="BW38" i="12"/>
  <c r="CE38"/>
  <c r="BU38"/>
  <c r="BT38"/>
  <c r="BX38"/>
  <c r="BV38"/>
  <c r="N40"/>
  <c r="O40"/>
  <c r="BQ39"/>
  <c r="I41" i="24"/>
  <c r="J41"/>
  <c r="F20" i="16"/>
  <c r="A42" i="24"/>
  <c r="M42" s="1"/>
  <c r="H44" i="21"/>
  <c r="D42" i="24" s="1"/>
  <c r="N42" s="1"/>
  <c r="AH41"/>
  <c r="AL39" i="12"/>
  <c r="AL39" i="16"/>
  <c r="X42" i="24"/>
  <c r="T42"/>
  <c r="AB42"/>
  <c r="V42"/>
  <c r="Z42"/>
  <c r="N41"/>
  <c r="L41" s="1"/>
  <c r="AF41"/>
  <c r="G20" i="16"/>
  <c r="E44" i="21"/>
  <c r="E42" i="24" s="1"/>
  <c r="I44" i="21"/>
  <c r="F45"/>
  <c r="C43" i="24" s="1"/>
  <c r="K43" s="1"/>
  <c r="J45" i="21"/>
  <c r="F43" i="24" s="1"/>
  <c r="D45" i="21"/>
  <c r="C45"/>
  <c r="K45"/>
  <c r="G45"/>
  <c r="L44"/>
  <c r="AC38" i="16"/>
  <c r="AD38" s="1"/>
  <c r="U39"/>
  <c r="AE39"/>
  <c r="AA39"/>
  <c r="T39"/>
  <c r="P39"/>
  <c r="E40"/>
  <c r="D41"/>
  <c r="H38" i="24" l="1"/>
  <c r="O38" s="1"/>
  <c r="M41" i="21"/>
  <c r="CE39" i="12"/>
  <c r="BV39"/>
  <c r="BX39"/>
  <c r="BU39"/>
  <c r="BT39"/>
  <c r="BW39"/>
  <c r="N41"/>
  <c r="O41"/>
  <c r="BQ40"/>
  <c r="H20" i="16"/>
  <c r="L20" s="1"/>
  <c r="G21" s="1"/>
  <c r="J42" i="24"/>
  <c r="A43"/>
  <c r="J43" s="1"/>
  <c r="H45" i="21"/>
  <c r="D43" i="24" s="1"/>
  <c r="I42"/>
  <c r="AH42"/>
  <c r="AL40" i="12"/>
  <c r="AL40" i="16"/>
  <c r="T43" i="24"/>
  <c r="AB43"/>
  <c r="Z43"/>
  <c r="V43"/>
  <c r="X43"/>
  <c r="AF42"/>
  <c r="L45" i="21"/>
  <c r="G43" i="24"/>
  <c r="L42"/>
  <c r="AC39" i="16"/>
  <c r="AD39" s="1"/>
  <c r="AF39" s="1"/>
  <c r="C46" i="21"/>
  <c r="G46"/>
  <c r="K46"/>
  <c r="G44" i="24" s="1"/>
  <c r="E45" i="21"/>
  <c r="E43" i="24" s="1"/>
  <c r="I45" i="21"/>
  <c r="F46"/>
  <c r="C44" i="24" s="1"/>
  <c r="K44" s="1"/>
  <c r="J46" i="21"/>
  <c r="F44" i="24" s="1"/>
  <c r="D46" i="21"/>
  <c r="AF38" i="16"/>
  <c r="E41"/>
  <c r="D42"/>
  <c r="U40"/>
  <c r="AE40"/>
  <c r="AA40"/>
  <c r="AC40" s="1"/>
  <c r="AD40" s="1"/>
  <c r="T40"/>
  <c r="P40"/>
  <c r="H39" i="24" l="1"/>
  <c r="O39" s="1"/>
  <c r="M42" i="21"/>
  <c r="M43" i="24"/>
  <c r="I43"/>
  <c r="K21" i="16"/>
  <c r="F21"/>
  <c r="H21" s="1"/>
  <c r="BV40" i="12"/>
  <c r="BT40"/>
  <c r="CE40"/>
  <c r="BX40"/>
  <c r="BW40"/>
  <c r="BU40"/>
  <c r="N42"/>
  <c r="BQ41"/>
  <c r="O42"/>
  <c r="A44" i="24"/>
  <c r="J44" s="1"/>
  <c r="H46" i="21"/>
  <c r="D44" i="24" s="1"/>
  <c r="AH43"/>
  <c r="AL41" i="12"/>
  <c r="AL41" i="16"/>
  <c r="AF43" i="24"/>
  <c r="N43"/>
  <c r="T44"/>
  <c r="V44"/>
  <c r="AB44"/>
  <c r="X44"/>
  <c r="Z44"/>
  <c r="D47" i="21"/>
  <c r="C47"/>
  <c r="G47"/>
  <c r="K47"/>
  <c r="G45" i="24" s="1"/>
  <c r="I46" i="21"/>
  <c r="F47"/>
  <c r="C45" i="24" s="1"/>
  <c r="K45" s="1"/>
  <c r="E46" i="21"/>
  <c r="E44" i="24" s="1"/>
  <c r="J47" i="21"/>
  <c r="F45" i="24" s="1"/>
  <c r="L46" i="21"/>
  <c r="AF40" i="16"/>
  <c r="U41"/>
  <c r="AE41"/>
  <c r="AA41"/>
  <c r="T41"/>
  <c r="P41"/>
  <c r="E42"/>
  <c r="D43"/>
  <c r="H40" i="24" l="1"/>
  <c r="O40" s="1"/>
  <c r="M43" i="21"/>
  <c r="L21" i="16"/>
  <c r="F22" s="1"/>
  <c r="L43" i="24"/>
  <c r="N43" i="12"/>
  <c r="BQ42"/>
  <c r="O43"/>
  <c r="BT41"/>
  <c r="BV41"/>
  <c r="CE41"/>
  <c r="BW41"/>
  <c r="BU41"/>
  <c r="BX41"/>
  <c r="M44" i="24"/>
  <c r="I44"/>
  <c r="A45"/>
  <c r="H47" i="21"/>
  <c r="D45" i="24" s="1"/>
  <c r="AH44"/>
  <c r="AL42" i="12"/>
  <c r="AL42" i="16"/>
  <c r="AF44" i="24"/>
  <c r="N44"/>
  <c r="J45"/>
  <c r="M45"/>
  <c r="X45"/>
  <c r="V45"/>
  <c r="Z45"/>
  <c r="AB45"/>
  <c r="T45"/>
  <c r="I45"/>
  <c r="D48" i="21"/>
  <c r="C48"/>
  <c r="K48"/>
  <c r="G46" i="24" s="1"/>
  <c r="E47" i="21"/>
  <c r="E45" i="24" s="1"/>
  <c r="J48" i="21"/>
  <c r="F46" i="24" s="1"/>
  <c r="I47" i="21"/>
  <c r="G48"/>
  <c r="F48"/>
  <c r="C46" i="24" s="1"/>
  <c r="K46" s="1"/>
  <c r="L47" i="21"/>
  <c r="AC41" i="16"/>
  <c r="AD41" s="1"/>
  <c r="AF41" s="1"/>
  <c r="E43"/>
  <c r="D44"/>
  <c r="U42"/>
  <c r="AE42"/>
  <c r="AA42"/>
  <c r="T42"/>
  <c r="P42"/>
  <c r="H41" i="24" l="1"/>
  <c r="O41" s="1"/>
  <c r="M44" i="21"/>
  <c r="K22" i="16"/>
  <c r="G22"/>
  <c r="H22" s="1"/>
  <c r="BX42" i="12"/>
  <c r="BV42"/>
  <c r="BT42"/>
  <c r="CE42"/>
  <c r="BU42"/>
  <c r="BW42"/>
  <c r="N44"/>
  <c r="O44"/>
  <c r="BQ43"/>
  <c r="A46" i="24"/>
  <c r="I46" s="1"/>
  <c r="H48" i="21"/>
  <c r="D46" i="24" s="1"/>
  <c r="L44"/>
  <c r="AH45"/>
  <c r="AL43" i="12"/>
  <c r="AL43" i="16"/>
  <c r="T46" i="24"/>
  <c r="X46"/>
  <c r="AB46"/>
  <c r="Z46"/>
  <c r="V46"/>
  <c r="J46"/>
  <c r="AF45"/>
  <c r="N45"/>
  <c r="L45" s="1"/>
  <c r="L48" i="21"/>
  <c r="E48"/>
  <c r="E46" i="24" s="1"/>
  <c r="I48" i="21"/>
  <c r="F49"/>
  <c r="C47" i="24" s="1"/>
  <c r="K47" s="1"/>
  <c r="J49" i="21"/>
  <c r="F47" i="24" s="1"/>
  <c r="G49" i="21"/>
  <c r="D49"/>
  <c r="C49"/>
  <c r="K49"/>
  <c r="G47" i="24" s="1"/>
  <c r="AC42" i="16"/>
  <c r="AD42" s="1"/>
  <c r="AH43"/>
  <c r="AC43"/>
  <c r="AK43"/>
  <c r="AF43"/>
  <c r="AD43"/>
  <c r="AB43"/>
  <c r="AB43" i="12" s="1"/>
  <c r="AJ43" i="16"/>
  <c r="U43"/>
  <c r="S43"/>
  <c r="Q43"/>
  <c r="AI43"/>
  <c r="AG43"/>
  <c r="AE43"/>
  <c r="AA43"/>
  <c r="T43"/>
  <c r="R43"/>
  <c r="P43"/>
  <c r="E44"/>
  <c r="D45"/>
  <c r="H42" i="24" l="1"/>
  <c r="O42" s="1"/>
  <c r="M45" i="21"/>
  <c r="L22" i="16"/>
  <c r="F23" s="1"/>
  <c r="BT43" i="12"/>
  <c r="BX43"/>
  <c r="BW43"/>
  <c r="BU43"/>
  <c r="CE43"/>
  <c r="BV43"/>
  <c r="N45"/>
  <c r="O45"/>
  <c r="BQ44"/>
  <c r="N46" i="24"/>
  <c r="A47"/>
  <c r="J47" s="1"/>
  <c r="H49" i="21"/>
  <c r="M46" i="24"/>
  <c r="AH46"/>
  <c r="AL44" i="12"/>
  <c r="AL44" i="16"/>
  <c r="AF46" i="24"/>
  <c r="T47"/>
  <c r="AB47"/>
  <c r="Z47"/>
  <c r="V47"/>
  <c r="X47"/>
  <c r="L49" i="21"/>
  <c r="C50"/>
  <c r="G50"/>
  <c r="K50"/>
  <c r="G48" i="24" s="1"/>
  <c r="E49" i="21"/>
  <c r="E47" i="24" s="1"/>
  <c r="I49" i="21"/>
  <c r="F50"/>
  <c r="C48" i="24" s="1"/>
  <c r="K48" s="1"/>
  <c r="D47"/>
  <c r="D50" i="21"/>
  <c r="AF42" i="16"/>
  <c r="AC44"/>
  <c r="AH44"/>
  <c r="AF44"/>
  <c r="AB44"/>
  <c r="AB44" i="12" s="1"/>
  <c r="AK44" i="16"/>
  <c r="AD44"/>
  <c r="E45"/>
  <c r="D46"/>
  <c r="AJ44"/>
  <c r="U44"/>
  <c r="S44"/>
  <c r="Q44"/>
  <c r="AI44"/>
  <c r="AG44"/>
  <c r="AE44"/>
  <c r="AA44"/>
  <c r="T44"/>
  <c r="R44"/>
  <c r="P44"/>
  <c r="H43" i="24" l="1"/>
  <c r="O43" s="1"/>
  <c r="M46" i="21"/>
  <c r="K23" i="16"/>
  <c r="G23"/>
  <c r="H23" s="1"/>
  <c r="CE44" i="12"/>
  <c r="BT44"/>
  <c r="BV44"/>
  <c r="BU44"/>
  <c r="BX44"/>
  <c r="BW44"/>
  <c r="N46"/>
  <c r="BQ45"/>
  <c r="O46"/>
  <c r="L46" i="24"/>
  <c r="A48"/>
  <c r="I48" s="1"/>
  <c r="H50" i="21"/>
  <c r="D48" i="24" s="1"/>
  <c r="M47"/>
  <c r="I47"/>
  <c r="AH47"/>
  <c r="AL45" i="12"/>
  <c r="AL45" i="16"/>
  <c r="AF47" i="24"/>
  <c r="N47"/>
  <c r="V48"/>
  <c r="T48"/>
  <c r="Z48"/>
  <c r="AB48"/>
  <c r="X48"/>
  <c r="D51" i="21"/>
  <c r="C51"/>
  <c r="G51"/>
  <c r="K51"/>
  <c r="G49" i="24" s="1"/>
  <c r="E50" i="21"/>
  <c r="I50"/>
  <c r="F51"/>
  <c r="C49" i="24" s="1"/>
  <c r="K49" s="1"/>
  <c r="AH45" i="16"/>
  <c r="AC45"/>
  <c r="AB45"/>
  <c r="AB45" i="12" s="1"/>
  <c r="AK45" i="16"/>
  <c r="AD45"/>
  <c r="AF45"/>
  <c r="AJ45"/>
  <c r="U45"/>
  <c r="S45"/>
  <c r="Q45"/>
  <c r="AI45"/>
  <c r="AG45"/>
  <c r="AE45"/>
  <c r="AA45"/>
  <c r="T45"/>
  <c r="R45"/>
  <c r="P45"/>
  <c r="E46"/>
  <c r="D47"/>
  <c r="H44" i="24" l="1"/>
  <c r="O44" s="1"/>
  <c r="M47" i="21"/>
  <c r="L23" i="16"/>
  <c r="G24" s="1"/>
  <c r="N47" i="12"/>
  <c r="BQ46"/>
  <c r="O47"/>
  <c r="BT45"/>
  <c r="BX45"/>
  <c r="BU45"/>
  <c r="BW45"/>
  <c r="CE45"/>
  <c r="BV45"/>
  <c r="L47" i="24"/>
  <c r="M48"/>
  <c r="A49"/>
  <c r="J49" s="1"/>
  <c r="H51" i="21"/>
  <c r="D49" i="24" s="1"/>
  <c r="J48"/>
  <c r="AL46" i="12"/>
  <c r="AL46" i="16"/>
  <c r="E48" i="24"/>
  <c r="N48" s="1"/>
  <c r="J50" i="21"/>
  <c r="AF48" i="24"/>
  <c r="Z49"/>
  <c r="AB49"/>
  <c r="T49"/>
  <c r="X49"/>
  <c r="V49"/>
  <c r="D52" i="21"/>
  <c r="G52"/>
  <c r="I51"/>
  <c r="F52"/>
  <c r="C50" i="24" s="1"/>
  <c r="K50" s="1"/>
  <c r="C52" i="21"/>
  <c r="K52"/>
  <c r="G50" i="24" s="1"/>
  <c r="E51" i="21"/>
  <c r="E49" i="24" s="1"/>
  <c r="AH46" i="16"/>
  <c r="AC46"/>
  <c r="AD46"/>
  <c r="AB46"/>
  <c r="AB46" i="12" s="1"/>
  <c r="AF46" i="16"/>
  <c r="AK46"/>
  <c r="E47"/>
  <c r="D48"/>
  <c r="AJ46"/>
  <c r="U46"/>
  <c r="S46"/>
  <c r="Q46"/>
  <c r="AI46"/>
  <c r="AG46"/>
  <c r="AE46"/>
  <c r="AA46"/>
  <c r="T46"/>
  <c r="R46"/>
  <c r="P46"/>
  <c r="H45" i="24" l="1"/>
  <c r="O45" s="1"/>
  <c r="M48" i="21"/>
  <c r="K24" i="16"/>
  <c r="F24"/>
  <c r="H24" s="1"/>
  <c r="CE46" i="12"/>
  <c r="BV46"/>
  <c r="BU46"/>
  <c r="BT46"/>
  <c r="BX46"/>
  <c r="BW46"/>
  <c r="N48"/>
  <c r="O48"/>
  <c r="BQ47"/>
  <c r="L48" i="24"/>
  <c r="I49"/>
  <c r="M49"/>
  <c r="A50"/>
  <c r="M50" s="1"/>
  <c r="H52" i="21"/>
  <c r="D50" i="24" s="1"/>
  <c r="AH48"/>
  <c r="AH49"/>
  <c r="F48"/>
  <c r="L50" i="21"/>
  <c r="J51"/>
  <c r="N49" i="24"/>
  <c r="L49" s="1"/>
  <c r="AF49"/>
  <c r="X50"/>
  <c r="V50"/>
  <c r="Z50"/>
  <c r="AB50"/>
  <c r="T50"/>
  <c r="E52" i="21"/>
  <c r="E50" i="24" s="1"/>
  <c r="I52" i="21"/>
  <c r="F53"/>
  <c r="C51" i="24" s="1"/>
  <c r="K51" s="1"/>
  <c r="D53" i="21"/>
  <c r="C53"/>
  <c r="K53"/>
  <c r="G51" i="24" s="1"/>
  <c r="G53" i="21"/>
  <c r="AC47" i="16"/>
  <c r="AH47"/>
  <c r="AK47"/>
  <c r="AB47"/>
  <c r="AB47" i="12" s="1"/>
  <c r="AD47" i="16"/>
  <c r="AF47"/>
  <c r="AJ47"/>
  <c r="U47"/>
  <c r="S47"/>
  <c r="Q47"/>
  <c r="AI47"/>
  <c r="AG47"/>
  <c r="AE47"/>
  <c r="AA47"/>
  <c r="T47"/>
  <c r="R47"/>
  <c r="P47"/>
  <c r="D49"/>
  <c r="E48"/>
  <c r="H46" i="24" l="1"/>
  <c r="O46" s="1"/>
  <c r="M49" i="21"/>
  <c r="H47" i="24" s="1"/>
  <c r="O47" s="1"/>
  <c r="M50" i="21"/>
  <c r="H48" i="24" s="1"/>
  <c r="O48" s="1"/>
  <c r="L24" i="16"/>
  <c r="G25" s="1"/>
  <c r="BX47" i="12"/>
  <c r="BW47"/>
  <c r="BU47"/>
  <c r="CE47"/>
  <c r="BV47"/>
  <c r="BT47"/>
  <c r="N49"/>
  <c r="O49"/>
  <c r="AK48"/>
  <c r="AA48"/>
  <c r="AF48"/>
  <c r="AI48"/>
  <c r="T48"/>
  <c r="S48"/>
  <c r="AH48"/>
  <c r="Q48"/>
  <c r="AG48"/>
  <c r="AC48"/>
  <c r="AJ48"/>
  <c r="R48"/>
  <c r="BQ48"/>
  <c r="P48"/>
  <c r="U48"/>
  <c r="AE48"/>
  <c r="AD48"/>
  <c r="J50" i="24"/>
  <c r="I50"/>
  <c r="A51"/>
  <c r="M51" s="1"/>
  <c r="H53" i="21"/>
  <c r="D51" i="24" s="1"/>
  <c r="AH50"/>
  <c r="N50"/>
  <c r="AL47" i="12"/>
  <c r="AL47" i="16"/>
  <c r="AL48" i="12"/>
  <c r="AL48" i="16"/>
  <c r="F49" i="24"/>
  <c r="L51" i="21"/>
  <c r="M51" s="1"/>
  <c r="H49" i="24" s="1"/>
  <c r="O49" s="1"/>
  <c r="J52" i="21"/>
  <c r="L50" i="24"/>
  <c r="AF50"/>
  <c r="Z51"/>
  <c r="AB51"/>
  <c r="V51"/>
  <c r="X51"/>
  <c r="T51"/>
  <c r="C54" i="21"/>
  <c r="G54"/>
  <c r="K54"/>
  <c r="G52" i="24" s="1"/>
  <c r="E53" i="21"/>
  <c r="E51" i="24" s="1"/>
  <c r="I53" i="21"/>
  <c r="F54"/>
  <c r="C52" i="24" s="1"/>
  <c r="K52" s="1"/>
  <c r="D54" i="21"/>
  <c r="D50" i="16"/>
  <c r="E49"/>
  <c r="K25" l="1"/>
  <c r="F25"/>
  <c r="H25" s="1"/>
  <c r="BW48" i="12"/>
  <c r="BU48"/>
  <c r="BV48"/>
  <c r="BT48"/>
  <c r="CE48"/>
  <c r="BX48"/>
  <c r="N50"/>
  <c r="BQ49"/>
  <c r="AI49"/>
  <c r="AG49"/>
  <c r="U49"/>
  <c r="AC49"/>
  <c r="P49"/>
  <c r="S49"/>
  <c r="AJ49"/>
  <c r="R49"/>
  <c r="AK49"/>
  <c r="AD49"/>
  <c r="AE49"/>
  <c r="Q49"/>
  <c r="AF49"/>
  <c r="O50"/>
  <c r="AH49"/>
  <c r="T49"/>
  <c r="AA49"/>
  <c r="I51" i="24"/>
  <c r="J51"/>
  <c r="A52"/>
  <c r="M52" s="1"/>
  <c r="H54" i="21"/>
  <c r="D52" i="24" s="1"/>
  <c r="AH51"/>
  <c r="AL49" i="12"/>
  <c r="AL49" i="16"/>
  <c r="F50" i="24"/>
  <c r="L52" i="21"/>
  <c r="M52" s="1"/>
  <c r="H50" i="24" s="1"/>
  <c r="O50" s="1"/>
  <c r="J53" i="21"/>
  <c r="AF51" i="24"/>
  <c r="AB52"/>
  <c r="Z52"/>
  <c r="T52"/>
  <c r="V52"/>
  <c r="X52"/>
  <c r="N51"/>
  <c r="L51" s="1"/>
  <c r="D55" i="21"/>
  <c r="C55"/>
  <c r="G55"/>
  <c r="K55"/>
  <c r="G53" i="24" s="1"/>
  <c r="I54" i="21"/>
  <c r="F55"/>
  <c r="C53" i="24" s="1"/>
  <c r="K53" s="1"/>
  <c r="E54" i="21"/>
  <c r="E52" i="24" s="1"/>
  <c r="D51" i="16"/>
  <c r="E50"/>
  <c r="L25" l="1"/>
  <c r="G26" s="1"/>
  <c r="J52" i="24"/>
  <c r="I52"/>
  <c r="N51" i="12"/>
  <c r="BQ50"/>
  <c r="AA50"/>
  <c r="Q50"/>
  <c r="AD50"/>
  <c r="AH50"/>
  <c r="AG50"/>
  <c r="O51"/>
  <c r="P50"/>
  <c r="AK50"/>
  <c r="U50"/>
  <c r="AI50"/>
  <c r="R50"/>
  <c r="AE50"/>
  <c r="S50"/>
  <c r="AC50"/>
  <c r="T50"/>
  <c r="AF50"/>
  <c r="AJ50"/>
  <c r="BX49"/>
  <c r="BV49"/>
  <c r="BU49"/>
  <c r="BT49"/>
  <c r="CE49"/>
  <c r="BW49"/>
  <c r="A53" i="24"/>
  <c r="J53" s="1"/>
  <c r="H55" i="21"/>
  <c r="D53" i="24" s="1"/>
  <c r="AH52"/>
  <c r="AL50" i="12"/>
  <c r="AL50" i="16"/>
  <c r="F51" i="24"/>
  <c r="J54" i="21"/>
  <c r="L53"/>
  <c r="M53" s="1"/>
  <c r="H51" i="24" s="1"/>
  <c r="O51" s="1"/>
  <c r="Z53"/>
  <c r="AB53"/>
  <c r="T53"/>
  <c r="X53"/>
  <c r="V53"/>
  <c r="AF52"/>
  <c r="N52"/>
  <c r="L52" s="1"/>
  <c r="D56" i="21"/>
  <c r="C56"/>
  <c r="K56"/>
  <c r="G54" i="24" s="1"/>
  <c r="E55" i="21"/>
  <c r="E53" i="24" s="1"/>
  <c r="G56" i="21"/>
  <c r="F56"/>
  <c r="C54" i="24" s="1"/>
  <c r="K54" s="1"/>
  <c r="I55" i="21"/>
  <c r="AD4" i="16"/>
  <c r="AF4" s="1"/>
  <c r="BV4" s="1"/>
  <c r="D52"/>
  <c r="E51"/>
  <c r="F26" l="1"/>
  <c r="H26" s="1"/>
  <c r="L26" s="1"/>
  <c r="G27" s="1"/>
  <c r="R4" s="1"/>
  <c r="AG4" s="1"/>
  <c r="K26"/>
  <c r="CE50" i="12"/>
  <c r="BU50"/>
  <c r="BW50"/>
  <c r="BT50"/>
  <c r="BX50"/>
  <c r="BV50"/>
  <c r="N52"/>
  <c r="BQ51"/>
  <c r="AE51"/>
  <c r="P51"/>
  <c r="AC51"/>
  <c r="T51"/>
  <c r="AG51"/>
  <c r="AK51"/>
  <c r="AI51"/>
  <c r="AA51"/>
  <c r="Q51"/>
  <c r="U51"/>
  <c r="AH51"/>
  <c r="AD51"/>
  <c r="O52"/>
  <c r="S51"/>
  <c r="AJ51"/>
  <c r="AF51"/>
  <c r="R51"/>
  <c r="I53" i="24"/>
  <c r="M53"/>
  <c r="A54"/>
  <c r="M54" s="1"/>
  <c r="H56" i="21"/>
  <c r="D54" i="24" s="1"/>
  <c r="AH53"/>
  <c r="AL51" i="12"/>
  <c r="AL51" i="16"/>
  <c r="N53" i="24"/>
  <c r="F52"/>
  <c r="J55" i="21"/>
  <c r="L54"/>
  <c r="M54" s="1"/>
  <c r="H52" i="24" s="1"/>
  <c r="O52" s="1"/>
  <c r="X54"/>
  <c r="V54"/>
  <c r="Z54"/>
  <c r="AB54"/>
  <c r="T54"/>
  <c r="AF53"/>
  <c r="E56" i="21"/>
  <c r="E54" i="24" s="1"/>
  <c r="I56" i="21"/>
  <c r="F57"/>
  <c r="C55" i="24" s="1"/>
  <c r="K55" s="1"/>
  <c r="G57" i="21"/>
  <c r="K57"/>
  <c r="G55" i="24" s="1"/>
  <c r="D57" i="21"/>
  <c r="C57"/>
  <c r="D53" i="16"/>
  <c r="E52"/>
  <c r="F27" l="1"/>
  <c r="Q4" s="1"/>
  <c r="K27"/>
  <c r="J54" i="24"/>
  <c r="I54"/>
  <c r="AF52" i="12"/>
  <c r="AC52"/>
  <c r="S52"/>
  <c r="AE52"/>
  <c r="AH52"/>
  <c r="Q52"/>
  <c r="AD52"/>
  <c r="AK52"/>
  <c r="BQ52"/>
  <c r="R52"/>
  <c r="T52"/>
  <c r="U52"/>
  <c r="AI52"/>
  <c r="P52"/>
  <c r="AA52"/>
  <c r="AJ52"/>
  <c r="AG52"/>
  <c r="CE51"/>
  <c r="BU51"/>
  <c r="BT51"/>
  <c r="BX51"/>
  <c r="BW51"/>
  <c r="BV51"/>
  <c r="A55" i="24"/>
  <c r="I55" s="1"/>
  <c r="H57" i="21"/>
  <c r="D55" i="24" s="1"/>
  <c r="L53"/>
  <c r="AH54"/>
  <c r="N54"/>
  <c r="L54" s="1"/>
  <c r="AL52" i="12"/>
  <c r="AL52" i="16"/>
  <c r="F53" i="24"/>
  <c r="J56" i="21"/>
  <c r="L55"/>
  <c r="M55" s="1"/>
  <c r="H53" i="24" s="1"/>
  <c r="O53" s="1"/>
  <c r="AF54"/>
  <c r="V55"/>
  <c r="T55"/>
  <c r="X55"/>
  <c r="AB55"/>
  <c r="Z55"/>
  <c r="C58" i="21"/>
  <c r="G58"/>
  <c r="K58"/>
  <c r="G56" i="24" s="1"/>
  <c r="E57" i="21"/>
  <c r="E55" i="24" s="1"/>
  <c r="I57" i="21"/>
  <c r="F58"/>
  <c r="C56" i="24" s="1"/>
  <c r="K56" s="1"/>
  <c r="D58" i="21"/>
  <c r="BR4" i="16"/>
  <c r="D54"/>
  <c r="E53"/>
  <c r="H27" l="1"/>
  <c r="L27" s="1"/>
  <c r="CE52" i="12"/>
  <c r="BX52"/>
  <c r="BU52"/>
  <c r="BW52"/>
  <c r="BV52"/>
  <c r="BT52"/>
  <c r="J55" i="24"/>
  <c r="A56"/>
  <c r="J56" s="1"/>
  <c r="H58" i="21"/>
  <c r="M55" i="24"/>
  <c r="AH55"/>
  <c r="F54"/>
  <c r="L56" i="21"/>
  <c r="M56" s="1"/>
  <c r="H54" i="24" s="1"/>
  <c r="O54" s="1"/>
  <c r="J57" i="21"/>
  <c r="AB56" i="24"/>
  <c r="Z56"/>
  <c r="T56"/>
  <c r="V56"/>
  <c r="X56"/>
  <c r="AF55"/>
  <c r="N55"/>
  <c r="L55" s="1"/>
  <c r="D59" i="21"/>
  <c r="C59"/>
  <c r="G59"/>
  <c r="K59"/>
  <c r="G57" i="24" s="1"/>
  <c r="E58" i="21"/>
  <c r="E56" i="24" s="1"/>
  <c r="F59" i="21"/>
  <c r="C57" i="24" s="1"/>
  <c r="K57" s="1"/>
  <c r="I58" i="21"/>
  <c r="D56" i="24"/>
  <c r="D55" i="16"/>
  <c r="E54"/>
  <c r="S4" l="1"/>
  <c r="AB4" s="1"/>
  <c r="AH4" s="1"/>
  <c r="AI4" s="1"/>
  <c r="I56" i="24"/>
  <c r="A57"/>
  <c r="J57" s="1"/>
  <c r="H59" i="21"/>
  <c r="D57" i="24" s="1"/>
  <c r="M56"/>
  <c r="AH56"/>
  <c r="N56"/>
  <c r="L56" s="1"/>
  <c r="F55"/>
  <c r="J58" i="21"/>
  <c r="L57"/>
  <c r="M57" s="1"/>
  <c r="H55" i="24" s="1"/>
  <c r="O55" s="1"/>
  <c r="Z57"/>
  <c r="AB57"/>
  <c r="T57"/>
  <c r="X57"/>
  <c r="V57"/>
  <c r="AF56"/>
  <c r="D60" i="21"/>
  <c r="G60"/>
  <c r="I59"/>
  <c r="F60"/>
  <c r="C58" i="24" s="1"/>
  <c r="K58" s="1"/>
  <c r="K60" i="21"/>
  <c r="G58" i="24" s="1"/>
  <c r="E59" i="21"/>
  <c r="E57" i="24" s="1"/>
  <c r="C60" i="21"/>
  <c r="G28" i="16"/>
  <c r="F28"/>
  <c r="K28"/>
  <c r="D56"/>
  <c r="E55"/>
  <c r="AB4" i="12" l="1"/>
  <c r="I57" i="24"/>
  <c r="M57"/>
  <c r="A58"/>
  <c r="M58" s="1"/>
  <c r="H60" i="21"/>
  <c r="AH57" i="24"/>
  <c r="F56"/>
  <c r="J59" i="21"/>
  <c r="L58"/>
  <c r="M58" s="1"/>
  <c r="H56" i="24" s="1"/>
  <c r="O56" s="1"/>
  <c r="N57"/>
  <c r="L57" s="1"/>
  <c r="AF57"/>
  <c r="J58"/>
  <c r="X58"/>
  <c r="V58"/>
  <c r="Z58"/>
  <c r="AB58"/>
  <c r="T58"/>
  <c r="E60" i="21"/>
  <c r="E58" i="24" s="1"/>
  <c r="I60" i="21"/>
  <c r="F61"/>
  <c r="C59" i="24" s="1"/>
  <c r="K59" s="1"/>
  <c r="D58"/>
  <c r="D61" i="21"/>
  <c r="C61"/>
  <c r="K61"/>
  <c r="G59" i="24" s="1"/>
  <c r="G61" i="21"/>
  <c r="AK4" i="16"/>
  <c r="BW4" s="1"/>
  <c r="AJ4"/>
  <c r="H28"/>
  <c r="L28" s="1"/>
  <c r="D57"/>
  <c r="E56"/>
  <c r="I58" i="24" l="1"/>
  <c r="A59"/>
  <c r="M59" s="1"/>
  <c r="H61" i="21"/>
  <c r="AH58" i="24"/>
  <c r="N58"/>
  <c r="L58" s="1"/>
  <c r="F57"/>
  <c r="L59" i="21"/>
  <c r="M59" s="1"/>
  <c r="H57" i="24" s="1"/>
  <c r="O57" s="1"/>
  <c r="J60" i="21"/>
  <c r="AF58" i="24"/>
  <c r="I59"/>
  <c r="X59"/>
  <c r="T59"/>
  <c r="Z59"/>
  <c r="AB59"/>
  <c r="V59"/>
  <c r="C62" i="21"/>
  <c r="G62"/>
  <c r="K62"/>
  <c r="G60" i="24" s="1"/>
  <c r="E61" i="21"/>
  <c r="E59" i="24" s="1"/>
  <c r="I61" i="21"/>
  <c r="F62"/>
  <c r="C60" i="24" s="1"/>
  <c r="K60" s="1"/>
  <c r="D62" i="21"/>
  <c r="D59" i="24"/>
  <c r="CD4" i="12"/>
  <c r="BP4" i="16"/>
  <c r="BS4"/>
  <c r="K29"/>
  <c r="F29"/>
  <c r="G29"/>
  <c r="D58"/>
  <c r="E57"/>
  <c r="J59" i="24" l="1"/>
  <c r="A60"/>
  <c r="J60" s="1"/>
  <c r="H62" i="21"/>
  <c r="D60" i="24" s="1"/>
  <c r="AH59"/>
  <c r="F58"/>
  <c r="J61" i="21"/>
  <c r="L60"/>
  <c r="M60" s="1"/>
  <c r="H58" i="24" s="1"/>
  <c r="O58" s="1"/>
  <c r="V60"/>
  <c r="T60"/>
  <c r="AB60"/>
  <c r="Z60"/>
  <c r="X60"/>
  <c r="AF59"/>
  <c r="N59"/>
  <c r="L59" s="1"/>
  <c r="H29" i="16"/>
  <c r="L29" s="1"/>
  <c r="G30" s="1"/>
  <c r="D63" i="21"/>
  <c r="C63"/>
  <c r="G63"/>
  <c r="K63"/>
  <c r="G61" i="24" s="1"/>
  <c r="I62" i="21"/>
  <c r="F63"/>
  <c r="C61" i="24" s="1"/>
  <c r="K61" s="1"/>
  <c r="E62" i="21"/>
  <c r="E60" i="24" s="1"/>
  <c r="D59" i="16"/>
  <c r="E58"/>
  <c r="M60" i="24" l="1"/>
  <c r="I60"/>
  <c r="A61"/>
  <c r="I61" s="1"/>
  <c r="H63" i="21"/>
  <c r="AH60" i="24"/>
  <c r="F59"/>
  <c r="J62" i="21"/>
  <c r="L61"/>
  <c r="M61" s="1"/>
  <c r="H59" i="24" s="1"/>
  <c r="O59" s="1"/>
  <c r="N60"/>
  <c r="L60" s="1"/>
  <c r="AF60"/>
  <c r="Z61"/>
  <c r="X61"/>
  <c r="T61"/>
  <c r="AB61"/>
  <c r="V61"/>
  <c r="D61"/>
  <c r="D64" i="21"/>
  <c r="C64"/>
  <c r="K64"/>
  <c r="E63"/>
  <c r="E61" i="24" s="1"/>
  <c r="I63" i="21"/>
  <c r="G64"/>
  <c r="F64"/>
  <c r="C62" i="24" s="1"/>
  <c r="K62" s="1"/>
  <c r="F30" i="16"/>
  <c r="H30" s="1"/>
  <c r="K30"/>
  <c r="D60"/>
  <c r="E59"/>
  <c r="J61" i="24" l="1"/>
  <c r="A62"/>
  <c r="I62" s="1"/>
  <c r="H64" i="21"/>
  <c r="M61" i="24"/>
  <c r="AH61"/>
  <c r="N61"/>
  <c r="L61" s="1"/>
  <c r="F60"/>
  <c r="L62" i="21"/>
  <c r="M62" s="1"/>
  <c r="H60" i="24" s="1"/>
  <c r="O60" s="1"/>
  <c r="J63" i="21"/>
  <c r="J62" i="24"/>
  <c r="T62"/>
  <c r="AB62"/>
  <c r="Z62"/>
  <c r="X62"/>
  <c r="V62"/>
  <c r="AF61"/>
  <c r="G62"/>
  <c r="L30" i="16"/>
  <c r="K31" s="1"/>
  <c r="E64" i="21"/>
  <c r="E62" i="24" s="1"/>
  <c r="I64" i="21"/>
  <c r="F65"/>
  <c r="C63" i="24" s="1"/>
  <c r="K63" s="1"/>
  <c r="D62"/>
  <c r="G65" i="21"/>
  <c r="D65"/>
  <c r="C65"/>
  <c r="K65"/>
  <c r="G63" i="24" s="1"/>
  <c r="D61" i="16"/>
  <c r="E60"/>
  <c r="M62" i="24" l="1"/>
  <c r="F31" i="16"/>
  <c r="A63" i="24"/>
  <c r="J63" s="1"/>
  <c r="H65" i="21"/>
  <c r="AH62" i="24"/>
  <c r="N62"/>
  <c r="F61"/>
  <c r="J64" i="21"/>
  <c r="L63"/>
  <c r="M63" s="1"/>
  <c r="H61" i="24" s="1"/>
  <c r="O61" s="1"/>
  <c r="AF62"/>
  <c r="I63"/>
  <c r="AB63"/>
  <c r="Z63"/>
  <c r="V63"/>
  <c r="T63"/>
  <c r="X63"/>
  <c r="G31" i="16"/>
  <c r="C66" i="21"/>
  <c r="G66"/>
  <c r="K66"/>
  <c r="G64" i="24" s="1"/>
  <c r="E65" i="21"/>
  <c r="E63" i="24" s="1"/>
  <c r="I65" i="21"/>
  <c r="F66"/>
  <c r="C64" i="24" s="1"/>
  <c r="K64" s="1"/>
  <c r="D63"/>
  <c r="D66" i="21"/>
  <c r="H66" s="1"/>
  <c r="D62" i="16"/>
  <c r="E61"/>
  <c r="H31" l="1"/>
  <c r="L31" s="1"/>
  <c r="F32" s="1"/>
  <c r="L62" i="24"/>
  <c r="M63"/>
  <c r="AH63"/>
  <c r="F62"/>
  <c r="L64" i="21"/>
  <c r="M64" s="1"/>
  <c r="H62" i="24" s="1"/>
  <c r="O62" s="1"/>
  <c r="J65" i="21"/>
  <c r="A64" i="24"/>
  <c r="AF63"/>
  <c r="N63"/>
  <c r="D67" i="21"/>
  <c r="C67"/>
  <c r="G67"/>
  <c r="K67"/>
  <c r="G65" i="24" s="1"/>
  <c r="E66" i="21"/>
  <c r="E64" i="24" s="1"/>
  <c r="I66" i="21"/>
  <c r="D64" i="24"/>
  <c r="F67" i="21"/>
  <c r="C65" i="24" s="1"/>
  <c r="K65" s="1"/>
  <c r="D63" i="16"/>
  <c r="E62"/>
  <c r="K32" l="1"/>
  <c r="G32"/>
  <c r="H32" s="1"/>
  <c r="A65" i="24"/>
  <c r="J65" s="1"/>
  <c r="H67" i="21"/>
  <c r="D65" i="24" s="1"/>
  <c r="L63"/>
  <c r="N64"/>
  <c r="F63"/>
  <c r="J66" i="21"/>
  <c r="L65"/>
  <c r="M65" s="1"/>
  <c r="H63" i="24" s="1"/>
  <c r="O63" s="1"/>
  <c r="AF64"/>
  <c r="J64"/>
  <c r="I64"/>
  <c r="V64"/>
  <c r="T64"/>
  <c r="AB64"/>
  <c r="Z64"/>
  <c r="X64"/>
  <c r="M64"/>
  <c r="I65"/>
  <c r="D68" i="21"/>
  <c r="G68"/>
  <c r="I67"/>
  <c r="F68"/>
  <c r="C66" i="24" s="1"/>
  <c r="K66" s="1"/>
  <c r="C68" i="21"/>
  <c r="K68"/>
  <c r="G66" i="24" s="1"/>
  <c r="E67" i="21"/>
  <c r="E65" i="24" s="1"/>
  <c r="D64" i="16"/>
  <c r="E63"/>
  <c r="L32" l="1"/>
  <c r="F33" s="1"/>
  <c r="A66" i="24"/>
  <c r="J66" s="1"/>
  <c r="H68" i="21"/>
  <c r="M65" i="24"/>
  <c r="Z65"/>
  <c r="T65"/>
  <c r="V65"/>
  <c r="AH64"/>
  <c r="AB65"/>
  <c r="L64"/>
  <c r="F64"/>
  <c r="L66" i="21"/>
  <c r="M66" s="1"/>
  <c r="H64" i="24" s="1"/>
  <c r="O64" s="1"/>
  <c r="J67" i="21"/>
  <c r="I66" i="24"/>
  <c r="Z66"/>
  <c r="AF65"/>
  <c r="X65"/>
  <c r="N65"/>
  <c r="L65" s="1"/>
  <c r="E68" i="21"/>
  <c r="I68"/>
  <c r="F69"/>
  <c r="C67" i="24" s="1"/>
  <c r="K67" s="1"/>
  <c r="D66"/>
  <c r="D69" i="21"/>
  <c r="C69"/>
  <c r="K69"/>
  <c r="G67" i="24" s="1"/>
  <c r="G69" i="21"/>
  <c r="D65" i="16"/>
  <c r="E64"/>
  <c r="G33" l="1"/>
  <c r="H33" s="1"/>
  <c r="K33"/>
  <c r="A67" i="24"/>
  <c r="M67" s="1"/>
  <c r="H69" i="21"/>
  <c r="D67" i="24" s="1"/>
  <c r="M66"/>
  <c r="AB66"/>
  <c r="V66"/>
  <c r="T66"/>
  <c r="AH65"/>
  <c r="F65"/>
  <c r="L67" i="21"/>
  <c r="M67" s="1"/>
  <c r="H65" i="24" s="1"/>
  <c r="O65" s="1"/>
  <c r="Z67"/>
  <c r="J68" i="21"/>
  <c r="E66" i="24"/>
  <c r="N66" s="1"/>
  <c r="AF66"/>
  <c r="X66"/>
  <c r="C70" i="21"/>
  <c r="G70"/>
  <c r="K70"/>
  <c r="G68" i="24" s="1"/>
  <c r="E69" i="21"/>
  <c r="I69"/>
  <c r="F70"/>
  <c r="C68" i="24" s="1"/>
  <c r="K68" s="1"/>
  <c r="D70" i="21"/>
  <c r="D66" i="16"/>
  <c r="E65"/>
  <c r="L33" l="1"/>
  <c r="K34" s="1"/>
  <c r="L66" i="24"/>
  <c r="A68"/>
  <c r="I68" s="1"/>
  <c r="H70" i="21"/>
  <c r="D68" i="24" s="1"/>
  <c r="J67"/>
  <c r="I67"/>
  <c r="AB67"/>
  <c r="V67"/>
  <c r="T67"/>
  <c r="AH66"/>
  <c r="X67"/>
  <c r="AF67"/>
  <c r="L68" i="21"/>
  <c r="M68" s="1"/>
  <c r="H66" i="24" s="1"/>
  <c r="O66" s="1"/>
  <c r="F66"/>
  <c r="J68"/>
  <c r="Z68"/>
  <c r="J69" i="21"/>
  <c r="F67" i="24" s="1"/>
  <c r="E67"/>
  <c r="N67" s="1"/>
  <c r="L67" s="1"/>
  <c r="D71" i="21"/>
  <c r="C71"/>
  <c r="G71"/>
  <c r="K71"/>
  <c r="G69" i="24" s="1"/>
  <c r="I70" i="21"/>
  <c r="F71"/>
  <c r="C69" i="24" s="1"/>
  <c r="K69" s="1"/>
  <c r="E70" i="21"/>
  <c r="D67" i="16"/>
  <c r="E66"/>
  <c r="G34" l="1"/>
  <c r="F34"/>
  <c r="M68" i="24"/>
  <c r="A69"/>
  <c r="J69" s="1"/>
  <c r="H71" i="21"/>
  <c r="D69" i="24" s="1"/>
  <c r="AB68"/>
  <c r="V68"/>
  <c r="T68"/>
  <c r="AH67"/>
  <c r="X68"/>
  <c r="J70" i="21"/>
  <c r="F68" i="24" s="1"/>
  <c r="E68"/>
  <c r="N68" s="1"/>
  <c r="L69" i="21"/>
  <c r="M69" s="1"/>
  <c r="H67" i="24" s="1"/>
  <c r="O67" s="1"/>
  <c r="Z69"/>
  <c r="X69"/>
  <c r="AF68"/>
  <c r="D72" i="21"/>
  <c r="C72"/>
  <c r="K72"/>
  <c r="G70" i="24" s="1"/>
  <c r="E71" i="21"/>
  <c r="G72"/>
  <c r="F72"/>
  <c r="C70" i="24" s="1"/>
  <c r="K70" s="1"/>
  <c r="I71" i="21"/>
  <c r="D68" i="16"/>
  <c r="E67"/>
  <c r="H34" l="1"/>
  <c r="L34" s="1"/>
  <c r="K35" s="1"/>
  <c r="M69" i="24"/>
  <c r="I69"/>
  <c r="L68"/>
  <c r="A70"/>
  <c r="J70" s="1"/>
  <c r="H72" i="21"/>
  <c r="D70" i="24" s="1"/>
  <c r="AB69"/>
  <c r="AH68"/>
  <c r="V69"/>
  <c r="T69"/>
  <c r="AF69"/>
  <c r="L70" i="21"/>
  <c r="M70" s="1"/>
  <c r="H68" i="24" s="1"/>
  <c r="O68" s="1"/>
  <c r="J71" i="21"/>
  <c r="F69" i="24" s="1"/>
  <c r="E69"/>
  <c r="N69" s="1"/>
  <c r="L69" s="1"/>
  <c r="Z70"/>
  <c r="X70"/>
  <c r="E72" i="21"/>
  <c r="I72"/>
  <c r="F73"/>
  <c r="C71" i="24" s="1"/>
  <c r="K71" s="1"/>
  <c r="G73" i="21"/>
  <c r="K73"/>
  <c r="G71" i="24" s="1"/>
  <c r="D73" i="21"/>
  <c r="C73"/>
  <c r="D69" i="16"/>
  <c r="E68"/>
  <c r="G35" l="1"/>
  <c r="F35"/>
  <c r="M70" i="24"/>
  <c r="I70"/>
  <c r="A71"/>
  <c r="I71" s="1"/>
  <c r="H73" i="21"/>
  <c r="D71" i="24" s="1"/>
  <c r="AB70"/>
  <c r="V70"/>
  <c r="T70"/>
  <c r="AH69"/>
  <c r="L71" i="21"/>
  <c r="M71" s="1"/>
  <c r="H69" i="24" s="1"/>
  <c r="O69" s="1"/>
  <c r="J71"/>
  <c r="Z71"/>
  <c r="X71"/>
  <c r="AF70"/>
  <c r="J72" i="21"/>
  <c r="F70" i="24" s="1"/>
  <c r="E70"/>
  <c r="N70" s="1"/>
  <c r="C74" i="21"/>
  <c r="G74"/>
  <c r="K74"/>
  <c r="G72" i="24" s="1"/>
  <c r="E73" i="21"/>
  <c r="I73"/>
  <c r="F74"/>
  <c r="C72" i="24" s="1"/>
  <c r="K72" s="1"/>
  <c r="D74" i="21"/>
  <c r="D70" i="16"/>
  <c r="E69"/>
  <c r="H35" l="1"/>
  <c r="L35" s="1"/>
  <c r="G36" s="1"/>
  <c r="L70" i="24"/>
  <c r="A72"/>
  <c r="J72" s="1"/>
  <c r="H74" i="21"/>
  <c r="D72" i="24" s="1"/>
  <c r="M71"/>
  <c r="AB71"/>
  <c r="V71"/>
  <c r="T71"/>
  <c r="AH70"/>
  <c r="Z72"/>
  <c r="X72"/>
  <c r="AF71"/>
  <c r="J73" i="21"/>
  <c r="F71" i="24" s="1"/>
  <c r="E71"/>
  <c r="N71" s="1"/>
  <c r="L72" i="21"/>
  <c r="M72" s="1"/>
  <c r="H70" i="24" s="1"/>
  <c r="O70" s="1"/>
  <c r="D75" i="21"/>
  <c r="C75"/>
  <c r="G75"/>
  <c r="K75"/>
  <c r="G73" i="24" s="1"/>
  <c r="E74" i="21"/>
  <c r="F75"/>
  <c r="C73" i="24" s="1"/>
  <c r="K73" s="1"/>
  <c r="I74" i="21"/>
  <c r="D71" i="16"/>
  <c r="E70"/>
  <c r="F36" l="1"/>
  <c r="H36" s="1"/>
  <c r="K36"/>
  <c r="L71" i="24"/>
  <c r="I72"/>
  <c r="M72"/>
  <c r="A73"/>
  <c r="M73" s="1"/>
  <c r="H75" i="21"/>
  <c r="D73" i="24" s="1"/>
  <c r="AB72"/>
  <c r="V72"/>
  <c r="T72"/>
  <c r="AH71"/>
  <c r="L73" i="21"/>
  <c r="M73" s="1"/>
  <c r="H71" i="24" s="1"/>
  <c r="O71" s="1"/>
  <c r="J74" i="21"/>
  <c r="E72" i="24"/>
  <c r="N72" s="1"/>
  <c r="J73"/>
  <c r="I73"/>
  <c r="Z73"/>
  <c r="X73"/>
  <c r="AF72"/>
  <c r="D76" i="21"/>
  <c r="G76"/>
  <c r="I75"/>
  <c r="F76"/>
  <c r="C74" i="24" s="1"/>
  <c r="K74" s="1"/>
  <c r="K76" i="21"/>
  <c r="G74" i="24" s="1"/>
  <c r="E75" i="21"/>
  <c r="C76"/>
  <c r="D72" i="16"/>
  <c r="E71"/>
  <c r="L36" l="1"/>
  <c r="G37"/>
  <c r="F37"/>
  <c r="K37"/>
  <c r="A74" i="24"/>
  <c r="M74" s="1"/>
  <c r="H76" i="21"/>
  <c r="L72" i="24"/>
  <c r="AB73"/>
  <c r="V73"/>
  <c r="T73"/>
  <c r="AH72"/>
  <c r="L74" i="21"/>
  <c r="M74" s="1"/>
  <c r="H72" i="24" s="1"/>
  <c r="O72" s="1"/>
  <c r="F72"/>
  <c r="Z74"/>
  <c r="X74"/>
  <c r="J75" i="21"/>
  <c r="E73" i="24"/>
  <c r="N73" s="1"/>
  <c r="L73" s="1"/>
  <c r="AF73"/>
  <c r="E76" i="21"/>
  <c r="I76"/>
  <c r="F77"/>
  <c r="C75" i="24" s="1"/>
  <c r="K75" s="1"/>
  <c r="D74"/>
  <c r="D77" i="21"/>
  <c r="C77"/>
  <c r="K77"/>
  <c r="G75" i="24" s="1"/>
  <c r="G77" i="21"/>
  <c r="D73" i="16"/>
  <c r="E72"/>
  <c r="H37" l="1"/>
  <c r="L37" s="1"/>
  <c r="K38" s="1"/>
  <c r="A75" i="24"/>
  <c r="M75" s="1"/>
  <c r="H77" i="21"/>
  <c r="D75" i="24" s="1"/>
  <c r="I74"/>
  <c r="J74"/>
  <c r="AB74"/>
  <c r="V74"/>
  <c r="AH73"/>
  <c r="T74"/>
  <c r="AF74"/>
  <c r="Z75"/>
  <c r="X75"/>
  <c r="J76" i="21"/>
  <c r="E74" i="24"/>
  <c r="N74" s="1"/>
  <c r="L74" s="1"/>
  <c r="F73"/>
  <c r="L75" i="21"/>
  <c r="M75" s="1"/>
  <c r="H73" i="24" s="1"/>
  <c r="O73" s="1"/>
  <c r="C78" i="21"/>
  <c r="G78"/>
  <c r="K78"/>
  <c r="G76" i="24" s="1"/>
  <c r="E77" i="21"/>
  <c r="I77"/>
  <c r="F78"/>
  <c r="C76" i="24" s="1"/>
  <c r="K76" s="1"/>
  <c r="D78" i="21"/>
  <c r="D74" i="16"/>
  <c r="E73"/>
  <c r="G38" l="1"/>
  <c r="F38"/>
  <c r="J75" i="24"/>
  <c r="A76"/>
  <c r="I76" s="1"/>
  <c r="H78" i="21"/>
  <c r="D76" i="24" s="1"/>
  <c r="I75"/>
  <c r="AB75"/>
  <c r="V75"/>
  <c r="T75"/>
  <c r="AH74"/>
  <c r="M76"/>
  <c r="Z76"/>
  <c r="X76"/>
  <c r="J77" i="21"/>
  <c r="E75" i="24"/>
  <c r="N75" s="1"/>
  <c r="L75" s="1"/>
  <c r="L76" i="21"/>
  <c r="M76" s="1"/>
  <c r="H74" i="24" s="1"/>
  <c r="O74" s="1"/>
  <c r="F74"/>
  <c r="AF75"/>
  <c r="D79" i="21"/>
  <c r="C79"/>
  <c r="G79"/>
  <c r="K79"/>
  <c r="G77" i="24" s="1"/>
  <c r="I78" i="21"/>
  <c r="F79"/>
  <c r="C77" i="24" s="1"/>
  <c r="K77" s="1"/>
  <c r="E78" i="21"/>
  <c r="D75" i="16"/>
  <c r="E74"/>
  <c r="H38" l="1"/>
  <c r="L38" s="1"/>
  <c r="G39" s="1"/>
  <c r="R5" s="1"/>
  <c r="AG5" s="1"/>
  <c r="J76" i="24"/>
  <c r="A77"/>
  <c r="I77" s="1"/>
  <c r="H79" i="21"/>
  <c r="D77" i="24" s="1"/>
  <c r="AB76"/>
  <c r="V76"/>
  <c r="T76"/>
  <c r="AH75"/>
  <c r="J78" i="21"/>
  <c r="E76" i="24"/>
  <c r="N76" s="1"/>
  <c r="L76" s="1"/>
  <c r="L77" i="21"/>
  <c r="M77" s="1"/>
  <c r="H75" i="24" s="1"/>
  <c r="O75" s="1"/>
  <c r="F75"/>
  <c r="Z77"/>
  <c r="X77"/>
  <c r="AF76"/>
  <c r="D80" i="21"/>
  <c r="C80"/>
  <c r="K80"/>
  <c r="G78" i="24" s="1"/>
  <c r="E79" i="21"/>
  <c r="I79"/>
  <c r="G80"/>
  <c r="F80"/>
  <c r="C78" i="24" s="1"/>
  <c r="K78" s="1"/>
  <c r="D76" i="16"/>
  <c r="E75"/>
  <c r="K39" l="1"/>
  <c r="F39"/>
  <c r="Q5" s="1"/>
  <c r="M77" i="24"/>
  <c r="A78"/>
  <c r="M78" s="1"/>
  <c r="H80" i="21"/>
  <c r="D78" i="24" s="1"/>
  <c r="J77"/>
  <c r="AB77"/>
  <c r="V77"/>
  <c r="T77"/>
  <c r="AH76"/>
  <c r="L78" i="21"/>
  <c r="M78" s="1"/>
  <c r="H76" i="24" s="1"/>
  <c r="O76" s="1"/>
  <c r="F76"/>
  <c r="J79" i="21"/>
  <c r="F77" i="24" s="1"/>
  <c r="E77"/>
  <c r="N77" s="1"/>
  <c r="AF77"/>
  <c r="J78"/>
  <c r="Z78"/>
  <c r="X78"/>
  <c r="E80" i="21"/>
  <c r="I80"/>
  <c r="F81"/>
  <c r="C79" i="24" s="1"/>
  <c r="K79" s="1"/>
  <c r="G81" i="21"/>
  <c r="D81"/>
  <c r="C81"/>
  <c r="K81"/>
  <c r="G79" i="24" s="1"/>
  <c r="H39" i="16"/>
  <c r="AD5"/>
  <c r="AF5" s="1"/>
  <c r="BV5" s="1"/>
  <c r="D77"/>
  <c r="E76"/>
  <c r="L77" i="24" l="1"/>
  <c r="I78"/>
  <c r="A79"/>
  <c r="J79" s="1"/>
  <c r="H81" i="21"/>
  <c r="D79" i="24" s="1"/>
  <c r="AB78"/>
  <c r="V78"/>
  <c r="AH77"/>
  <c r="T78"/>
  <c r="L79" i="21"/>
  <c r="M79" s="1"/>
  <c r="H77" i="24" s="1"/>
  <c r="O77" s="1"/>
  <c r="M79"/>
  <c r="Z79"/>
  <c r="X79"/>
  <c r="AF78"/>
  <c r="J80" i="21"/>
  <c r="F78" i="24" s="1"/>
  <c r="E78"/>
  <c r="N78" s="1"/>
  <c r="L78" s="1"/>
  <c r="C82" i="21"/>
  <c r="G82"/>
  <c r="K82"/>
  <c r="G80" i="24" s="1"/>
  <c r="E81" i="21"/>
  <c r="I81"/>
  <c r="F82"/>
  <c r="C80" i="24" s="1"/>
  <c r="K80" s="1"/>
  <c r="D82" i="21"/>
  <c r="L39" i="16"/>
  <c r="S5"/>
  <c r="AB5" s="1"/>
  <c r="D78"/>
  <c r="E77"/>
  <c r="I79" i="24" l="1"/>
  <c r="A80"/>
  <c r="J80" s="1"/>
  <c r="H82" i="21"/>
  <c r="D80" i="24" s="1"/>
  <c r="AB79"/>
  <c r="V79"/>
  <c r="T79"/>
  <c r="AH78"/>
  <c r="Z80"/>
  <c r="V80"/>
  <c r="X80"/>
  <c r="J81" i="21"/>
  <c r="F79" i="24" s="1"/>
  <c r="E79"/>
  <c r="N79" s="1"/>
  <c r="L79" s="1"/>
  <c r="L80" i="21"/>
  <c r="M80" s="1"/>
  <c r="H78" i="24" s="1"/>
  <c r="O78" s="1"/>
  <c r="AF79"/>
  <c r="D83" i="21"/>
  <c r="C83"/>
  <c r="G83"/>
  <c r="K83"/>
  <c r="G81" i="24" s="1"/>
  <c r="E82" i="21"/>
  <c r="I82"/>
  <c r="F83"/>
  <c r="C81" i="24" s="1"/>
  <c r="K81" s="1"/>
  <c r="G40" i="16"/>
  <c r="F40"/>
  <c r="K40"/>
  <c r="AH5"/>
  <c r="AI5" s="1"/>
  <c r="AK5" s="1"/>
  <c r="BW5" s="1"/>
  <c r="AB5" i="12"/>
  <c r="BR5" i="16"/>
  <c r="D79"/>
  <c r="E78"/>
  <c r="I80" i="24" l="1"/>
  <c r="M80"/>
  <c r="A81"/>
  <c r="J81" s="1"/>
  <c r="H83" i="21"/>
  <c r="D81" i="24" s="1"/>
  <c r="AB80"/>
  <c r="AH79"/>
  <c r="T80"/>
  <c r="L81" i="21"/>
  <c r="M81" s="1"/>
  <c r="H79" i="24" s="1"/>
  <c r="O79" s="1"/>
  <c r="AF80"/>
  <c r="J82" i="21"/>
  <c r="E80" i="24"/>
  <c r="N80" s="1"/>
  <c r="Z81"/>
  <c r="V81"/>
  <c r="X81"/>
  <c r="D84" i="21"/>
  <c r="G84"/>
  <c r="I83"/>
  <c r="F84"/>
  <c r="C82" i="24" s="1"/>
  <c r="K82" s="1"/>
  <c r="C84" i="21"/>
  <c r="E83"/>
  <c r="K84"/>
  <c r="G82" i="24" s="1"/>
  <c r="AJ5" i="16"/>
  <c r="H40"/>
  <c r="L40" s="1"/>
  <c r="BS5"/>
  <c r="CD5" i="12"/>
  <c r="BP5" i="16"/>
  <c r="D80"/>
  <c r="E79"/>
  <c r="L80" i="24" l="1"/>
  <c r="A82"/>
  <c r="I82" s="1"/>
  <c r="H84" i="21"/>
  <c r="D82" i="24" s="1"/>
  <c r="I81"/>
  <c r="M81"/>
  <c r="AB81"/>
  <c r="T81"/>
  <c r="AH80"/>
  <c r="M82"/>
  <c r="Z82"/>
  <c r="V82"/>
  <c r="X82"/>
  <c r="AF81"/>
  <c r="J83" i="21"/>
  <c r="E81" i="24"/>
  <c r="N81" s="1"/>
  <c r="L82" i="21"/>
  <c r="M82" s="1"/>
  <c r="H80" i="24" s="1"/>
  <c r="O80" s="1"/>
  <c r="F80"/>
  <c r="E84" i="21"/>
  <c r="I84"/>
  <c r="F85"/>
  <c r="C83" i="24" s="1"/>
  <c r="K83" s="1"/>
  <c r="D85" i="21"/>
  <c r="C85"/>
  <c r="K85"/>
  <c r="G83" i="24" s="1"/>
  <c r="G85" i="21"/>
  <c r="F41" i="16"/>
  <c r="G41"/>
  <c r="K41"/>
  <c r="D81"/>
  <c r="E80"/>
  <c r="L81" i="24" l="1"/>
  <c r="H41" i="16"/>
  <c r="L41" s="1"/>
  <c r="F42" s="1"/>
  <c r="J82" i="24"/>
  <c r="A83"/>
  <c r="I83" s="1"/>
  <c r="H85" i="21"/>
  <c r="D83" i="24" s="1"/>
  <c r="AB82"/>
  <c r="T82"/>
  <c r="AH81"/>
  <c r="Z83"/>
  <c r="V83"/>
  <c r="X83"/>
  <c r="J84" i="21"/>
  <c r="F82" i="24" s="1"/>
  <c r="E82"/>
  <c r="N82" s="1"/>
  <c r="L82" s="1"/>
  <c r="L83" i="21"/>
  <c r="M83" s="1"/>
  <c r="H81" i="24" s="1"/>
  <c r="O81" s="1"/>
  <c r="F81"/>
  <c r="AF82"/>
  <c r="C86" i="21"/>
  <c r="G86"/>
  <c r="K86"/>
  <c r="G84" i="24" s="1"/>
  <c r="E85" i="21"/>
  <c r="I85"/>
  <c r="F86"/>
  <c r="C84" i="24" s="1"/>
  <c r="K84" s="1"/>
  <c r="D86" i="21"/>
  <c r="D82" i="16"/>
  <c r="E81"/>
  <c r="G42" l="1"/>
  <c r="H42" s="1"/>
  <c r="K42"/>
  <c r="M83" i="24"/>
  <c r="J83"/>
  <c r="A84"/>
  <c r="J84" s="1"/>
  <c r="H86" i="21"/>
  <c r="D84" i="24" s="1"/>
  <c r="AB83"/>
  <c r="T83"/>
  <c r="AH82"/>
  <c r="AF83"/>
  <c r="Z84"/>
  <c r="V84"/>
  <c r="X84"/>
  <c r="J85" i="21"/>
  <c r="E83" i="24"/>
  <c r="N83" s="1"/>
  <c r="L84" i="21"/>
  <c r="M84" s="1"/>
  <c r="H82" i="24" s="1"/>
  <c r="O82" s="1"/>
  <c r="D87" i="21"/>
  <c r="C87"/>
  <c r="G87"/>
  <c r="K87"/>
  <c r="G85" i="24" s="1"/>
  <c r="I86" i="21"/>
  <c r="F87"/>
  <c r="C85" i="24" s="1"/>
  <c r="K85" s="1"/>
  <c r="E86" i="21"/>
  <c r="D83" i="16"/>
  <c r="E82"/>
  <c r="L42" l="1"/>
  <c r="K43" s="1"/>
  <c r="I84" i="24"/>
  <c r="M84"/>
  <c r="L83"/>
  <c r="A85"/>
  <c r="M85" s="1"/>
  <c r="H87" i="21"/>
  <c r="D85" i="24" s="1"/>
  <c r="AH83"/>
  <c r="AB84"/>
  <c r="T84"/>
  <c r="J86" i="21"/>
  <c r="E84" i="24"/>
  <c r="N84" s="1"/>
  <c r="L85" i="21"/>
  <c r="M85" s="1"/>
  <c r="H83" i="24" s="1"/>
  <c r="O83" s="1"/>
  <c r="F83"/>
  <c r="AF84"/>
  <c r="E87" i="21"/>
  <c r="I87"/>
  <c r="D84" i="16"/>
  <c r="E83"/>
  <c r="G43" l="1"/>
  <c r="F43"/>
  <c r="L84" i="24"/>
  <c r="J85"/>
  <c r="I85"/>
  <c r="T85"/>
  <c r="AH84"/>
  <c r="V85"/>
  <c r="AF85"/>
  <c r="L86" i="21"/>
  <c r="M86" s="1"/>
  <c r="H84" i="24" s="1"/>
  <c r="O84" s="1"/>
  <c r="F84"/>
  <c r="AF86"/>
  <c r="X85"/>
  <c r="Z85"/>
  <c r="J87" i="21"/>
  <c r="E85" i="24"/>
  <c r="N85" s="1"/>
  <c r="L85" s="1"/>
  <c r="D85" i="16"/>
  <c r="E84"/>
  <c r="H43" l="1"/>
  <c r="L43" s="1"/>
  <c r="K44" s="1"/>
  <c r="AB85" i="24"/>
  <c r="AH85" s="1"/>
  <c r="L87" i="21"/>
  <c r="M87" s="1"/>
  <c r="H85" i="24" s="1"/>
  <c r="O85" s="1"/>
  <c r="F85"/>
  <c r="V86"/>
  <c r="X86"/>
  <c r="T86"/>
  <c r="Z86"/>
  <c r="AB86"/>
  <c r="D86" i="16"/>
  <c r="E85"/>
  <c r="B8" i="12"/>
  <c r="B15"/>
  <c r="BQ4"/>
  <c r="D4"/>
  <c r="D5" s="1"/>
  <c r="AA3"/>
  <c r="P3"/>
  <c r="E3"/>
  <c r="L3" s="1"/>
  <c r="K4" s="1"/>
  <c r="G44" i="16" l="1"/>
  <c r="F44"/>
  <c r="CE4" i="12"/>
  <c r="BW4"/>
  <c r="BV4"/>
  <c r="BX4"/>
  <c r="BT4"/>
  <c r="BU4"/>
  <c r="AH86" i="24"/>
  <c r="AB87"/>
  <c r="T87"/>
  <c r="X87"/>
  <c r="Z87"/>
  <c r="V87"/>
  <c r="AC3" i="12"/>
  <c r="AD3" s="1"/>
  <c r="AE3"/>
  <c r="AE4" s="1"/>
  <c r="D87" i="16"/>
  <c r="E86"/>
  <c r="AA4" i="12"/>
  <c r="E4"/>
  <c r="D6"/>
  <c r="E5"/>
  <c r="G4"/>
  <c r="T4"/>
  <c r="F4"/>
  <c r="P4"/>
  <c r="U4"/>
  <c r="H44" i="16" l="1"/>
  <c r="L44" s="1"/>
  <c r="AH87" i="24"/>
  <c r="V88"/>
  <c r="X88"/>
  <c r="AB88"/>
  <c r="T88"/>
  <c r="Z88"/>
  <c r="AF3" i="12"/>
  <c r="CA3" s="1"/>
  <c r="AC4"/>
  <c r="AD4" s="1"/>
  <c r="AF4" s="1"/>
  <c r="AE5"/>
  <c r="BQ5"/>
  <c r="D88" i="16"/>
  <c r="E87"/>
  <c r="AA5" i="12"/>
  <c r="H4"/>
  <c r="L4" s="1"/>
  <c r="F5" s="1"/>
  <c r="D7"/>
  <c r="E6"/>
  <c r="U5"/>
  <c r="P5"/>
  <c r="T5"/>
  <c r="K45" i="16" l="1"/>
  <c r="G45"/>
  <c r="F45"/>
  <c r="CA4" i="12"/>
  <c r="CE5"/>
  <c r="BV5"/>
  <c r="BW5"/>
  <c r="BU5"/>
  <c r="BX5"/>
  <c r="BT5"/>
  <c r="AH88" i="24"/>
  <c r="Z89"/>
  <c r="AB89"/>
  <c r="V89"/>
  <c r="T89"/>
  <c r="X89"/>
  <c r="AC5" i="12"/>
  <c r="AD5" s="1"/>
  <c r="AF5" s="1"/>
  <c r="AE6"/>
  <c r="BQ6"/>
  <c r="D89" i="16"/>
  <c r="E88"/>
  <c r="K5" i="12"/>
  <c r="G5"/>
  <c r="H5" s="1"/>
  <c r="AA6"/>
  <c r="D8"/>
  <c r="E7"/>
  <c r="U6"/>
  <c r="P6"/>
  <c r="T6"/>
  <c r="H45" i="16" l="1"/>
  <c r="L45" s="1"/>
  <c r="CA5" i="12"/>
  <c r="CE6"/>
  <c r="BU6"/>
  <c r="BT6"/>
  <c r="BV6"/>
  <c r="BX6"/>
  <c r="BW6"/>
  <c r="AH89" i="24"/>
  <c r="X90"/>
  <c r="V90"/>
  <c r="Z90"/>
  <c r="T90"/>
  <c r="AB90"/>
  <c r="AC6" i="12"/>
  <c r="AD6" s="1"/>
  <c r="AF6" s="1"/>
  <c r="AE7"/>
  <c r="BQ7"/>
  <c r="BO3" i="16"/>
  <c r="BO4" s="1"/>
  <c r="D90"/>
  <c r="E89"/>
  <c r="AA7" i="12"/>
  <c r="BR4"/>
  <c r="L5"/>
  <c r="U7"/>
  <c r="P7"/>
  <c r="T7"/>
  <c r="D9"/>
  <c r="E8"/>
  <c r="K46" i="16" l="1"/>
  <c r="G46"/>
  <c r="F46"/>
  <c r="CA6" i="12"/>
  <c r="CE7"/>
  <c r="BU7"/>
  <c r="BW7"/>
  <c r="BT7"/>
  <c r="BX7"/>
  <c r="BV7"/>
  <c r="AH90" i="24"/>
  <c r="Z91"/>
  <c r="X91"/>
  <c r="AB91"/>
  <c r="T91"/>
  <c r="V91"/>
  <c r="AC7" i="12"/>
  <c r="AD7" s="1"/>
  <c r="AF7" s="1"/>
  <c r="AE8"/>
  <c r="BQ8"/>
  <c r="D91" i="16"/>
  <c r="E90"/>
  <c r="BO5"/>
  <c r="AA8" i="12"/>
  <c r="U8"/>
  <c r="P8"/>
  <c r="T8"/>
  <c r="K6"/>
  <c r="F6"/>
  <c r="G6"/>
  <c r="D10"/>
  <c r="E9"/>
  <c r="H46" i="16" l="1"/>
  <c r="L46" s="1"/>
  <c r="CA7" i="12"/>
  <c r="CE8"/>
  <c r="BU8"/>
  <c r="BT8"/>
  <c r="BV8"/>
  <c r="BX8"/>
  <c r="BW8"/>
  <c r="AH91" i="24"/>
  <c r="T92"/>
  <c r="Z92"/>
  <c r="AB92"/>
  <c r="V92"/>
  <c r="X92"/>
  <c r="AC8" i="12"/>
  <c r="AD8" s="1"/>
  <c r="AF8" s="1"/>
  <c r="AE9"/>
  <c r="BQ9"/>
  <c r="BO6" i="16"/>
  <c r="D92"/>
  <c r="E91"/>
  <c r="BR5" i="12"/>
  <c r="AA9"/>
  <c r="H6"/>
  <c r="L6" s="1"/>
  <c r="K7" s="1"/>
  <c r="D11"/>
  <c r="E10"/>
  <c r="U9"/>
  <c r="P9"/>
  <c r="T9"/>
  <c r="K47" i="16" l="1"/>
  <c r="F47"/>
  <c r="H47" s="1"/>
  <c r="G47"/>
  <c r="CA8" i="12"/>
  <c r="CE9"/>
  <c r="BX9"/>
  <c r="BT9"/>
  <c r="BU9"/>
  <c r="BV9"/>
  <c r="BW9"/>
  <c r="AH92" i="24"/>
  <c r="X93"/>
  <c r="T93"/>
  <c r="AB93"/>
  <c r="Z93"/>
  <c r="V93"/>
  <c r="AC9" i="12"/>
  <c r="AD9" s="1"/>
  <c r="AF9" s="1"/>
  <c r="BO7" i="16"/>
  <c r="AE10" i="12"/>
  <c r="BQ10"/>
  <c r="D93" i="16"/>
  <c r="E92"/>
  <c r="AA10" i="12"/>
  <c r="G7"/>
  <c r="F7"/>
  <c r="U10"/>
  <c r="P10"/>
  <c r="T10"/>
  <c r="E11"/>
  <c r="D12"/>
  <c r="L47" i="16" l="1"/>
  <c r="CA9" i="12"/>
  <c r="CE10"/>
  <c r="BW10"/>
  <c r="BV10"/>
  <c r="BX10"/>
  <c r="BT10"/>
  <c r="BU10"/>
  <c r="AH93" i="24"/>
  <c r="X94"/>
  <c r="V94"/>
  <c r="AB94"/>
  <c r="Z94"/>
  <c r="T94"/>
  <c r="BO8" i="16"/>
  <c r="AC10" i="12"/>
  <c r="AD10" s="1"/>
  <c r="AF10" s="1"/>
  <c r="AE11"/>
  <c r="BQ11"/>
  <c r="D94" i="16"/>
  <c r="E93"/>
  <c r="H7" i="12"/>
  <c r="L7" s="1"/>
  <c r="K8" s="1"/>
  <c r="AA11"/>
  <c r="E12"/>
  <c r="D13"/>
  <c r="T11"/>
  <c r="U11"/>
  <c r="P11"/>
  <c r="G48" i="16" l="1"/>
  <c r="F48"/>
  <c r="K48"/>
  <c r="CA10" i="12"/>
  <c r="CE11"/>
  <c r="BV11"/>
  <c r="BW11"/>
  <c r="BU11"/>
  <c r="BX11"/>
  <c r="BT11"/>
  <c r="AH94" i="24"/>
  <c r="X95"/>
  <c r="AB95"/>
  <c r="T95"/>
  <c r="Z95"/>
  <c r="V95"/>
  <c r="BO9" i="16"/>
  <c r="AC11" i="12"/>
  <c r="AD11" s="1"/>
  <c r="AF11" s="1"/>
  <c r="F8"/>
  <c r="AE12"/>
  <c r="BQ12"/>
  <c r="D95" i="16"/>
  <c r="E94"/>
  <c r="G8" i="12"/>
  <c r="AA12"/>
  <c r="T12"/>
  <c r="U12"/>
  <c r="P12"/>
  <c r="E13"/>
  <c r="D14"/>
  <c r="H48" i="16" l="1"/>
  <c r="L48" s="1"/>
  <c r="CA11" i="12"/>
  <c r="CE12"/>
  <c r="BV12"/>
  <c r="BW12"/>
  <c r="BX12"/>
  <c r="BT12"/>
  <c r="BU12"/>
  <c r="AH95" i="24"/>
  <c r="V96"/>
  <c r="T96"/>
  <c r="X96"/>
  <c r="Z96"/>
  <c r="AB96"/>
  <c r="BO10" i="16"/>
  <c r="AC12" i="12"/>
  <c r="AD12" s="1"/>
  <c r="AF12" s="1"/>
  <c r="H8"/>
  <c r="L8" s="1"/>
  <c r="K9" s="1"/>
  <c r="AE13"/>
  <c r="BQ13"/>
  <c r="D96" i="16"/>
  <c r="E95"/>
  <c r="AA13" i="12"/>
  <c r="T13"/>
  <c r="U13"/>
  <c r="P13"/>
  <c r="E14"/>
  <c r="D15"/>
  <c r="G49" i="16" l="1"/>
  <c r="K49"/>
  <c r="F49"/>
  <c r="CA12" i="12"/>
  <c r="CE13"/>
  <c r="BU13"/>
  <c r="BT13"/>
  <c r="BV13"/>
  <c r="BX13"/>
  <c r="BW13"/>
  <c r="AH96" i="24"/>
  <c r="V97"/>
  <c r="AB97"/>
  <c r="X97"/>
  <c r="Z97"/>
  <c r="T97"/>
  <c r="BO11" i="16"/>
  <c r="AC13" i="12"/>
  <c r="AD13" s="1"/>
  <c r="AF13" s="1"/>
  <c r="CA13" s="1"/>
  <c r="G9"/>
  <c r="F9"/>
  <c r="AE14"/>
  <c r="BQ14"/>
  <c r="D97" i="16"/>
  <c r="E96"/>
  <c r="AA14" i="12"/>
  <c r="E15"/>
  <c r="D16"/>
  <c r="T14"/>
  <c r="U14"/>
  <c r="P14"/>
  <c r="H49" i="16" l="1"/>
  <c r="L49" s="1"/>
  <c r="CE14" i="12"/>
  <c r="BX14"/>
  <c r="BT14"/>
  <c r="BU14"/>
  <c r="BV14"/>
  <c r="BW14"/>
  <c r="AH97" i="24"/>
  <c r="T98"/>
  <c r="Z98"/>
  <c r="X98"/>
  <c r="V98"/>
  <c r="AB98"/>
  <c r="BO12" i="16"/>
  <c r="AC14" i="12"/>
  <c r="AD14" s="1"/>
  <c r="AF14" s="1"/>
  <c r="CA14" s="1"/>
  <c r="H9"/>
  <c r="L9" s="1"/>
  <c r="F10" s="1"/>
  <c r="AE15"/>
  <c r="BQ15"/>
  <c r="D98" i="16"/>
  <c r="E97"/>
  <c r="AA15" i="12"/>
  <c r="T15"/>
  <c r="U15"/>
  <c r="P15"/>
  <c r="E16"/>
  <c r="D17"/>
  <c r="F50" i="16" l="1"/>
  <c r="K50"/>
  <c r="G50"/>
  <c r="CE15" i="12"/>
  <c r="BW15"/>
  <c r="BV15"/>
  <c r="BX15"/>
  <c r="BT15"/>
  <c r="BU15"/>
  <c r="AH98" i="24"/>
  <c r="AB99"/>
  <c r="X99"/>
  <c r="T99"/>
  <c r="V99"/>
  <c r="Z99"/>
  <c r="BO13" i="16"/>
  <c r="AC15" i="12"/>
  <c r="AD15" s="1"/>
  <c r="AF15" s="1"/>
  <c r="CA15" s="1"/>
  <c r="K10"/>
  <c r="G10"/>
  <c r="H10" s="1"/>
  <c r="AE16"/>
  <c r="BQ16"/>
  <c r="D99" i="16"/>
  <c r="E98"/>
  <c r="AA16" i="12"/>
  <c r="E17"/>
  <c r="D18"/>
  <c r="T16"/>
  <c r="U16"/>
  <c r="P16"/>
  <c r="H50" i="16" l="1"/>
  <c r="L50" s="1"/>
  <c r="CE16" i="12"/>
  <c r="BV16"/>
  <c r="BW16"/>
  <c r="BU16"/>
  <c r="BX16"/>
  <c r="BT16"/>
  <c r="AH99" i="24"/>
  <c r="AB100"/>
  <c r="Z100"/>
  <c r="T100"/>
  <c r="V100"/>
  <c r="X100"/>
  <c r="BO14" i="16"/>
  <c r="AC16" i="12"/>
  <c r="AD16" s="1"/>
  <c r="AF16" s="1"/>
  <c r="CA16" s="1"/>
  <c r="AD6" i="16"/>
  <c r="AF6" s="1"/>
  <c r="BV6" s="1"/>
  <c r="L10" i="12"/>
  <c r="K11" s="1"/>
  <c r="AE17"/>
  <c r="BQ17"/>
  <c r="D100" i="16"/>
  <c r="E99"/>
  <c r="AA17" i="12"/>
  <c r="T17"/>
  <c r="U17"/>
  <c r="E18"/>
  <c r="D19"/>
  <c r="K51" i="16" l="1"/>
  <c r="G51"/>
  <c r="R6" s="1"/>
  <c r="AG6" s="1"/>
  <c r="F51"/>
  <c r="CE17" i="12"/>
  <c r="BU17"/>
  <c r="BT17"/>
  <c r="BV17"/>
  <c r="BW17"/>
  <c r="BX17"/>
  <c r="AH100" i="24"/>
  <c r="X101"/>
  <c r="T101"/>
  <c r="AB101"/>
  <c r="Z101"/>
  <c r="V101"/>
  <c r="BO15" i="16"/>
  <c r="AC17" i="12"/>
  <c r="AD17" s="1"/>
  <c r="AF17" s="1"/>
  <c r="BR6"/>
  <c r="G11"/>
  <c r="F11"/>
  <c r="AE18"/>
  <c r="BQ18"/>
  <c r="D101" i="16"/>
  <c r="E100"/>
  <c r="AA18" i="12"/>
  <c r="E19"/>
  <c r="D20"/>
  <c r="T18"/>
  <c r="U18"/>
  <c r="P18"/>
  <c r="H51" i="16" l="1"/>
  <c r="Q6"/>
  <c r="CA17" i="12"/>
  <c r="P17"/>
  <c r="CE18"/>
  <c r="BX18"/>
  <c r="BT18"/>
  <c r="BU18"/>
  <c r="BW18"/>
  <c r="BV18"/>
  <c r="AH101" i="24"/>
  <c r="V102"/>
  <c r="X102"/>
  <c r="AB102"/>
  <c r="Z102"/>
  <c r="T102"/>
  <c r="BO16" i="16"/>
  <c r="AC18" i="12"/>
  <c r="AD18" s="1"/>
  <c r="AF18" s="1"/>
  <c r="BR6" i="16"/>
  <c r="H11" i="12"/>
  <c r="L11" s="1"/>
  <c r="F12" s="1"/>
  <c r="AE19"/>
  <c r="BQ19"/>
  <c r="D102" i="16"/>
  <c r="E101"/>
  <c r="AA19" i="12"/>
  <c r="T19"/>
  <c r="U19"/>
  <c r="P19"/>
  <c r="E20"/>
  <c r="D21"/>
  <c r="S6" i="16" l="1"/>
  <c r="AB6" s="1"/>
  <c r="L51"/>
  <c r="CA18" i="12"/>
  <c r="CE19"/>
  <c r="BW19"/>
  <c r="BV19"/>
  <c r="BX19"/>
  <c r="BT19"/>
  <c r="BU19"/>
  <c r="AH102" i="24"/>
  <c r="T103"/>
  <c r="AB103"/>
  <c r="V103"/>
  <c r="Z103"/>
  <c r="X103"/>
  <c r="BO17" i="16"/>
  <c r="AC19" i="12"/>
  <c r="AD19" s="1"/>
  <c r="AF19" s="1"/>
  <c r="G12"/>
  <c r="H12" s="1"/>
  <c r="K12"/>
  <c r="AE20"/>
  <c r="BQ20"/>
  <c r="D103" i="16"/>
  <c r="E102"/>
  <c r="AA20" i="12"/>
  <c r="E21"/>
  <c r="D22"/>
  <c r="T20"/>
  <c r="U20"/>
  <c r="P20"/>
  <c r="AB6" l="1"/>
  <c r="AH6" i="16"/>
  <c r="AI6" s="1"/>
  <c r="K52"/>
  <c r="F52"/>
  <c r="G52"/>
  <c r="CA19" i="12"/>
  <c r="CE20"/>
  <c r="BV20"/>
  <c r="BW20"/>
  <c r="BX20"/>
  <c r="BT20"/>
  <c r="BU20"/>
  <c r="AH103" i="24"/>
  <c r="V104"/>
  <c r="X104"/>
  <c r="T104"/>
  <c r="Z104"/>
  <c r="AB104"/>
  <c r="BO18" i="16"/>
  <c r="L12" i="12"/>
  <c r="G13" s="1"/>
  <c r="AC20"/>
  <c r="AD20" s="1"/>
  <c r="AF20" s="1"/>
  <c r="AE21"/>
  <c r="BQ21"/>
  <c r="D104" i="16"/>
  <c r="E103"/>
  <c r="AA21" i="12"/>
  <c r="T21"/>
  <c r="U21"/>
  <c r="P21"/>
  <c r="E22"/>
  <c r="D23"/>
  <c r="AK6" i="16" l="1"/>
  <c r="AJ6"/>
  <c r="H52"/>
  <c r="L52" s="1"/>
  <c r="CA20" i="12"/>
  <c r="CE21"/>
  <c r="BU21"/>
  <c r="BT21"/>
  <c r="BV21"/>
  <c r="BW21"/>
  <c r="BX21"/>
  <c r="AH104" i="24"/>
  <c r="V105"/>
  <c r="AB105"/>
  <c r="T105"/>
  <c r="Z105"/>
  <c r="X105"/>
  <c r="BO19" i="16"/>
  <c r="K13" i="12"/>
  <c r="F13"/>
  <c r="H13" s="1"/>
  <c r="AC21"/>
  <c r="AD21" s="1"/>
  <c r="AF21" s="1"/>
  <c r="AE22"/>
  <c r="BQ22"/>
  <c r="D105" i="16"/>
  <c r="E104"/>
  <c r="AA22" i="12"/>
  <c r="T22"/>
  <c r="U22"/>
  <c r="E23"/>
  <c r="D24"/>
  <c r="BW6" i="16" l="1"/>
  <c r="CD6" i="12" s="1"/>
  <c r="BP6" i="16"/>
  <c r="BS6"/>
  <c r="G53"/>
  <c r="F53"/>
  <c r="K53"/>
  <c r="CA21" i="12"/>
  <c r="CE22"/>
  <c r="BX22"/>
  <c r="BT22"/>
  <c r="BU22"/>
  <c r="BW22"/>
  <c r="BV22"/>
  <c r="AH105" i="24"/>
  <c r="V106"/>
  <c r="X106"/>
  <c r="Z106"/>
  <c r="T106"/>
  <c r="AB106"/>
  <c r="BO20" i="16"/>
  <c r="L13" i="12"/>
  <c r="G14" s="1"/>
  <c r="AC22"/>
  <c r="AD22" s="1"/>
  <c r="AF22" s="1"/>
  <c r="AE23"/>
  <c r="BQ23"/>
  <c r="D106" i="16"/>
  <c r="E105"/>
  <c r="AA23" i="12"/>
  <c r="T23"/>
  <c r="U23"/>
  <c r="P23"/>
  <c r="E24"/>
  <c r="D25"/>
  <c r="H53" i="16" l="1"/>
  <c r="L53" s="1"/>
  <c r="CA22" i="12"/>
  <c r="CE23"/>
  <c r="BW23"/>
  <c r="BV23"/>
  <c r="BX23"/>
  <c r="BT23"/>
  <c r="BU23"/>
  <c r="AH106" i="24"/>
  <c r="V107"/>
  <c r="AB107"/>
  <c r="Z107"/>
  <c r="X107"/>
  <c r="T107"/>
  <c r="BO21" i="16"/>
  <c r="F14" i="12"/>
  <c r="H14" s="1"/>
  <c r="K14"/>
  <c r="AC23"/>
  <c r="AD23" s="1"/>
  <c r="AF23" s="1"/>
  <c r="AE24"/>
  <c r="BQ24"/>
  <c r="D107" i="16"/>
  <c r="E106"/>
  <c r="AA24" i="12"/>
  <c r="T24"/>
  <c r="U24"/>
  <c r="E25"/>
  <c r="D26"/>
  <c r="K54" i="16" l="1"/>
  <c r="F54"/>
  <c r="G54"/>
  <c r="CA23" i="12"/>
  <c r="CE24"/>
  <c r="BV24"/>
  <c r="BW24"/>
  <c r="BX24"/>
  <c r="BT24"/>
  <c r="BU24"/>
  <c r="L14"/>
  <c r="F15" s="1"/>
  <c r="Q3" s="1"/>
  <c r="AH107" i="24"/>
  <c r="V108"/>
  <c r="T108"/>
  <c r="Z108"/>
  <c r="AB108"/>
  <c r="X108"/>
  <c r="BO22" i="16"/>
  <c r="AC24" i="12"/>
  <c r="AD24" s="1"/>
  <c r="AF24" s="1"/>
  <c r="P24" s="1"/>
  <c r="AE25"/>
  <c r="BQ25"/>
  <c r="D108" i="16"/>
  <c r="E107"/>
  <c r="AA25" i="12"/>
  <c r="T25"/>
  <c r="U25"/>
  <c r="P25"/>
  <c r="E26"/>
  <c r="D27"/>
  <c r="H54" i="16" l="1"/>
  <c r="L54" s="1"/>
  <c r="CA24" i="12"/>
  <c r="BO23" i="16"/>
  <c r="CE25" i="12"/>
  <c r="BU25"/>
  <c r="BT25"/>
  <c r="BV25"/>
  <c r="BX25"/>
  <c r="BW25"/>
  <c r="K15"/>
  <c r="G15"/>
  <c r="R3" s="1"/>
  <c r="AG3" s="1"/>
  <c r="AH3" s="1"/>
  <c r="AI3" s="1"/>
  <c r="AK3" s="1"/>
  <c r="CB3" s="1"/>
  <c r="AH108" i="24"/>
  <c r="X109"/>
  <c r="Z109"/>
  <c r="V109"/>
  <c r="AB109"/>
  <c r="T109"/>
  <c r="AC25" i="12"/>
  <c r="AD25" s="1"/>
  <c r="AF25" s="1"/>
  <c r="AE26"/>
  <c r="BQ26"/>
  <c r="D109" i="16"/>
  <c r="E108"/>
  <c r="AA26" i="12"/>
  <c r="T26"/>
  <c r="U26"/>
  <c r="P26"/>
  <c r="E27"/>
  <c r="D28"/>
  <c r="F55" i="16" l="1"/>
  <c r="K55"/>
  <c r="G55"/>
  <c r="CA25" i="12"/>
  <c r="BO24" i="16"/>
  <c r="CE26" i="12"/>
  <c r="BX26"/>
  <c r="BT26"/>
  <c r="BU26"/>
  <c r="BV26"/>
  <c r="BW26"/>
  <c r="H15"/>
  <c r="S3" s="1"/>
  <c r="AH109" i="24"/>
  <c r="AB110"/>
  <c r="T110"/>
  <c r="V110"/>
  <c r="X110"/>
  <c r="Z110"/>
  <c r="AC26" i="12"/>
  <c r="AD26" s="1"/>
  <c r="AF26" s="1"/>
  <c r="AJ3"/>
  <c r="AE27"/>
  <c r="BQ27"/>
  <c r="D110" i="16"/>
  <c r="E109"/>
  <c r="AA27" i="12"/>
  <c r="T27"/>
  <c r="U27"/>
  <c r="P27"/>
  <c r="E28"/>
  <c r="D29"/>
  <c r="H55" i="16" l="1"/>
  <c r="L55" s="1"/>
  <c r="K56" s="1"/>
  <c r="BO25"/>
  <c r="CA26" i="12"/>
  <c r="CE27"/>
  <c r="BW27"/>
  <c r="BV27"/>
  <c r="BX27"/>
  <c r="BT27"/>
  <c r="BU27"/>
  <c r="L15"/>
  <c r="F16" s="1"/>
  <c r="AH110" i="24"/>
  <c r="V111"/>
  <c r="AB111"/>
  <c r="T111"/>
  <c r="Z111"/>
  <c r="X111"/>
  <c r="AC27" i="12"/>
  <c r="AD27" s="1"/>
  <c r="AF27" s="1"/>
  <c r="AE28"/>
  <c r="BQ28"/>
  <c r="D111" i="16"/>
  <c r="E110"/>
  <c r="AA28" i="12"/>
  <c r="T28"/>
  <c r="U28"/>
  <c r="P28"/>
  <c r="E29"/>
  <c r="D30"/>
  <c r="F56" i="16" l="1"/>
  <c r="G56"/>
  <c r="BO26"/>
  <c r="CA27" i="12"/>
  <c r="CE28"/>
  <c r="BV28"/>
  <c r="BW28"/>
  <c r="BU28"/>
  <c r="BX28"/>
  <c r="BT28"/>
  <c r="K16"/>
  <c r="G16"/>
  <c r="H16" s="1"/>
  <c r="AH111" i="24"/>
  <c r="X112"/>
  <c r="T112"/>
  <c r="V112"/>
  <c r="Z112"/>
  <c r="AB112"/>
  <c r="AC28" i="12"/>
  <c r="AD28" s="1"/>
  <c r="AF28" s="1"/>
  <c r="AE29"/>
  <c r="BQ29"/>
  <c r="D112" i="16"/>
  <c r="E111"/>
  <c r="AA29" i="12"/>
  <c r="E30"/>
  <c r="D31"/>
  <c r="T29"/>
  <c r="U29"/>
  <c r="P29"/>
  <c r="H56" i="16" l="1"/>
  <c r="L56" s="1"/>
  <c r="K57" s="1"/>
  <c r="BO27"/>
  <c r="BO28" s="1"/>
  <c r="CA28" i="12"/>
  <c r="CE29"/>
  <c r="BU29"/>
  <c r="BT29"/>
  <c r="BV29"/>
  <c r="BW29"/>
  <c r="BX29"/>
  <c r="L16"/>
  <c r="G17" s="1"/>
  <c r="AH112" i="24"/>
  <c r="V113"/>
  <c r="AB113"/>
  <c r="Z113"/>
  <c r="X113"/>
  <c r="T113"/>
  <c r="AC29" i="12"/>
  <c r="AD29" s="1"/>
  <c r="AF29" s="1"/>
  <c r="AE30"/>
  <c r="BQ30"/>
  <c r="D113" i="16"/>
  <c r="E112"/>
  <c r="AA30" i="12"/>
  <c r="T30"/>
  <c r="U30"/>
  <c r="P30"/>
  <c r="E31"/>
  <c r="D32"/>
  <c r="G57" i="16" l="1"/>
  <c r="F57"/>
  <c r="CA29" i="12"/>
  <c r="CE30"/>
  <c r="BX30"/>
  <c r="BT30"/>
  <c r="BW30"/>
  <c r="BU30"/>
  <c r="BV30"/>
  <c r="K17"/>
  <c r="F17"/>
  <c r="H17" s="1"/>
  <c r="AH113" i="24"/>
  <c r="V114"/>
  <c r="T114"/>
  <c r="X114"/>
  <c r="AB114"/>
  <c r="Z114"/>
  <c r="AC30" i="12"/>
  <c r="AD30" s="1"/>
  <c r="AF30" s="1"/>
  <c r="AE31"/>
  <c r="BQ31"/>
  <c r="D114" i="16"/>
  <c r="E113"/>
  <c r="AA31" i="12"/>
  <c r="BO29" i="16"/>
  <c r="E32" i="12"/>
  <c r="D33"/>
  <c r="T31"/>
  <c r="U31"/>
  <c r="P31"/>
  <c r="H57" i="16" l="1"/>
  <c r="L57" s="1"/>
  <c r="F58" s="1"/>
  <c r="CA30" i="12"/>
  <c r="CE31"/>
  <c r="BW31"/>
  <c r="BX31"/>
  <c r="BT31"/>
  <c r="BV31"/>
  <c r="BU31"/>
  <c r="L17"/>
  <c r="AH114" i="24"/>
  <c r="Z115"/>
  <c r="X115"/>
  <c r="V115"/>
  <c r="AB115"/>
  <c r="T115"/>
  <c r="AC31" i="12"/>
  <c r="AD31" s="1"/>
  <c r="AF31" s="1"/>
  <c r="AE32"/>
  <c r="BQ32"/>
  <c r="D115" i="16"/>
  <c r="E114"/>
  <c r="AA32" i="12"/>
  <c r="BO30" i="16"/>
  <c r="T32" i="12"/>
  <c r="U32"/>
  <c r="P32"/>
  <c r="E33"/>
  <c r="D34"/>
  <c r="K58" i="16" l="1"/>
  <c r="L58" s="1"/>
  <c r="K59" s="1"/>
  <c r="G58"/>
  <c r="H58" s="1"/>
  <c r="CA31" i="12"/>
  <c r="CE32"/>
  <c r="BV32"/>
  <c r="BW32"/>
  <c r="BX32"/>
  <c r="BT32"/>
  <c r="BU32"/>
  <c r="G18"/>
  <c r="F18"/>
  <c r="K18"/>
  <c r="AH115" i="24"/>
  <c r="T116"/>
  <c r="Z116"/>
  <c r="V116"/>
  <c r="X116"/>
  <c r="AB116"/>
  <c r="AC32" i="12"/>
  <c r="AD32" s="1"/>
  <c r="AF32" s="1"/>
  <c r="D116" i="16"/>
  <c r="E115"/>
  <c r="AE33" i="12"/>
  <c r="AA33"/>
  <c r="AC33" s="1"/>
  <c r="AD33" s="1"/>
  <c r="BO31" i="16"/>
  <c r="T33" i="12"/>
  <c r="U33"/>
  <c r="P33"/>
  <c r="E34"/>
  <c r="D35"/>
  <c r="G59" i="16" l="1"/>
  <c r="F59"/>
  <c r="CA32" i="12"/>
  <c r="H18"/>
  <c r="L18" s="1"/>
  <c r="AH116" i="24"/>
  <c r="V117"/>
  <c r="T117"/>
  <c r="AB117"/>
  <c r="X117"/>
  <c r="Z117"/>
  <c r="AF33" i="12"/>
  <c r="D117" i="16"/>
  <c r="E116"/>
  <c r="AA34" i="12"/>
  <c r="AC34" s="1"/>
  <c r="AD34" s="1"/>
  <c r="AE34"/>
  <c r="BO32" i="16"/>
  <c r="T34" i="12"/>
  <c r="U34"/>
  <c r="P34"/>
  <c r="E35"/>
  <c r="D36"/>
  <c r="H59" i="16" l="1"/>
  <c r="L59" s="1"/>
  <c r="G60" s="1"/>
  <c r="CA33" i="12"/>
  <c r="K19"/>
  <c r="G19"/>
  <c r="F19"/>
  <c r="AH117" i="24"/>
  <c r="Z118"/>
  <c r="AB118"/>
  <c r="V118"/>
  <c r="T118"/>
  <c r="X118"/>
  <c r="AF34" i="12"/>
  <c r="D118" i="16"/>
  <c r="E117"/>
  <c r="AE35" i="12"/>
  <c r="AA35"/>
  <c r="AC35" s="1"/>
  <c r="AD35" s="1"/>
  <c r="T35"/>
  <c r="U35"/>
  <c r="P35"/>
  <c r="E36"/>
  <c r="D37"/>
  <c r="K60" i="16" l="1"/>
  <c r="F60"/>
  <c r="H60" s="1"/>
  <c r="CA34" i="12"/>
  <c r="H19"/>
  <c r="L19" s="1"/>
  <c r="AH118" i="24"/>
  <c r="X119"/>
  <c r="V119"/>
  <c r="Z119"/>
  <c r="T119"/>
  <c r="AB119"/>
  <c r="AF35" i="12"/>
  <c r="D119" i="16"/>
  <c r="E118"/>
  <c r="AA36" i="12"/>
  <c r="AE36"/>
  <c r="E37"/>
  <c r="D38"/>
  <c r="T36"/>
  <c r="U36"/>
  <c r="P36"/>
  <c r="L60" i="16" l="1"/>
  <c r="F61" s="1"/>
  <c r="CA35" i="12"/>
  <c r="F20"/>
  <c r="G20"/>
  <c r="K20"/>
  <c r="AH119" i="24"/>
  <c r="AB120"/>
  <c r="Z120"/>
  <c r="X120"/>
  <c r="T120"/>
  <c r="V120"/>
  <c r="AC36" i="12"/>
  <c r="AD36" s="1"/>
  <c r="AF36" s="1"/>
  <c r="D120" i="16"/>
  <c r="E119"/>
  <c r="AE37" i="12"/>
  <c r="AA37"/>
  <c r="T37"/>
  <c r="U37"/>
  <c r="P37"/>
  <c r="E38"/>
  <c r="D39"/>
  <c r="G61" i="16" l="1"/>
  <c r="H61" s="1"/>
  <c r="L61" s="1"/>
  <c r="K62" s="1"/>
  <c r="K61"/>
  <c r="CA36" i="12"/>
  <c r="H20"/>
  <c r="L20" s="1"/>
  <c r="AH120" i="24"/>
  <c r="V121"/>
  <c r="AB121"/>
  <c r="X121"/>
  <c r="T121"/>
  <c r="Z121"/>
  <c r="AC37" i="12"/>
  <c r="AD37" s="1"/>
  <c r="AF37" s="1"/>
  <c r="D121" i="16"/>
  <c r="E120"/>
  <c r="AA38" i="12"/>
  <c r="AE38"/>
  <c r="T38"/>
  <c r="U38"/>
  <c r="P38"/>
  <c r="E39"/>
  <c r="D40"/>
  <c r="F62" i="16" l="1"/>
  <c r="H62" s="1"/>
  <c r="L62" s="1"/>
  <c r="G63" s="1"/>
  <c r="R7" s="1"/>
  <c r="AG7" s="1"/>
  <c r="G62"/>
  <c r="CA37" i="12"/>
  <c r="G21"/>
  <c r="F21"/>
  <c r="K21"/>
  <c r="AH121" i="24"/>
  <c r="X122"/>
  <c r="V122"/>
  <c r="Z122"/>
  <c r="T122"/>
  <c r="AB122"/>
  <c r="AC38" i="12"/>
  <c r="AD38" s="1"/>
  <c r="AF38" s="1"/>
  <c r="D122" i="16"/>
  <c r="E121"/>
  <c r="AE39" i="12"/>
  <c r="AA39"/>
  <c r="T39"/>
  <c r="U39"/>
  <c r="P39"/>
  <c r="E40"/>
  <c r="D41"/>
  <c r="F63" i="16" l="1"/>
  <c r="H63" s="1"/>
  <c r="L63" s="1"/>
  <c r="K63"/>
  <c r="CA38" i="12"/>
  <c r="H21"/>
  <c r="L21" s="1"/>
  <c r="AH122" i="24"/>
  <c r="Z123"/>
  <c r="X123"/>
  <c r="AB123"/>
  <c r="T123"/>
  <c r="V123"/>
  <c r="AC39" i="12"/>
  <c r="AD39" s="1"/>
  <c r="D123" i="16"/>
  <c r="E122"/>
  <c r="AA40" i="12"/>
  <c r="AE40"/>
  <c r="T40"/>
  <c r="U40"/>
  <c r="P40"/>
  <c r="E41"/>
  <c r="D42"/>
  <c r="S7" i="16" l="1"/>
  <c r="AB7" s="1"/>
  <c r="AH7" s="1"/>
  <c r="Q7"/>
  <c r="F22" i="12"/>
  <c r="G22"/>
  <c r="K22"/>
  <c r="AH123" i="24"/>
  <c r="AB124"/>
  <c r="Z124"/>
  <c r="V124"/>
  <c r="X124"/>
  <c r="T124"/>
  <c r="AF39" i="12"/>
  <c r="CA39" s="1"/>
  <c r="AC40"/>
  <c r="AD40" s="1"/>
  <c r="AF40" s="1"/>
  <c r="AD7" i="16"/>
  <c r="AF7" s="1"/>
  <c r="BV7" s="1"/>
  <c r="G64"/>
  <c r="K64"/>
  <c r="F64"/>
  <c r="D124"/>
  <c r="E123"/>
  <c r="AE41" i="12"/>
  <c r="AA41"/>
  <c r="T41"/>
  <c r="U41"/>
  <c r="P41"/>
  <c r="E42"/>
  <c r="D43"/>
  <c r="AB7" l="1"/>
  <c r="CA40"/>
  <c r="H22"/>
  <c r="L22" s="1"/>
  <c r="AH124" i="24"/>
  <c r="V125"/>
  <c r="AB125"/>
  <c r="T125"/>
  <c r="X125"/>
  <c r="Z125"/>
  <c r="AC41" i="12"/>
  <c r="AD41" s="1"/>
  <c r="AI7" i="16"/>
  <c r="AK7" s="1"/>
  <c r="BW7" s="1"/>
  <c r="BR7" i="12"/>
  <c r="H64" i="16"/>
  <c r="L64" s="1"/>
  <c r="F65" s="1"/>
  <c r="D125"/>
  <c r="E124"/>
  <c r="AA42" i="12"/>
  <c r="AC42" s="1"/>
  <c r="AD42" s="1"/>
  <c r="AE42"/>
  <c r="T42"/>
  <c r="U42"/>
  <c r="P42"/>
  <c r="E43"/>
  <c r="D44"/>
  <c r="G23" l="1"/>
  <c r="F23"/>
  <c r="K23"/>
  <c r="AH125" i="24"/>
  <c r="X126"/>
  <c r="Z126"/>
  <c r="V126"/>
  <c r="T126"/>
  <c r="AB126"/>
  <c r="AF42" i="12"/>
  <c r="AF41"/>
  <c r="CA41" s="1"/>
  <c r="AH43"/>
  <c r="AC43"/>
  <c r="AF43"/>
  <c r="AK43"/>
  <c r="AD43"/>
  <c r="BR7" i="16"/>
  <c r="AJ7"/>
  <c r="Q43" i="12"/>
  <c r="K65" i="16"/>
  <c r="G65"/>
  <c r="H65" s="1"/>
  <c r="D126"/>
  <c r="E125"/>
  <c r="AE43" i="12"/>
  <c r="AA43"/>
  <c r="AI43"/>
  <c r="AG43"/>
  <c r="T43"/>
  <c r="R43"/>
  <c r="AJ43"/>
  <c r="U43"/>
  <c r="S43"/>
  <c r="P43"/>
  <c r="E44"/>
  <c r="D45"/>
  <c r="CA42" l="1"/>
  <c r="CA43" s="1"/>
  <c r="H23"/>
  <c r="L23" s="1"/>
  <c r="AH126" i="24"/>
  <c r="V127"/>
  <c r="AB127"/>
  <c r="X127"/>
  <c r="T127"/>
  <c r="Z127"/>
  <c r="AK44" i="12"/>
  <c r="AD44"/>
  <c r="AH44"/>
  <c r="AC44"/>
  <c r="AF44"/>
  <c r="BP7" i="16"/>
  <c r="BS7"/>
  <c r="CD7" i="12"/>
  <c r="Q44"/>
  <c r="L65" i="16"/>
  <c r="G66" s="1"/>
  <c r="D127"/>
  <c r="E126"/>
  <c r="AA44" i="12"/>
  <c r="AE44"/>
  <c r="AI44"/>
  <c r="AG44"/>
  <c r="T44"/>
  <c r="R44"/>
  <c r="AJ44"/>
  <c r="U44"/>
  <c r="S44"/>
  <c r="P44"/>
  <c r="E45"/>
  <c r="D46"/>
  <c r="CA44" l="1"/>
  <c r="K24"/>
  <c r="F24"/>
  <c r="G24"/>
  <c r="AH127" i="24"/>
  <c r="T128"/>
  <c r="AB128"/>
  <c r="X128"/>
  <c r="V128"/>
  <c r="Z128"/>
  <c r="AF45" i="12"/>
  <c r="AK45"/>
  <c r="AD45"/>
  <c r="AH45"/>
  <c r="AC45"/>
  <c r="Q45"/>
  <c r="K66" i="16"/>
  <c r="F66"/>
  <c r="H66" s="1"/>
  <c r="D128"/>
  <c r="E127"/>
  <c r="AE45" i="12"/>
  <c r="AA45"/>
  <c r="E46"/>
  <c r="D47"/>
  <c r="AI45"/>
  <c r="AG45"/>
  <c r="T45"/>
  <c r="R45"/>
  <c r="AJ45"/>
  <c r="U45"/>
  <c r="S45"/>
  <c r="P45"/>
  <c r="CA45" l="1"/>
  <c r="H24"/>
  <c r="L24" s="1"/>
  <c r="AH128" i="24"/>
  <c r="X129"/>
  <c r="T129"/>
  <c r="Z129"/>
  <c r="AB129"/>
  <c r="V129"/>
  <c r="AC46" i="12"/>
  <c r="AF46"/>
  <c r="AK46"/>
  <c r="AD46"/>
  <c r="AH46"/>
  <c r="L66" i="16"/>
  <c r="F67" s="1"/>
  <c r="Q46" i="12"/>
  <c r="D129" i="16"/>
  <c r="E128"/>
  <c r="AA46" i="12"/>
  <c r="AE46"/>
  <c r="AI46"/>
  <c r="AG46"/>
  <c r="T46"/>
  <c r="R46"/>
  <c r="AJ46"/>
  <c r="U46"/>
  <c r="S46"/>
  <c r="P46"/>
  <c r="E47"/>
  <c r="D48"/>
  <c r="CA46" l="1"/>
  <c r="K25"/>
  <c r="G25"/>
  <c r="F25"/>
  <c r="AH129" i="24"/>
  <c r="V130"/>
  <c r="Z130"/>
  <c r="X130"/>
  <c r="AB130"/>
  <c r="T130"/>
  <c r="AH47" i="12"/>
  <c r="AC47"/>
  <c r="AF47"/>
  <c r="AK47"/>
  <c r="AD47"/>
  <c r="K67" i="16"/>
  <c r="G67"/>
  <c r="H67" s="1"/>
  <c r="Q47" i="12"/>
  <c r="D130" i="16"/>
  <c r="E129"/>
  <c r="AE47" i="12"/>
  <c r="AA47"/>
  <c r="AI47"/>
  <c r="AG47"/>
  <c r="T47"/>
  <c r="R47"/>
  <c r="AJ47"/>
  <c r="U47"/>
  <c r="S47"/>
  <c r="P47"/>
  <c r="D49"/>
  <c r="E48"/>
  <c r="CA47" l="1"/>
  <c r="CA48" s="1"/>
  <c r="CA49" s="1"/>
  <c r="CA50" s="1"/>
  <c r="CA51" s="1"/>
  <c r="CA52" s="1"/>
  <c r="H25"/>
  <c r="L25" s="1"/>
  <c r="AH130" i="24"/>
  <c r="V131"/>
  <c r="AB131"/>
  <c r="Z131"/>
  <c r="T131"/>
  <c r="X131"/>
  <c r="L67" i="16"/>
  <c r="K68" s="1"/>
  <c r="D131"/>
  <c r="E130"/>
  <c r="D50" i="12"/>
  <c r="E49"/>
  <c r="F68" i="16" l="1"/>
  <c r="K26" i="12"/>
  <c r="G26"/>
  <c r="F26"/>
  <c r="AH131" i="24"/>
  <c r="T132"/>
  <c r="X132"/>
  <c r="Z132"/>
  <c r="V132"/>
  <c r="AB132"/>
  <c r="G68" i="16"/>
  <c r="D132"/>
  <c r="E131"/>
  <c r="D51" i="12"/>
  <c r="E50"/>
  <c r="H68" i="16" l="1"/>
  <c r="L68" s="1"/>
  <c r="F69" s="1"/>
  <c r="H26" i="12"/>
  <c r="L26" s="1"/>
  <c r="AH132" i="24"/>
  <c r="Z133"/>
  <c r="T133"/>
  <c r="AB133"/>
  <c r="V133"/>
  <c r="X133"/>
  <c r="D133" i="16"/>
  <c r="E132"/>
  <c r="D52" i="12"/>
  <c r="E51"/>
  <c r="K69" i="16" l="1"/>
  <c r="G69"/>
  <c r="H69" s="1"/>
  <c r="F27" i="12"/>
  <c r="G27"/>
  <c r="R4" s="1"/>
  <c r="AG4" s="1"/>
  <c r="AH4" s="1"/>
  <c r="AI4" s="1"/>
  <c r="K27"/>
  <c r="AH133" i="24"/>
  <c r="X134"/>
  <c r="Z134"/>
  <c r="V134"/>
  <c r="AB134"/>
  <c r="T134"/>
  <c r="D134" i="16"/>
  <c r="E133"/>
  <c r="D53" i="12"/>
  <c r="E52"/>
  <c r="L69" i="16" l="1"/>
  <c r="G70" s="1"/>
  <c r="AJ4" i="12"/>
  <c r="Q4"/>
  <c r="AK4" s="1"/>
  <c r="CB4" s="1"/>
  <c r="H27"/>
  <c r="AH134" i="24"/>
  <c r="T135"/>
  <c r="X135"/>
  <c r="V135"/>
  <c r="AB135"/>
  <c r="Z135"/>
  <c r="D135" i="16"/>
  <c r="E134"/>
  <c r="D54" i="12"/>
  <c r="E53"/>
  <c r="K70" i="16" l="1"/>
  <c r="F70"/>
  <c r="H70" s="1"/>
  <c r="BS4" i="12"/>
  <c r="L27"/>
  <c r="S4"/>
  <c r="AH135" i="24"/>
  <c r="Z136"/>
  <c r="V136"/>
  <c r="T136"/>
  <c r="X136"/>
  <c r="AB136"/>
  <c r="D136" i="16"/>
  <c r="E135"/>
  <c r="D55" i="12"/>
  <c r="E54"/>
  <c r="L70" i="16" l="1"/>
  <c r="G71" s="1"/>
  <c r="F28" i="12"/>
  <c r="G28"/>
  <c r="K28"/>
  <c r="AH136" i="24"/>
  <c r="AB137"/>
  <c r="T137"/>
  <c r="Z137"/>
  <c r="X137"/>
  <c r="V137"/>
  <c r="D137" i="16"/>
  <c r="E136"/>
  <c r="D56" i="12"/>
  <c r="E55"/>
  <c r="F71" i="16" l="1"/>
  <c r="H71" s="1"/>
  <c r="K71"/>
  <c r="H28" i="12"/>
  <c r="L28" s="1"/>
  <c r="G29" s="1"/>
  <c r="AH137" i="24"/>
  <c r="Z138"/>
  <c r="V138"/>
  <c r="AB138"/>
  <c r="X138"/>
  <c r="T138"/>
  <c r="D138" i="16"/>
  <c r="E137"/>
  <c r="D57" i="12"/>
  <c r="E56"/>
  <c r="L71" i="16" l="1"/>
  <c r="G72" s="1"/>
  <c r="F29" i="12"/>
  <c r="H29" s="1"/>
  <c r="L29" s="1"/>
  <c r="K29"/>
  <c r="AH138" i="24"/>
  <c r="X139"/>
  <c r="T139"/>
  <c r="Z139"/>
  <c r="AB139"/>
  <c r="V139"/>
  <c r="D139" i="16"/>
  <c r="E138"/>
  <c r="D58" i="12"/>
  <c r="E57"/>
  <c r="K72" i="16" l="1"/>
  <c r="F72"/>
  <c r="H72" s="1"/>
  <c r="F30" i="12"/>
  <c r="K30"/>
  <c r="G30"/>
  <c r="AH139" i="24"/>
  <c r="AB140"/>
  <c r="Z140"/>
  <c r="X140"/>
  <c r="V140"/>
  <c r="T140"/>
  <c r="D140" i="16"/>
  <c r="E139"/>
  <c r="D59" i="12"/>
  <c r="E58"/>
  <c r="L72" i="16" l="1"/>
  <c r="K73" s="1"/>
  <c r="H30" i="12"/>
  <c r="L30" s="1"/>
  <c r="AH140" i="24"/>
  <c r="T141"/>
  <c r="X141"/>
  <c r="AB141"/>
  <c r="Z141"/>
  <c r="V141"/>
  <c r="F73" i="16"/>
  <c r="D141"/>
  <c r="E140"/>
  <c r="D60" i="12"/>
  <c r="E59"/>
  <c r="G73" i="16" l="1"/>
  <c r="H73" s="1"/>
  <c r="L73" s="1"/>
  <c r="G74" s="1"/>
  <c r="K31" i="12"/>
  <c r="F31"/>
  <c r="H31" s="1"/>
  <c r="G31"/>
  <c r="AH141" i="24"/>
  <c r="AB142"/>
  <c r="T142"/>
  <c r="Z142"/>
  <c r="V142"/>
  <c r="X142"/>
  <c r="D142" i="16"/>
  <c r="E141"/>
  <c r="D61" i="12"/>
  <c r="E60"/>
  <c r="K74" i="16" l="1"/>
  <c r="F74"/>
  <c r="H74" s="1"/>
  <c r="L31" i="12"/>
  <c r="AH142" i="24"/>
  <c r="Z143"/>
  <c r="AB143"/>
  <c r="X143"/>
  <c r="V143"/>
  <c r="T143"/>
  <c r="D143" i="16"/>
  <c r="E142"/>
  <c r="D62" i="12"/>
  <c r="E61"/>
  <c r="F32" l="1"/>
  <c r="K32"/>
  <c r="G32"/>
  <c r="AH143" i="24"/>
  <c r="V144"/>
  <c r="Z144"/>
  <c r="T144"/>
  <c r="X144"/>
  <c r="AB144"/>
  <c r="L74" i="16"/>
  <c r="D144"/>
  <c r="E143"/>
  <c r="D63" i="12"/>
  <c r="E62"/>
  <c r="H32" l="1"/>
  <c r="L32" s="1"/>
  <c r="AH144" i="24"/>
  <c r="T145"/>
  <c r="V145"/>
  <c r="AB145"/>
  <c r="X145"/>
  <c r="Z145"/>
  <c r="G75" i="16"/>
  <c r="R8" s="1"/>
  <c r="AG8" s="1"/>
  <c r="K75"/>
  <c r="F75"/>
  <c r="D145"/>
  <c r="E144"/>
  <c r="D64" i="12"/>
  <c r="E63"/>
  <c r="K33" l="1"/>
  <c r="G33"/>
  <c r="F33"/>
  <c r="AH145" i="24"/>
  <c r="X146"/>
  <c r="T146"/>
  <c r="Z146"/>
  <c r="AB146"/>
  <c r="V146"/>
  <c r="H75" i="16"/>
  <c r="Q8"/>
  <c r="D146"/>
  <c r="E145"/>
  <c r="D65" i="12"/>
  <c r="E64"/>
  <c r="H33" l="1"/>
  <c r="L33" s="1"/>
  <c r="AH146" i="24"/>
  <c r="X147"/>
  <c r="V147"/>
  <c r="Z147"/>
  <c r="T147"/>
  <c r="AB147"/>
  <c r="S8" i="16"/>
  <c r="AB8" s="1"/>
  <c r="AH8" s="1"/>
  <c r="L75"/>
  <c r="D147"/>
  <c r="E146"/>
  <c r="D66" i="12"/>
  <c r="E65"/>
  <c r="F34" l="1"/>
  <c r="K34"/>
  <c r="G34"/>
  <c r="AH147" i="24"/>
  <c r="Z148"/>
  <c r="X148"/>
  <c r="T148"/>
  <c r="AB148"/>
  <c r="V148"/>
  <c r="AB8" i="12"/>
  <c r="AD8" i="16"/>
  <c r="AF8" s="1"/>
  <c r="BV8" s="1"/>
  <c r="G76"/>
  <c r="F76"/>
  <c r="K76"/>
  <c r="D148"/>
  <c r="E147"/>
  <c r="D67" i="12"/>
  <c r="E66"/>
  <c r="H34" l="1"/>
  <c r="L34" s="1"/>
  <c r="F35" s="1"/>
  <c r="AH148" i="24"/>
  <c r="Z149"/>
  <c r="V149"/>
  <c r="T149"/>
  <c r="X149"/>
  <c r="AB149"/>
  <c r="H76" i="16"/>
  <c r="L76" s="1"/>
  <c r="G77" s="1"/>
  <c r="BR8" i="12"/>
  <c r="AI8" i="16"/>
  <c r="AK8" s="1"/>
  <c r="BW8" s="1"/>
  <c r="D149"/>
  <c r="E148"/>
  <c r="D68" i="12"/>
  <c r="E67"/>
  <c r="G35" l="1"/>
  <c r="H35" s="1"/>
  <c r="K35"/>
  <c r="AH149" i="24"/>
  <c r="Z150"/>
  <c r="AB150"/>
  <c r="T150"/>
  <c r="X150"/>
  <c r="V150"/>
  <c r="F77" i="16"/>
  <c r="H77" s="1"/>
  <c r="K77"/>
  <c r="BR8"/>
  <c r="AJ8"/>
  <c r="D150"/>
  <c r="E149"/>
  <c r="D69" i="12"/>
  <c r="E68"/>
  <c r="L35" l="1"/>
  <c r="K36" s="1"/>
  <c r="AH150" i="24"/>
  <c r="V151"/>
  <c r="Z151"/>
  <c r="T151"/>
  <c r="X151"/>
  <c r="AB151"/>
  <c r="L77" i="16"/>
  <c r="F78" s="1"/>
  <c r="CD8" i="12"/>
  <c r="BS8" i="16"/>
  <c r="BP8"/>
  <c r="D151"/>
  <c r="E150"/>
  <c r="D70" i="12"/>
  <c r="E69"/>
  <c r="F36" l="1"/>
  <c r="G36"/>
  <c r="AH151" i="24"/>
  <c r="T152"/>
  <c r="V152"/>
  <c r="AB152"/>
  <c r="X152"/>
  <c r="Z152"/>
  <c r="G78" i="16"/>
  <c r="H78" s="1"/>
  <c r="K78"/>
  <c r="D152"/>
  <c r="E151"/>
  <c r="D71" i="12"/>
  <c r="E70"/>
  <c r="H36" l="1"/>
  <c r="L36" s="1"/>
  <c r="G37" s="1"/>
  <c r="AH152" i="24"/>
  <c r="Z153"/>
  <c r="AB153"/>
  <c r="T153"/>
  <c r="X153"/>
  <c r="V153"/>
  <c r="L78" i="16"/>
  <c r="F79" s="1"/>
  <c r="D153"/>
  <c r="E152"/>
  <c r="D72" i="12"/>
  <c r="E71"/>
  <c r="F37" l="1"/>
  <c r="H37" s="1"/>
  <c r="K37"/>
  <c r="AH153" i="24"/>
  <c r="T154"/>
  <c r="V154"/>
  <c r="Z154"/>
  <c r="X154"/>
  <c r="AB154"/>
  <c r="G79" i="16"/>
  <c r="H79" s="1"/>
  <c r="K79"/>
  <c r="D154"/>
  <c r="E153"/>
  <c r="D73" i="12"/>
  <c r="E72"/>
  <c r="L37" l="1"/>
  <c r="AH154" i="24"/>
  <c r="Z155"/>
  <c r="T155"/>
  <c r="X155"/>
  <c r="AB155"/>
  <c r="V155"/>
  <c r="L79" i="16"/>
  <c r="F80" s="1"/>
  <c r="D155"/>
  <c r="E154"/>
  <c r="D74" i="12"/>
  <c r="E73"/>
  <c r="G38" l="1"/>
  <c r="K38"/>
  <c r="F38"/>
  <c r="AH155" i="24"/>
  <c r="X156"/>
  <c r="V156"/>
  <c r="Z156"/>
  <c r="AB156"/>
  <c r="T156"/>
  <c r="G80" i="16"/>
  <c r="H80" s="1"/>
  <c r="K80"/>
  <c r="D156"/>
  <c r="E155"/>
  <c r="D75" i="12"/>
  <c r="E74"/>
  <c r="H38" l="1"/>
  <c r="L38" s="1"/>
  <c r="AH156" i="24"/>
  <c r="T157"/>
  <c r="Z157"/>
  <c r="X157"/>
  <c r="AB157"/>
  <c r="V157"/>
  <c r="L80" i="16"/>
  <c r="F81" s="1"/>
  <c r="D157"/>
  <c r="E156"/>
  <c r="D76" i="12"/>
  <c r="E75"/>
  <c r="G39" l="1"/>
  <c r="R5" s="1"/>
  <c r="AG5" s="1"/>
  <c r="AH5" s="1"/>
  <c r="AI5" s="1"/>
  <c r="AJ5" s="1"/>
  <c r="K39"/>
  <c r="F39"/>
  <c r="AH157" i="24"/>
  <c r="V158"/>
  <c r="X158"/>
  <c r="T158"/>
  <c r="Z158"/>
  <c r="AB158"/>
  <c r="G81" i="16"/>
  <c r="H81" s="1"/>
  <c r="L81" s="1"/>
  <c r="K82" s="1"/>
  <c r="K81"/>
  <c r="D158"/>
  <c r="E157"/>
  <c r="D77" i="12"/>
  <c r="E76"/>
  <c r="Q5" l="1"/>
  <c r="AK5" s="1"/>
  <c r="H39"/>
  <c r="AH158" i="24"/>
  <c r="T160"/>
  <c r="T159"/>
  <c r="AB159"/>
  <c r="AB160"/>
  <c r="X159"/>
  <c r="X160"/>
  <c r="V159"/>
  <c r="V160"/>
  <c r="Z159"/>
  <c r="Z160"/>
  <c r="F82" i="16"/>
  <c r="G82"/>
  <c r="D159"/>
  <c r="E158"/>
  <c r="D78" i="12"/>
  <c r="E77"/>
  <c r="CB5" l="1"/>
  <c r="BS5"/>
  <c r="L39"/>
  <c r="S5"/>
  <c r="AH159" i="24"/>
  <c r="AH160"/>
  <c r="H82" i="16"/>
  <c r="L82" s="1"/>
  <c r="K83" s="1"/>
  <c r="D160"/>
  <c r="E159"/>
  <c r="D79" i="12"/>
  <c r="E78"/>
  <c r="G40" l="1"/>
  <c r="K40"/>
  <c r="F40"/>
  <c r="F83" i="16"/>
  <c r="G83"/>
  <c r="D161"/>
  <c r="E160"/>
  <c r="D80" i="12"/>
  <c r="E79"/>
  <c r="H40" l="1"/>
  <c r="L40" s="1"/>
  <c r="H83" i="16"/>
  <c r="L83" s="1"/>
  <c r="G84" s="1"/>
  <c r="D162"/>
  <c r="E161"/>
  <c r="D81" i="12"/>
  <c r="E80"/>
  <c r="G41" l="1"/>
  <c r="F41"/>
  <c r="K41"/>
  <c r="F84" i="16"/>
  <c r="H84" s="1"/>
  <c r="K84"/>
  <c r="D163"/>
  <c r="E162"/>
  <c r="D82" i="12"/>
  <c r="E81"/>
  <c r="H41" l="1"/>
  <c r="L41" s="1"/>
  <c r="F42"/>
  <c r="K42"/>
  <c r="G42"/>
  <c r="L84" i="16"/>
  <c r="F85" s="1"/>
  <c r="D164"/>
  <c r="E163"/>
  <c r="D83" i="12"/>
  <c r="E82"/>
  <c r="G85" i="16" l="1"/>
  <c r="H85" s="1"/>
  <c r="K85"/>
  <c r="H42" i="12"/>
  <c r="L42" s="1"/>
  <c r="F43" s="1"/>
  <c r="D165" i="16"/>
  <c r="E164"/>
  <c r="D84" i="12"/>
  <c r="E83"/>
  <c r="L85" i="16" l="1"/>
  <c r="F86" s="1"/>
  <c r="K43" i="12"/>
  <c r="G43"/>
  <c r="H43" s="1"/>
  <c r="D166" i="16"/>
  <c r="E165"/>
  <c r="D85" i="12"/>
  <c r="E84"/>
  <c r="K86" i="16" l="1"/>
  <c r="G86"/>
  <c r="L43" i="12"/>
  <c r="F44" s="1"/>
  <c r="K44"/>
  <c r="G44"/>
  <c r="H44" s="1"/>
  <c r="H86" i="16"/>
  <c r="D167"/>
  <c r="E166"/>
  <c r="D86" i="12"/>
  <c r="E85"/>
  <c r="L44" l="1"/>
  <c r="F45" s="1"/>
  <c r="L86" i="16"/>
  <c r="D168"/>
  <c r="E167"/>
  <c r="D87" i="12"/>
  <c r="E86"/>
  <c r="H45" l="1"/>
  <c r="L45" s="1"/>
  <c r="G46" s="1"/>
  <c r="G45"/>
  <c r="K45"/>
  <c r="F87" i="16"/>
  <c r="K87"/>
  <c r="G87"/>
  <c r="R9" s="1"/>
  <c r="AG9" s="1"/>
  <c r="D169"/>
  <c r="E168"/>
  <c r="K46" i="12"/>
  <c r="D88"/>
  <c r="E87"/>
  <c r="F46" l="1"/>
  <c r="H46" s="1"/>
  <c r="L46" s="1"/>
  <c r="Q9" i="16"/>
  <c r="H87"/>
  <c r="D170"/>
  <c r="E169"/>
  <c r="D89" i="12"/>
  <c r="E88"/>
  <c r="L87" i="16" l="1"/>
  <c r="S9"/>
  <c r="AB9" s="1"/>
  <c r="AH9" s="1"/>
  <c r="D171"/>
  <c r="E170"/>
  <c r="K47" i="12"/>
  <c r="F47"/>
  <c r="G47"/>
  <c r="D90"/>
  <c r="E89"/>
  <c r="AB9" l="1"/>
  <c r="AD9" i="16"/>
  <c r="AF9" s="1"/>
  <c r="BV9" s="1"/>
  <c r="G88"/>
  <c r="F88"/>
  <c r="K88"/>
  <c r="D172"/>
  <c r="E171"/>
  <c r="H47" i="12"/>
  <c r="L47" s="1"/>
  <c r="K48" s="1"/>
  <c r="D91"/>
  <c r="E90"/>
  <c r="AI9" i="16" l="1"/>
  <c r="AK9" s="1"/>
  <c r="BW9" s="1"/>
  <c r="BR9" i="12"/>
  <c r="H88" i="16"/>
  <c r="L88" s="1"/>
  <c r="D173"/>
  <c r="E172"/>
  <c r="F48" i="12"/>
  <c r="G48"/>
  <c r="D92"/>
  <c r="E91"/>
  <c r="CD9" l="1"/>
  <c r="BP9" i="16"/>
  <c r="BS9"/>
  <c r="AJ9"/>
  <c r="K89"/>
  <c r="G89"/>
  <c r="F89"/>
  <c r="D174"/>
  <c r="E173"/>
  <c r="H48" i="12"/>
  <c r="L48" s="1"/>
  <c r="K49" s="1"/>
  <c r="D93"/>
  <c r="E92"/>
  <c r="BR9" i="16" l="1"/>
  <c r="H89"/>
  <c r="L89" s="1"/>
  <c r="D175"/>
  <c r="E174"/>
  <c r="G49" i="12"/>
  <c r="F49"/>
  <c r="D94"/>
  <c r="E93"/>
  <c r="K90" i="16" l="1"/>
  <c r="G90"/>
  <c r="F90"/>
  <c r="D176"/>
  <c r="E175"/>
  <c r="H49" i="12"/>
  <c r="L49" s="1"/>
  <c r="K50" s="1"/>
  <c r="D95"/>
  <c r="E94"/>
  <c r="H90" i="16" l="1"/>
  <c r="L90" s="1"/>
  <c r="D177"/>
  <c r="E176"/>
  <c r="G50" i="12"/>
  <c r="F50"/>
  <c r="D96"/>
  <c r="E95"/>
  <c r="G91" i="16" l="1"/>
  <c r="F91"/>
  <c r="K91"/>
  <c r="D178"/>
  <c r="E177"/>
  <c r="H50" i="12"/>
  <c r="L50" s="1"/>
  <c r="K51" s="1"/>
  <c r="D97"/>
  <c r="E96"/>
  <c r="H91" i="16" l="1"/>
  <c r="L91" s="1"/>
  <c r="D179"/>
  <c r="E178"/>
  <c r="F51" i="12"/>
  <c r="Q6" s="1"/>
  <c r="G51"/>
  <c r="R6" s="1"/>
  <c r="AG6" s="1"/>
  <c r="D98"/>
  <c r="E97"/>
  <c r="AH6" l="1"/>
  <c r="AI6" s="1"/>
  <c r="AK6" s="1"/>
  <c r="CB6" s="1"/>
  <c r="K92" i="16"/>
  <c r="F92"/>
  <c r="G92"/>
  <c r="D180"/>
  <c r="E179"/>
  <c r="H51" i="12"/>
  <c r="D99"/>
  <c r="E98"/>
  <c r="AJ6" l="1"/>
  <c r="H92" i="16"/>
  <c r="L92" s="1"/>
  <c r="BS6" i="12"/>
  <c r="D181" i="16"/>
  <c r="E180"/>
  <c r="L51" i="12"/>
  <c r="S6"/>
  <c r="D100"/>
  <c r="E99"/>
  <c r="K93" i="16" l="1"/>
  <c r="G93"/>
  <c r="F93"/>
  <c r="D182"/>
  <c r="E181"/>
  <c r="F52" i="12"/>
  <c r="K52"/>
  <c r="G52"/>
  <c r="D101"/>
  <c r="E100"/>
  <c r="H93" i="16" l="1"/>
  <c r="L93" s="1"/>
  <c r="D183"/>
  <c r="E182"/>
  <c r="H52" i="12"/>
  <c r="L52" s="1"/>
  <c r="D102"/>
  <c r="E101"/>
  <c r="G94" i="16" l="1"/>
  <c r="F94"/>
  <c r="K94"/>
  <c r="D184"/>
  <c r="E183"/>
  <c r="K53" i="12"/>
  <c r="G53"/>
  <c r="F53"/>
  <c r="D103"/>
  <c r="E102"/>
  <c r="H94" i="16" l="1"/>
  <c r="D185"/>
  <c r="E184"/>
  <c r="H53" i="12"/>
  <c r="L53" s="1"/>
  <c r="K54" s="1"/>
  <c r="D104"/>
  <c r="E103"/>
  <c r="L94" i="16" l="1"/>
  <c r="G54" i="12"/>
  <c r="D186" i="16"/>
  <c r="E185"/>
  <c r="F54" i="12"/>
  <c r="D105"/>
  <c r="E104"/>
  <c r="H54" l="1"/>
  <c r="L54" s="1"/>
  <c r="F55" s="1"/>
  <c r="K95" i="16"/>
  <c r="F95"/>
  <c r="G95"/>
  <c r="D187"/>
  <c r="E186"/>
  <c r="D106" i="12"/>
  <c r="E105"/>
  <c r="K55" l="1"/>
  <c r="G55"/>
  <c r="H55" s="1"/>
  <c r="H95" i="16"/>
  <c r="D188"/>
  <c r="E187"/>
  <c r="D107" i="12"/>
  <c r="E106"/>
  <c r="L95" i="16" l="1"/>
  <c r="D189"/>
  <c r="E188"/>
  <c r="L55" i="12"/>
  <c r="D108"/>
  <c r="E107"/>
  <c r="G96" i="16" l="1"/>
  <c r="F96"/>
  <c r="K96"/>
  <c r="D190"/>
  <c r="E189"/>
  <c r="K56" i="12"/>
  <c r="F56"/>
  <c r="G56"/>
  <c r="D109"/>
  <c r="E108"/>
  <c r="H96" i="16" l="1"/>
  <c r="D191"/>
  <c r="E190"/>
  <c r="H56" i="12"/>
  <c r="L56" s="1"/>
  <c r="D110"/>
  <c r="E109"/>
  <c r="L96" i="16" l="1"/>
  <c r="D192"/>
  <c r="E191"/>
  <c r="K57" i="12"/>
  <c r="F57"/>
  <c r="G57"/>
  <c r="D111"/>
  <c r="E110"/>
  <c r="K97" i="16" l="1"/>
  <c r="F97"/>
  <c r="G97"/>
  <c r="D193"/>
  <c r="E192"/>
  <c r="H57" i="12"/>
  <c r="L57" s="1"/>
  <c r="D112"/>
  <c r="E111"/>
  <c r="H97" i="16" l="1"/>
  <c r="D194"/>
  <c r="E193"/>
  <c r="K58" i="12"/>
  <c r="F58"/>
  <c r="G58"/>
  <c r="D113"/>
  <c r="E112"/>
  <c r="L97" i="16" l="1"/>
  <c r="D195"/>
  <c r="E194"/>
  <c r="H58" i="12"/>
  <c r="L58" s="1"/>
  <c r="K59" s="1"/>
  <c r="D114"/>
  <c r="E113"/>
  <c r="G98" i="16" l="1"/>
  <c r="F98"/>
  <c r="K98"/>
  <c r="D196"/>
  <c r="E195"/>
  <c r="F59" i="12"/>
  <c r="G59"/>
  <c r="D115"/>
  <c r="E114"/>
  <c r="H98" i="16" l="1"/>
  <c r="L98" s="1"/>
  <c r="D197"/>
  <c r="E196"/>
  <c r="H59" i="12"/>
  <c r="L59" s="1"/>
  <c r="G60" s="1"/>
  <c r="D116"/>
  <c r="E115"/>
  <c r="K99" i="16" l="1"/>
  <c r="G99"/>
  <c r="R10" s="1"/>
  <c r="AG10" s="1"/>
  <c r="F99"/>
  <c r="D198"/>
  <c r="E197"/>
  <c r="K60" i="12"/>
  <c r="F60"/>
  <c r="H60" s="1"/>
  <c r="D117"/>
  <c r="E116"/>
  <c r="L60" l="1"/>
  <c r="F61" s="1"/>
  <c r="H99" i="16"/>
  <c r="Q10"/>
  <c r="D199"/>
  <c r="E198"/>
  <c r="D118" i="12"/>
  <c r="E117"/>
  <c r="G61" l="1"/>
  <c r="H61" s="1"/>
  <c r="K61"/>
  <c r="S10" i="16"/>
  <c r="AB10" s="1"/>
  <c r="AH10" s="1"/>
  <c r="L99"/>
  <c r="D200"/>
  <c r="E199"/>
  <c r="D119" i="12"/>
  <c r="E118"/>
  <c r="AB10" l="1"/>
  <c r="AD10" i="16"/>
  <c r="AF10" s="1"/>
  <c r="BV10" s="1"/>
  <c r="L61" i="12"/>
  <c r="F62" s="1"/>
  <c r="F100" i="16"/>
  <c r="K100"/>
  <c r="G100"/>
  <c r="D201"/>
  <c r="E200"/>
  <c r="D120" i="12"/>
  <c r="E119"/>
  <c r="BR10" l="1"/>
  <c r="AI10" i="16"/>
  <c r="AK10" s="1"/>
  <c r="BW10" s="1"/>
  <c r="H100"/>
  <c r="L100" s="1"/>
  <c r="K101" s="1"/>
  <c r="K62" i="12"/>
  <c r="G62"/>
  <c r="H62" s="1"/>
  <c r="D202" i="16"/>
  <c r="E201"/>
  <c r="D121" i="12"/>
  <c r="E120"/>
  <c r="BR10" i="16" l="1"/>
  <c r="F101"/>
  <c r="L62" i="12"/>
  <c r="K63" s="1"/>
  <c r="AJ10" i="16"/>
  <c r="G101"/>
  <c r="D203"/>
  <c r="E202"/>
  <c r="D122" i="12"/>
  <c r="E121"/>
  <c r="F63" l="1"/>
  <c r="Q7" s="1"/>
  <c r="G63"/>
  <c r="R7" s="1"/>
  <c r="AG7" s="1"/>
  <c r="AH7" s="1"/>
  <c r="AI7" s="1"/>
  <c r="H101" i="16"/>
  <c r="L101" s="1"/>
  <c r="F102" s="1"/>
  <c r="CD10" i="12"/>
  <c r="BP10" i="16"/>
  <c r="BS10"/>
  <c r="D204"/>
  <c r="E203"/>
  <c r="D123" i="12"/>
  <c r="E122"/>
  <c r="K102" i="16" l="1"/>
  <c r="AK7" i="12"/>
  <c r="CB7" s="1"/>
  <c r="H63"/>
  <c r="S7" s="1"/>
  <c r="AJ7"/>
  <c r="G102" i="16"/>
  <c r="H102" s="1"/>
  <c r="D205"/>
  <c r="E204"/>
  <c r="D124" i="12"/>
  <c r="E123"/>
  <c r="BS7" l="1"/>
  <c r="L63"/>
  <c r="K64" s="1"/>
  <c r="L102" i="16"/>
  <c r="D206"/>
  <c r="E205"/>
  <c r="D125" i="12"/>
  <c r="E124"/>
  <c r="F64" l="1"/>
  <c r="G64"/>
  <c r="F103" i="16"/>
  <c r="K103"/>
  <c r="G103"/>
  <c r="D207"/>
  <c r="E206"/>
  <c r="D126" i="12"/>
  <c r="E125"/>
  <c r="H64" l="1"/>
  <c r="L64" s="1"/>
  <c r="H103" i="16"/>
  <c r="L103" s="1"/>
  <c r="D208"/>
  <c r="E207"/>
  <c r="D127" i="12"/>
  <c r="E126"/>
  <c r="G65" l="1"/>
  <c r="K65"/>
  <c r="F65"/>
  <c r="G104" i="16"/>
  <c r="K104"/>
  <c r="F104"/>
  <c r="D209"/>
  <c r="E208"/>
  <c r="D128" i="12"/>
  <c r="E127"/>
  <c r="H65" l="1"/>
  <c r="L65" s="1"/>
  <c r="H104" i="16"/>
  <c r="D210"/>
  <c r="E209"/>
  <c r="D129" i="12"/>
  <c r="E128"/>
  <c r="G66" l="1"/>
  <c r="K66"/>
  <c r="F66"/>
  <c r="L104" i="16"/>
  <c r="D211"/>
  <c r="E210"/>
  <c r="D130" i="12"/>
  <c r="E129"/>
  <c r="H66" l="1"/>
  <c r="L66" s="1"/>
  <c r="K105" i="16"/>
  <c r="F105"/>
  <c r="G105"/>
  <c r="D212"/>
  <c r="E211"/>
  <c r="D131" i="12"/>
  <c r="E130"/>
  <c r="F67" l="1"/>
  <c r="G67"/>
  <c r="K67"/>
  <c r="H105" i="16"/>
  <c r="L105" s="1"/>
  <c r="D213"/>
  <c r="E212"/>
  <c r="D132" i="12"/>
  <c r="E131"/>
  <c r="H67" l="1"/>
  <c r="L67" s="1"/>
  <c r="K106" i="16"/>
  <c r="G106"/>
  <c r="F106"/>
  <c r="D214"/>
  <c r="E213"/>
  <c r="D133" i="12"/>
  <c r="E132"/>
  <c r="G68" l="1"/>
  <c r="F68"/>
  <c r="K68"/>
  <c r="H106" i="16"/>
  <c r="D215"/>
  <c r="E214"/>
  <c r="D134" i="12"/>
  <c r="E133"/>
  <c r="H68" l="1"/>
  <c r="L68" s="1"/>
  <c r="K69" s="1"/>
  <c r="L106" i="16"/>
  <c r="D216"/>
  <c r="E215"/>
  <c r="D135" i="12"/>
  <c r="E134"/>
  <c r="F69" l="1"/>
  <c r="G69"/>
  <c r="K107" i="16"/>
  <c r="F107"/>
  <c r="G107"/>
  <c r="D217"/>
  <c r="E216"/>
  <c r="D136" i="12"/>
  <c r="E135"/>
  <c r="H69" l="1"/>
  <c r="L69" s="1"/>
  <c r="K70" s="1"/>
  <c r="H107" i="16"/>
  <c r="L107" s="1"/>
  <c r="D218"/>
  <c r="E217"/>
  <c r="D137" i="12"/>
  <c r="E136"/>
  <c r="F70" l="1"/>
  <c r="G70"/>
  <c r="K108" i="16"/>
  <c r="F108"/>
  <c r="G108"/>
  <c r="D219"/>
  <c r="E218"/>
  <c r="D138" i="12"/>
  <c r="E137"/>
  <c r="H70" l="1"/>
  <c r="L70" s="1"/>
  <c r="H108" i="16"/>
  <c r="L108" s="1"/>
  <c r="D220"/>
  <c r="E219"/>
  <c r="D139" i="12"/>
  <c r="E138"/>
  <c r="K71" l="1"/>
  <c r="G71"/>
  <c r="F71"/>
  <c r="K109" i="16"/>
  <c r="F109"/>
  <c r="G109"/>
  <c r="D221"/>
  <c r="E220"/>
  <c r="D140" i="12"/>
  <c r="E139"/>
  <c r="H71" l="1"/>
  <c r="L71" s="1"/>
  <c r="H109" i="16"/>
  <c r="L109" s="1"/>
  <c r="D222"/>
  <c r="E221"/>
  <c r="D141" i="12"/>
  <c r="E140"/>
  <c r="K72" l="1"/>
  <c r="G72"/>
  <c r="F72"/>
  <c r="K110" i="16"/>
  <c r="G110"/>
  <c r="F110"/>
  <c r="D223"/>
  <c r="E222"/>
  <c r="D142" i="12"/>
  <c r="E141"/>
  <c r="H72" l="1"/>
  <c r="L72" s="1"/>
  <c r="H110" i="16"/>
  <c r="L110" s="1"/>
  <c r="D224"/>
  <c r="E223"/>
  <c r="D143" i="12"/>
  <c r="E142"/>
  <c r="K73" l="1"/>
  <c r="F73"/>
  <c r="H73" s="1"/>
  <c r="G73"/>
  <c r="K111" i="16"/>
  <c r="G111"/>
  <c r="R11" s="1"/>
  <c r="AG11" s="1"/>
  <c r="F111"/>
  <c r="D225"/>
  <c r="E224"/>
  <c r="D144" i="12"/>
  <c r="E143"/>
  <c r="L73" l="1"/>
  <c r="Q11" i="16"/>
  <c r="H111"/>
  <c r="D226"/>
  <c r="E225"/>
  <c r="D145" i="12"/>
  <c r="E144"/>
  <c r="K74" l="1"/>
  <c r="G74"/>
  <c r="F74"/>
  <c r="L111" i="16"/>
  <c r="S11"/>
  <c r="AB11" s="1"/>
  <c r="AH11" s="1"/>
  <c r="D227"/>
  <c r="E226"/>
  <c r="D146" i="12"/>
  <c r="E145"/>
  <c r="H74" l="1"/>
  <c r="L74" s="1"/>
  <c r="AB11"/>
  <c r="AD11" i="16"/>
  <c r="AF11" s="1"/>
  <c r="BV11" s="1"/>
  <c r="F112"/>
  <c r="G112"/>
  <c r="K112"/>
  <c r="D228"/>
  <c r="E227"/>
  <c r="D147" i="12"/>
  <c r="E146"/>
  <c r="G75" l="1"/>
  <c r="R8" s="1"/>
  <c r="AG8" s="1"/>
  <c r="AH8" s="1"/>
  <c r="AI8" s="1"/>
  <c r="K75"/>
  <c r="F75"/>
  <c r="H112" i="16"/>
  <c r="L112" s="1"/>
  <c r="BR11" i="12"/>
  <c r="AI11" i="16"/>
  <c r="AK11" s="1"/>
  <c r="BW11" s="1"/>
  <c r="D229"/>
  <c r="E228"/>
  <c r="D148" i="12"/>
  <c r="E147"/>
  <c r="AJ8" l="1"/>
  <c r="Q8"/>
  <c r="AK8" s="1"/>
  <c r="H75"/>
  <c r="BR11" i="16"/>
  <c r="AJ11"/>
  <c r="F113"/>
  <c r="G113"/>
  <c r="K113"/>
  <c r="D230"/>
  <c r="E229"/>
  <c r="D149" i="12"/>
  <c r="E148"/>
  <c r="CB8" l="1"/>
  <c r="BS8"/>
  <c r="S8"/>
  <c r="L75"/>
  <c r="H113" i="16"/>
  <c r="L113" s="1"/>
  <c r="CD11" i="12"/>
  <c r="BS11" i="16"/>
  <c r="BP11"/>
  <c r="D231"/>
  <c r="E230"/>
  <c r="D150" i="12"/>
  <c r="E149"/>
  <c r="K76" l="1"/>
  <c r="G76"/>
  <c r="F76"/>
  <c r="G114" i="16"/>
  <c r="K114"/>
  <c r="F114"/>
  <c r="D232"/>
  <c r="E231"/>
  <c r="D151" i="12"/>
  <c r="E150"/>
  <c r="H76" l="1"/>
  <c r="L76" s="1"/>
  <c r="K77" s="1"/>
  <c r="H114" i="16"/>
  <c r="D233"/>
  <c r="E232"/>
  <c r="D152" i="12"/>
  <c r="E151"/>
  <c r="G77" l="1"/>
  <c r="F77"/>
  <c r="L114" i="16"/>
  <c r="D234"/>
  <c r="E233"/>
  <c r="D153" i="12"/>
  <c r="E152"/>
  <c r="H77" l="1"/>
  <c r="L77" s="1"/>
  <c r="F115" i="16"/>
  <c r="G115"/>
  <c r="K115"/>
  <c r="D235"/>
  <c r="E234"/>
  <c r="D154" i="12"/>
  <c r="E153"/>
  <c r="K78" l="1"/>
  <c r="F78"/>
  <c r="H78" s="1"/>
  <c r="G78"/>
  <c r="H115" i="16"/>
  <c r="L115" s="1"/>
  <c r="F116" s="1"/>
  <c r="D236"/>
  <c r="E235"/>
  <c r="D155" i="12"/>
  <c r="E154"/>
  <c r="L78" l="1"/>
  <c r="K79" s="1"/>
  <c r="G116" i="16"/>
  <c r="H116" s="1"/>
  <c r="K116"/>
  <c r="D237"/>
  <c r="E236"/>
  <c r="D156" i="12"/>
  <c r="E155"/>
  <c r="F79" l="1"/>
  <c r="G79"/>
  <c r="L116" i="16"/>
  <c r="F117" s="1"/>
  <c r="D238"/>
  <c r="E237"/>
  <c r="D157" i="12"/>
  <c r="E156"/>
  <c r="H79" l="1"/>
  <c r="L79" s="1"/>
  <c r="K80" s="1"/>
  <c r="K117" i="16"/>
  <c r="G117"/>
  <c r="H117" s="1"/>
  <c r="D239"/>
  <c r="E238"/>
  <c r="D158" i="12"/>
  <c r="E157"/>
  <c r="L117" i="16" l="1"/>
  <c r="G118" s="1"/>
  <c r="F80" i="12"/>
  <c r="G80"/>
  <c r="D240" i="16"/>
  <c r="E239"/>
  <c r="D159" i="12"/>
  <c r="E158"/>
  <c r="K118" i="16" l="1"/>
  <c r="F118"/>
  <c r="H118" s="1"/>
  <c r="H80" i="12"/>
  <c r="L80" s="1"/>
  <c r="D241" i="16"/>
  <c r="E240"/>
  <c r="D160" i="12"/>
  <c r="E159"/>
  <c r="L118" i="16" l="1"/>
  <c r="G119" s="1"/>
  <c r="F81" i="12"/>
  <c r="G81"/>
  <c r="K81"/>
  <c r="D242" i="16"/>
  <c r="E241"/>
  <c r="D161" i="12"/>
  <c r="E160"/>
  <c r="K119" i="16" l="1"/>
  <c r="F119"/>
  <c r="H119" s="1"/>
  <c r="H81" i="12"/>
  <c r="L81" s="1"/>
  <c r="F82" s="1"/>
  <c r="D243" i="16"/>
  <c r="E242"/>
  <c r="D162" i="12"/>
  <c r="E161"/>
  <c r="L119" i="16" l="1"/>
  <c r="K120" s="1"/>
  <c r="K82" i="12"/>
  <c r="G82"/>
  <c r="H82" s="1"/>
  <c r="L82" s="1"/>
  <c r="D244" i="16"/>
  <c r="E243"/>
  <c r="D163" i="12"/>
  <c r="E162"/>
  <c r="F120" i="16" l="1"/>
  <c r="G120"/>
  <c r="G83" i="12"/>
  <c r="K83"/>
  <c r="F83"/>
  <c r="D245" i="16"/>
  <c r="G244"/>
  <c r="E244"/>
  <c r="L244"/>
  <c r="K245" s="1"/>
  <c r="H244"/>
  <c r="F244"/>
  <c r="D164" i="12"/>
  <c r="E163"/>
  <c r="H120" i="16" l="1"/>
  <c r="L120" s="1"/>
  <c r="H83" i="12"/>
  <c r="L83" s="1"/>
  <c r="L245" i="16"/>
  <c r="K246" s="1"/>
  <c r="H245"/>
  <c r="F245"/>
  <c r="D246"/>
  <c r="G245"/>
  <c r="E245"/>
  <c r="D165" i="12"/>
  <c r="E164"/>
  <c r="K121" i="16" l="1"/>
  <c r="F121"/>
  <c r="G121"/>
  <c r="G84" i="12"/>
  <c r="F84"/>
  <c r="K84"/>
  <c r="D247" i="16"/>
  <c r="G246"/>
  <c r="E246"/>
  <c r="L246"/>
  <c r="K247" s="1"/>
  <c r="H246"/>
  <c r="F246"/>
  <c r="D166" i="12"/>
  <c r="E165"/>
  <c r="H121" i="16" l="1"/>
  <c r="L121" s="1"/>
  <c r="K122" s="1"/>
  <c r="H84" i="12"/>
  <c r="L84" s="1"/>
  <c r="L247" i="16"/>
  <c r="K248" s="1"/>
  <c r="H247"/>
  <c r="F247"/>
  <c r="D248"/>
  <c r="G247"/>
  <c r="E247"/>
  <c r="D167" i="12"/>
  <c r="E166"/>
  <c r="F122" i="16" l="1"/>
  <c r="G122"/>
  <c r="F85" i="12"/>
  <c r="H85" s="1"/>
  <c r="L85" s="1"/>
  <c r="F86" s="1"/>
  <c r="K85"/>
  <c r="G85"/>
  <c r="D249" i="16"/>
  <c r="G248"/>
  <c r="E248"/>
  <c r="L248"/>
  <c r="K249" s="1"/>
  <c r="H248"/>
  <c r="F248"/>
  <c r="K86" i="12"/>
  <c r="D168"/>
  <c r="E167"/>
  <c r="H122" i="16" l="1"/>
  <c r="L122" s="1"/>
  <c r="G123" s="1"/>
  <c r="R12" s="1"/>
  <c r="AG12" s="1"/>
  <c r="G86" i="12"/>
  <c r="H86" s="1"/>
  <c r="L86" s="1"/>
  <c r="F87" s="1"/>
  <c r="L249" i="16"/>
  <c r="K250" s="1"/>
  <c r="H249"/>
  <c r="F249"/>
  <c r="D250"/>
  <c r="G249"/>
  <c r="E249"/>
  <c r="D169" i="12"/>
  <c r="E168"/>
  <c r="K123" i="16" l="1"/>
  <c r="F123"/>
  <c r="Q12" s="1"/>
  <c r="G87" i="12"/>
  <c r="R9" s="1"/>
  <c r="AG9" s="1"/>
  <c r="K87"/>
  <c r="D251" i="16"/>
  <c r="G250"/>
  <c r="E250"/>
  <c r="L250"/>
  <c r="K251" s="1"/>
  <c r="H250"/>
  <c r="F250"/>
  <c r="Q9" i="12"/>
  <c r="D170"/>
  <c r="E169"/>
  <c r="H123" i="16" l="1"/>
  <c r="AH9" i="12"/>
  <c r="AI9" s="1"/>
  <c r="AD12" i="16"/>
  <c r="AF12" s="1"/>
  <c r="BV12" s="1"/>
  <c r="H87" i="12"/>
  <c r="L87" s="1"/>
  <c r="L251" i="16"/>
  <c r="K252" s="1"/>
  <c r="H251"/>
  <c r="F251"/>
  <c r="D252"/>
  <c r="G251"/>
  <c r="E251"/>
  <c r="D171" i="12"/>
  <c r="E170"/>
  <c r="L123" i="16" l="1"/>
  <c r="S12"/>
  <c r="AB12" s="1"/>
  <c r="AJ9" i="12"/>
  <c r="AK9"/>
  <c r="CB9" s="1"/>
  <c r="BR12"/>
  <c r="S9"/>
  <c r="D253" i="16"/>
  <c r="G252"/>
  <c r="E252"/>
  <c r="L252"/>
  <c r="K253" s="1"/>
  <c r="H252"/>
  <c r="F252"/>
  <c r="G88" i="12"/>
  <c r="K88"/>
  <c r="F88"/>
  <c r="D172"/>
  <c r="E171"/>
  <c r="AH12" i="16" l="1"/>
  <c r="AI12" s="1"/>
  <c r="AK12" s="1"/>
  <c r="BW12" s="1"/>
  <c r="CD12" i="12" s="1"/>
  <c r="AB12"/>
  <c r="G124" i="16"/>
  <c r="F124"/>
  <c r="K124"/>
  <c r="BS9" i="12"/>
  <c r="H88"/>
  <c r="L88" s="1"/>
  <c r="L253" i="16"/>
  <c r="K254" s="1"/>
  <c r="H253"/>
  <c r="F253"/>
  <c r="D254"/>
  <c r="G253"/>
  <c r="E253"/>
  <c r="D173" i="12"/>
  <c r="E172"/>
  <c r="AJ12" i="16" l="1"/>
  <c r="BP12"/>
  <c r="BS12"/>
  <c r="H124"/>
  <c r="L124" s="1"/>
  <c r="F125" s="1"/>
  <c r="BR12"/>
  <c r="K125"/>
  <c r="D255"/>
  <c r="G254"/>
  <c r="E254"/>
  <c r="L254"/>
  <c r="K255" s="1"/>
  <c r="H254"/>
  <c r="F254"/>
  <c r="K89" i="12"/>
  <c r="F89"/>
  <c r="G89"/>
  <c r="D174"/>
  <c r="E173"/>
  <c r="G125" i="16" l="1"/>
  <c r="H125" s="1"/>
  <c r="L255"/>
  <c r="K256" s="1"/>
  <c r="H255"/>
  <c r="S23" s="1"/>
  <c r="AB23" s="1"/>
  <c r="F255"/>
  <c r="Q23" s="1"/>
  <c r="D256"/>
  <c r="G255"/>
  <c r="R23" s="1"/>
  <c r="AG23" s="1"/>
  <c r="E255"/>
  <c r="H89" i="12"/>
  <c r="L89" s="1"/>
  <c r="D175"/>
  <c r="E174"/>
  <c r="AH23" i="16" l="1"/>
  <c r="AB23" i="12"/>
  <c r="AD23" i="16"/>
  <c r="AF23" s="1"/>
  <c r="L125"/>
  <c r="D257"/>
  <c r="G256"/>
  <c r="E256"/>
  <c r="L256"/>
  <c r="K257" s="1"/>
  <c r="H256"/>
  <c r="F256"/>
  <c r="G90" i="12"/>
  <c r="K90"/>
  <c r="F90"/>
  <c r="D176"/>
  <c r="E175"/>
  <c r="AI23" i="16" l="1"/>
  <c r="AK23" s="1"/>
  <c r="G126"/>
  <c r="F126"/>
  <c r="K126"/>
  <c r="H90" i="12"/>
  <c r="L90" s="1"/>
  <c r="K91" s="1"/>
  <c r="L257" i="16"/>
  <c r="K258" s="1"/>
  <c r="H257"/>
  <c r="F257"/>
  <c r="D258"/>
  <c r="G257"/>
  <c r="E257"/>
  <c r="D177" i="12"/>
  <c r="E176"/>
  <c r="AJ23" i="16" l="1"/>
  <c r="H126"/>
  <c r="G91" i="12"/>
  <c r="D259" i="16"/>
  <c r="G258"/>
  <c r="E258"/>
  <c r="L258"/>
  <c r="K259" s="1"/>
  <c r="H258"/>
  <c r="F258"/>
  <c r="F91" i="12"/>
  <c r="D178"/>
  <c r="E177"/>
  <c r="H91" l="1"/>
  <c r="L91" s="1"/>
  <c r="F92" s="1"/>
  <c r="L126" i="16"/>
  <c r="L259"/>
  <c r="K260" s="1"/>
  <c r="H259"/>
  <c r="F259"/>
  <c r="D260"/>
  <c r="G259"/>
  <c r="E259"/>
  <c r="D179" i="12"/>
  <c r="E178"/>
  <c r="K92" l="1"/>
  <c r="G92"/>
  <c r="H92" s="1"/>
  <c r="K127" i="16"/>
  <c r="G127"/>
  <c r="F127"/>
  <c r="D261"/>
  <c r="G260"/>
  <c r="E260"/>
  <c r="L260"/>
  <c r="K261" s="1"/>
  <c r="H260"/>
  <c r="F260"/>
  <c r="D180" i="12"/>
  <c r="E179"/>
  <c r="L92" l="1"/>
  <c r="G93" s="1"/>
  <c r="H127" i="16"/>
  <c r="L261"/>
  <c r="K262" s="1"/>
  <c r="H261"/>
  <c r="F261"/>
  <c r="D262"/>
  <c r="G261"/>
  <c r="E261"/>
  <c r="D181" i="12"/>
  <c r="E180"/>
  <c r="F93" l="1"/>
  <c r="H93" s="1"/>
  <c r="K93"/>
  <c r="L127" i="16"/>
  <c r="D263"/>
  <c r="G262"/>
  <c r="E262"/>
  <c r="L262"/>
  <c r="K263" s="1"/>
  <c r="H262"/>
  <c r="F262"/>
  <c r="D182" i="12"/>
  <c r="E181"/>
  <c r="L93" l="1"/>
  <c r="G94" s="1"/>
  <c r="F128" i="16"/>
  <c r="G128"/>
  <c r="K128"/>
  <c r="L263"/>
  <c r="K264" s="1"/>
  <c r="H263"/>
  <c r="F263"/>
  <c r="D264"/>
  <c r="G263"/>
  <c r="E263"/>
  <c r="D183" i="12"/>
  <c r="E182"/>
  <c r="F94" l="1"/>
  <c r="H94" s="1"/>
  <c r="K94"/>
  <c r="H128" i="16"/>
  <c r="D265"/>
  <c r="G264"/>
  <c r="E264"/>
  <c r="L264"/>
  <c r="K265" s="1"/>
  <c r="H264"/>
  <c r="F264"/>
  <c r="D184" i="12"/>
  <c r="E183"/>
  <c r="L94" l="1"/>
  <c r="K95" s="1"/>
  <c r="L128" i="16"/>
  <c r="L265"/>
  <c r="K266" s="1"/>
  <c r="H265"/>
  <c r="F265"/>
  <c r="D266"/>
  <c r="G265"/>
  <c r="E265"/>
  <c r="D185" i="12"/>
  <c r="E184"/>
  <c r="F95" l="1"/>
  <c r="G95"/>
  <c r="K129" i="16"/>
  <c r="G129"/>
  <c r="F129"/>
  <c r="D267"/>
  <c r="G266"/>
  <c r="E266"/>
  <c r="L266"/>
  <c r="K267" s="1"/>
  <c r="H266"/>
  <c r="F266"/>
  <c r="D186" i="12"/>
  <c r="E185"/>
  <c r="H95" l="1"/>
  <c r="L95" s="1"/>
  <c r="K96" s="1"/>
  <c r="H129" i="16"/>
  <c r="L129" s="1"/>
  <c r="L267"/>
  <c r="K268" s="1"/>
  <c r="H267"/>
  <c r="S24" s="1"/>
  <c r="AB24" s="1"/>
  <c r="F267"/>
  <c r="Q24" s="1"/>
  <c r="D268"/>
  <c r="G267"/>
  <c r="R24" s="1"/>
  <c r="AG24" s="1"/>
  <c r="E267"/>
  <c r="D187" i="12"/>
  <c r="E186"/>
  <c r="AH24" i="16" l="1"/>
  <c r="F96" i="12"/>
  <c r="G96"/>
  <c r="AB24"/>
  <c r="K130" i="16"/>
  <c r="F130"/>
  <c r="G130"/>
  <c r="D269"/>
  <c r="G268"/>
  <c r="E268"/>
  <c r="L268"/>
  <c r="K269" s="1"/>
  <c r="H268"/>
  <c r="F268"/>
  <c r="D188" i="12"/>
  <c r="E187"/>
  <c r="H130" i="16" l="1"/>
  <c r="H96" i="12"/>
  <c r="L96" s="1"/>
  <c r="K97" s="1"/>
  <c r="AD24" i="16"/>
  <c r="AF24" s="1"/>
  <c r="BR24" s="1"/>
  <c r="BR24" i="12"/>
  <c r="L130" i="16"/>
  <c r="K131" s="1"/>
  <c r="AI24"/>
  <c r="L269"/>
  <c r="K270" s="1"/>
  <c r="H269"/>
  <c r="F269"/>
  <c r="D270"/>
  <c r="G269"/>
  <c r="E269"/>
  <c r="D189" i="12"/>
  <c r="E188"/>
  <c r="G131" i="16" l="1"/>
  <c r="F97" i="12"/>
  <c r="G97"/>
  <c r="AK24" i="16"/>
  <c r="BS24" s="1"/>
  <c r="F131"/>
  <c r="H131" s="1"/>
  <c r="L131" s="1"/>
  <c r="AJ24"/>
  <c r="D271"/>
  <c r="G270"/>
  <c r="E270"/>
  <c r="L270"/>
  <c r="K271" s="1"/>
  <c r="H270"/>
  <c r="F270"/>
  <c r="D190" i="12"/>
  <c r="E189"/>
  <c r="H97" l="1"/>
  <c r="L97" s="1"/>
  <c r="K98" s="1"/>
  <c r="K132" i="16"/>
  <c r="F132"/>
  <c r="G132"/>
  <c r="L271"/>
  <c r="K272" s="1"/>
  <c r="H271"/>
  <c r="F271"/>
  <c r="D272"/>
  <c r="G271"/>
  <c r="E271"/>
  <c r="D191" i="12"/>
  <c r="E190"/>
  <c r="F98" l="1"/>
  <c r="G98"/>
  <c r="H132" i="16"/>
  <c r="L132" s="1"/>
  <c r="D273"/>
  <c r="G272"/>
  <c r="E272"/>
  <c r="L272"/>
  <c r="K273" s="1"/>
  <c r="H272"/>
  <c r="F272"/>
  <c r="D192" i="12"/>
  <c r="E191"/>
  <c r="H98" l="1"/>
  <c r="L98" s="1"/>
  <c r="G99" s="1"/>
  <c r="R10" s="1"/>
  <c r="AG10" s="1"/>
  <c r="AH10" s="1"/>
  <c r="AI10" s="1"/>
  <c r="AJ10" s="1"/>
  <c r="K133" i="16"/>
  <c r="F133"/>
  <c r="G133"/>
  <c r="L273"/>
  <c r="K274" s="1"/>
  <c r="H273"/>
  <c r="F273"/>
  <c r="D274"/>
  <c r="G273"/>
  <c r="E273"/>
  <c r="D193" i="12"/>
  <c r="E192"/>
  <c r="K99" l="1"/>
  <c r="F99"/>
  <c r="Q10" s="1"/>
  <c r="AK10" s="1"/>
  <c r="CB10" s="1"/>
  <c r="H133" i="16"/>
  <c r="L133" s="1"/>
  <c r="K134" s="1"/>
  <c r="D275"/>
  <c r="G274"/>
  <c r="E274"/>
  <c r="L274"/>
  <c r="K275" s="1"/>
  <c r="H274"/>
  <c r="F274"/>
  <c r="D194" i="12"/>
  <c r="E193"/>
  <c r="BS10" l="1"/>
  <c r="H99"/>
  <c r="G134" i="16"/>
  <c r="F134"/>
  <c r="L275"/>
  <c r="K276" s="1"/>
  <c r="H275"/>
  <c r="F275"/>
  <c r="D276"/>
  <c r="G275"/>
  <c r="E275"/>
  <c r="D195" i="12"/>
  <c r="E194"/>
  <c r="L99" l="1"/>
  <c r="S10"/>
  <c r="H134" i="16"/>
  <c r="L134" s="1"/>
  <c r="G135" s="1"/>
  <c r="R13" s="1"/>
  <c r="AG13" s="1"/>
  <c r="D277"/>
  <c r="G276"/>
  <c r="E276"/>
  <c r="L276"/>
  <c r="K277" s="1"/>
  <c r="H276"/>
  <c r="F276"/>
  <c r="D196" i="12"/>
  <c r="E195"/>
  <c r="F100" l="1"/>
  <c r="K100"/>
  <c r="G100"/>
  <c r="F135" i="16"/>
  <c r="Q13" s="1"/>
  <c r="K135"/>
  <c r="L277"/>
  <c r="K278" s="1"/>
  <c r="H277"/>
  <c r="F277"/>
  <c r="D278"/>
  <c r="G277"/>
  <c r="E277"/>
  <c r="D197" i="12"/>
  <c r="E196"/>
  <c r="H100" l="1"/>
  <c r="L100" s="1"/>
  <c r="G101" s="1"/>
  <c r="H135" i="16"/>
  <c r="L135" s="1"/>
  <c r="D279"/>
  <c r="G278"/>
  <c r="E278"/>
  <c r="L278"/>
  <c r="K279" s="1"/>
  <c r="H278"/>
  <c r="F278"/>
  <c r="D198" i="12"/>
  <c r="E197"/>
  <c r="F101" l="1"/>
  <c r="H101" s="1"/>
  <c r="K101"/>
  <c r="S13" i="16"/>
  <c r="AB13" s="1"/>
  <c r="K136"/>
  <c r="G136"/>
  <c r="F136"/>
  <c r="L279"/>
  <c r="K280" s="1"/>
  <c r="H279"/>
  <c r="S25" s="1"/>
  <c r="AB25" s="1"/>
  <c r="F279"/>
  <c r="Q25" s="1"/>
  <c r="D280"/>
  <c r="G279"/>
  <c r="R25" s="1"/>
  <c r="AG25" s="1"/>
  <c r="E279"/>
  <c r="D199" i="12"/>
  <c r="E198"/>
  <c r="L101" l="1"/>
  <c r="F102" s="1"/>
  <c r="AH25" i="16"/>
  <c r="AD13"/>
  <c r="AF13" s="1"/>
  <c r="BV13" s="1"/>
  <c r="AH13"/>
  <c r="AI13" s="1"/>
  <c r="AK13" s="1"/>
  <c r="BW13" s="1"/>
  <c r="AB13" i="12"/>
  <c r="BR13"/>
  <c r="AB25"/>
  <c r="AD25" i="16"/>
  <c r="AF25" s="1"/>
  <c r="H136"/>
  <c r="L136" s="1"/>
  <c r="K137" s="1"/>
  <c r="D281"/>
  <c r="G280"/>
  <c r="E280"/>
  <c r="L280"/>
  <c r="K281" s="1"/>
  <c r="H280"/>
  <c r="F280"/>
  <c r="D200" i="12"/>
  <c r="E199"/>
  <c r="G102" l="1"/>
  <c r="H102" s="1"/>
  <c r="K102"/>
  <c r="G137" i="16"/>
  <c r="F137"/>
  <c r="AI25"/>
  <c r="AK25" s="1"/>
  <c r="BS25" s="1"/>
  <c r="BR13"/>
  <c r="AJ13"/>
  <c r="BR25" i="12"/>
  <c r="BR25" i="16"/>
  <c r="L281"/>
  <c r="K282" s="1"/>
  <c r="H281"/>
  <c r="F281"/>
  <c r="D282"/>
  <c r="G281"/>
  <c r="E281"/>
  <c r="D201" i="12"/>
  <c r="E200"/>
  <c r="L102" l="1"/>
  <c r="K103" s="1"/>
  <c r="H137" i="16"/>
  <c r="AJ25"/>
  <c r="BP13"/>
  <c r="CD13" i="12"/>
  <c r="BS13" i="16"/>
  <c r="L137"/>
  <c r="D283"/>
  <c r="G282"/>
  <c r="E282"/>
  <c r="L282"/>
  <c r="K283" s="1"/>
  <c r="H282"/>
  <c r="F282"/>
  <c r="D202" i="12"/>
  <c r="E201"/>
  <c r="F103" l="1"/>
  <c r="G103"/>
  <c r="G138" i="16"/>
  <c r="K138"/>
  <c r="F138"/>
  <c r="L283"/>
  <c r="K284" s="1"/>
  <c r="H283"/>
  <c r="F283"/>
  <c r="D284"/>
  <c r="G283"/>
  <c r="E283"/>
  <c r="D203" i="12"/>
  <c r="E202"/>
  <c r="H103" l="1"/>
  <c r="L103" s="1"/>
  <c r="G104" s="1"/>
  <c r="H138" i="16"/>
  <c r="L138" s="1"/>
  <c r="D285"/>
  <c r="G284"/>
  <c r="E284"/>
  <c r="L284"/>
  <c r="K285" s="1"/>
  <c r="H284"/>
  <c r="F284"/>
  <c r="D204" i="12"/>
  <c r="E203"/>
  <c r="F104" l="1"/>
  <c r="H104" s="1"/>
  <c r="L104" s="1"/>
  <c r="K105" s="1"/>
  <c r="K104"/>
  <c r="G139" i="16"/>
  <c r="F139"/>
  <c r="K139"/>
  <c r="L285"/>
  <c r="K286" s="1"/>
  <c r="H285"/>
  <c r="F285"/>
  <c r="D286"/>
  <c r="G285"/>
  <c r="E285"/>
  <c r="D205" i="12"/>
  <c r="E204"/>
  <c r="H139" i="16" l="1"/>
  <c r="G105" i="12"/>
  <c r="F105"/>
  <c r="L139" i="16"/>
  <c r="D287"/>
  <c r="G286"/>
  <c r="E286"/>
  <c r="L286"/>
  <c r="K287" s="1"/>
  <c r="H286"/>
  <c r="F286"/>
  <c r="D206" i="12"/>
  <c r="E205"/>
  <c r="H105" l="1"/>
  <c r="L105" s="1"/>
  <c r="F106" s="1"/>
  <c r="G140" i="16"/>
  <c r="K140"/>
  <c r="F140"/>
  <c r="L287"/>
  <c r="K288" s="1"/>
  <c r="H287"/>
  <c r="F287"/>
  <c r="D288"/>
  <c r="G287"/>
  <c r="E287"/>
  <c r="D207" i="12"/>
  <c r="E206"/>
  <c r="H140" i="16" l="1"/>
  <c r="K106" i="12"/>
  <c r="G106"/>
  <c r="H106" s="1"/>
  <c r="L106" s="1"/>
  <c r="G107" s="1"/>
  <c r="L140" i="16"/>
  <c r="D289"/>
  <c r="G288"/>
  <c r="E288"/>
  <c r="L288"/>
  <c r="K289" s="1"/>
  <c r="H288"/>
  <c r="F288"/>
  <c r="D208" i="12"/>
  <c r="E207"/>
  <c r="K107" l="1"/>
  <c r="F107"/>
  <c r="H107" s="1"/>
  <c r="K141" i="16"/>
  <c r="F141"/>
  <c r="G141"/>
  <c r="L289"/>
  <c r="K290" s="1"/>
  <c r="H289"/>
  <c r="F289"/>
  <c r="D290"/>
  <c r="G289"/>
  <c r="E289"/>
  <c r="D209" i="12"/>
  <c r="E208"/>
  <c r="L107" l="1"/>
  <c r="G108" s="1"/>
  <c r="H141" i="16"/>
  <c r="L141" s="1"/>
  <c r="G142" s="1"/>
  <c r="D291"/>
  <c r="G290"/>
  <c r="E290"/>
  <c r="L290"/>
  <c r="K291" s="1"/>
  <c r="H290"/>
  <c r="F290"/>
  <c r="D210" i="12"/>
  <c r="E209"/>
  <c r="F108" l="1"/>
  <c r="H108" s="1"/>
  <c r="K108"/>
  <c r="K142" i="16"/>
  <c r="F142"/>
  <c r="H142" s="1"/>
  <c r="L291"/>
  <c r="K292" s="1"/>
  <c r="H291"/>
  <c r="S26" s="1"/>
  <c r="AB26" s="1"/>
  <c r="F291"/>
  <c r="Q26" s="1"/>
  <c r="D292"/>
  <c r="G291"/>
  <c r="R26" s="1"/>
  <c r="AG26" s="1"/>
  <c r="E291"/>
  <c r="D211" i="12"/>
  <c r="E210"/>
  <c r="AH26" i="16" l="1"/>
  <c r="L108" i="12"/>
  <c r="F109" s="1"/>
  <c r="L142" i="16"/>
  <c r="F143" s="1"/>
  <c r="AB26" i="12"/>
  <c r="D293" i="16"/>
  <c r="G292"/>
  <c r="E292"/>
  <c r="L292"/>
  <c r="K293" s="1"/>
  <c r="H292"/>
  <c r="F292"/>
  <c r="D212" i="12"/>
  <c r="E211"/>
  <c r="G143" i="16" l="1"/>
  <c r="H143" s="1"/>
  <c r="K109" i="12"/>
  <c r="G109"/>
  <c r="H109" s="1"/>
  <c r="AD26" i="16"/>
  <c r="AF26" s="1"/>
  <c r="BR26" s="1"/>
  <c r="K143"/>
  <c r="BR26" i="12"/>
  <c r="AI26" i="16"/>
  <c r="AK26" s="1"/>
  <c r="BS26" s="1"/>
  <c r="L293"/>
  <c r="K294" s="1"/>
  <c r="H293"/>
  <c r="F293"/>
  <c r="D294"/>
  <c r="G293"/>
  <c r="E293"/>
  <c r="D213" i="12"/>
  <c r="E212"/>
  <c r="L143" i="16" l="1"/>
  <c r="K144" s="1"/>
  <c r="L109" i="12"/>
  <c r="G110" s="1"/>
  <c r="AJ26" i="16"/>
  <c r="D295"/>
  <c r="G294"/>
  <c r="E294"/>
  <c r="L294"/>
  <c r="K295" s="1"/>
  <c r="H294"/>
  <c r="F294"/>
  <c r="D214" i="12"/>
  <c r="E213"/>
  <c r="F144" i="16" l="1"/>
  <c r="G144"/>
  <c r="K110" i="12"/>
  <c r="F110"/>
  <c r="H110" s="1"/>
  <c r="L295" i="16"/>
  <c r="K296" s="1"/>
  <c r="H295"/>
  <c r="F295"/>
  <c r="D296"/>
  <c r="G295"/>
  <c r="E295"/>
  <c r="D215" i="12"/>
  <c r="E214"/>
  <c r="H144" i="16" l="1"/>
  <c r="L144" s="1"/>
  <c r="F145" s="1"/>
  <c r="L110" i="12"/>
  <c r="K111" s="1"/>
  <c r="D297" i="16"/>
  <c r="G296"/>
  <c r="E296"/>
  <c r="L296"/>
  <c r="K297" s="1"/>
  <c r="H296"/>
  <c r="F296"/>
  <c r="D216" i="12"/>
  <c r="E215"/>
  <c r="G145" i="16" l="1"/>
  <c r="H145" s="1"/>
  <c r="K145"/>
  <c r="G111" i="12"/>
  <c r="R11" s="1"/>
  <c r="AG11" s="1"/>
  <c r="AH11" s="1"/>
  <c r="AI11" s="1"/>
  <c r="AJ11" s="1"/>
  <c r="F111"/>
  <c r="L297" i="16"/>
  <c r="K298" s="1"/>
  <c r="H297"/>
  <c r="F297"/>
  <c r="D298"/>
  <c r="G297"/>
  <c r="E297"/>
  <c r="D217" i="12"/>
  <c r="E216"/>
  <c r="L145" i="16" l="1"/>
  <c r="F146" s="1"/>
  <c r="Q11" i="12"/>
  <c r="AK11" s="1"/>
  <c r="CB11" s="1"/>
  <c r="H111"/>
  <c r="D299" i="16"/>
  <c r="G298"/>
  <c r="E298"/>
  <c r="L298"/>
  <c r="K299" s="1"/>
  <c r="H298"/>
  <c r="F298"/>
  <c r="D218" i="12"/>
  <c r="E217"/>
  <c r="G146" i="16" l="1"/>
  <c r="H146" s="1"/>
  <c r="K146"/>
  <c r="BS11" i="12"/>
  <c r="S11"/>
  <c r="L111"/>
  <c r="L299" i="16"/>
  <c r="K300" s="1"/>
  <c r="H299"/>
  <c r="F299"/>
  <c r="D300"/>
  <c r="G299"/>
  <c r="E299"/>
  <c r="D219" i="12"/>
  <c r="E218"/>
  <c r="L146" i="16" l="1"/>
  <c r="F147" s="1"/>
  <c r="Q14" s="1"/>
  <c r="F112" i="12"/>
  <c r="G112"/>
  <c r="K112"/>
  <c r="D301" i="16"/>
  <c r="G300"/>
  <c r="E300"/>
  <c r="L300"/>
  <c r="K301" s="1"/>
  <c r="H300"/>
  <c r="F300"/>
  <c r="D220" i="12"/>
  <c r="E219"/>
  <c r="K147" i="16" l="1"/>
  <c r="G147"/>
  <c r="R14" s="1"/>
  <c r="AG14" s="1"/>
  <c r="H112" i="12"/>
  <c r="L112" s="1"/>
  <c r="AD14" i="16"/>
  <c r="AF14" s="1"/>
  <c r="BV14" s="1"/>
  <c r="L301"/>
  <c r="K302" s="1"/>
  <c r="H301"/>
  <c r="F301"/>
  <c r="D302"/>
  <c r="G301"/>
  <c r="E301"/>
  <c r="D221" i="12"/>
  <c r="E220"/>
  <c r="H147" i="16" l="1"/>
  <c r="K113" i="12"/>
  <c r="G113"/>
  <c r="F113"/>
  <c r="BR14"/>
  <c r="D303" i="16"/>
  <c r="G302"/>
  <c r="E302"/>
  <c r="L302"/>
  <c r="K303" s="1"/>
  <c r="H302"/>
  <c r="F302"/>
  <c r="D222" i="12"/>
  <c r="E221"/>
  <c r="L147" i="16" l="1"/>
  <c r="S14"/>
  <c r="AB14" s="1"/>
  <c r="H113" i="12"/>
  <c r="L113" s="1"/>
  <c r="L303" i="16"/>
  <c r="K304" s="1"/>
  <c r="H303"/>
  <c r="S27" s="1"/>
  <c r="AB27" s="1"/>
  <c r="F303"/>
  <c r="Q27" s="1"/>
  <c r="D304"/>
  <c r="G303"/>
  <c r="R27" s="1"/>
  <c r="AG27" s="1"/>
  <c r="E303"/>
  <c r="D223" i="12"/>
  <c r="E222"/>
  <c r="K148" i="16" l="1"/>
  <c r="G148"/>
  <c r="F148"/>
  <c r="AH14"/>
  <c r="AI14" s="1"/>
  <c r="AB14" i="12"/>
  <c r="AH27" i="16"/>
  <c r="G114" i="12"/>
  <c r="F114"/>
  <c r="K114"/>
  <c r="AB27"/>
  <c r="BR14" i="16"/>
  <c r="D305"/>
  <c r="G304"/>
  <c r="E304"/>
  <c r="L304"/>
  <c r="K305" s="1"/>
  <c r="H304"/>
  <c r="F304"/>
  <c r="D224" i="12"/>
  <c r="E223"/>
  <c r="AK14" i="16" l="1"/>
  <c r="AJ14"/>
  <c r="H148"/>
  <c r="L148" s="1"/>
  <c r="H114" i="12"/>
  <c r="L114" s="1"/>
  <c r="AD27" i="16"/>
  <c r="AF27" s="1"/>
  <c r="BR27" s="1"/>
  <c r="AI27"/>
  <c r="BR27" i="12"/>
  <c r="L305" i="16"/>
  <c r="K306" s="1"/>
  <c r="H305"/>
  <c r="F305"/>
  <c r="D306"/>
  <c r="G305"/>
  <c r="E305"/>
  <c r="D225" i="12"/>
  <c r="E224"/>
  <c r="BW14" i="16" l="1"/>
  <c r="CD14" i="12" s="1"/>
  <c r="BS14" i="16"/>
  <c r="BP14"/>
  <c r="G149"/>
  <c r="F149"/>
  <c r="K149"/>
  <c r="K115" i="12"/>
  <c r="F115"/>
  <c r="G115"/>
  <c r="AK27" i="16"/>
  <c r="BS27" s="1"/>
  <c r="AJ27"/>
  <c r="D307"/>
  <c r="G306"/>
  <c r="E306"/>
  <c r="L306"/>
  <c r="K307" s="1"/>
  <c r="H306"/>
  <c r="F306"/>
  <c r="D226" i="12"/>
  <c r="E225"/>
  <c r="H149" i="16" l="1"/>
  <c r="L149" s="1"/>
  <c r="F150" s="1"/>
  <c r="H115" i="12"/>
  <c r="L115" s="1"/>
  <c r="L307" i="16"/>
  <c r="K308" s="1"/>
  <c r="H307"/>
  <c r="F307"/>
  <c r="D308"/>
  <c r="G307"/>
  <c r="E307"/>
  <c r="D227" i="12"/>
  <c r="E226"/>
  <c r="G150" i="16" l="1"/>
  <c r="H150" s="1"/>
  <c r="K150"/>
  <c r="G116" i="12"/>
  <c r="K116"/>
  <c r="F116"/>
  <c r="D309" i="16"/>
  <c r="G308"/>
  <c r="E308"/>
  <c r="L308"/>
  <c r="K309" s="1"/>
  <c r="H308"/>
  <c r="F308"/>
  <c r="D228" i="12"/>
  <c r="E227"/>
  <c r="H116" l="1"/>
  <c r="L116" s="1"/>
  <c r="L150" i="16"/>
  <c r="L309"/>
  <c r="K310" s="1"/>
  <c r="H309"/>
  <c r="F309"/>
  <c r="D310"/>
  <c r="G309"/>
  <c r="E309"/>
  <c r="D229" i="12"/>
  <c r="E228"/>
  <c r="G117" l="1"/>
  <c r="F117"/>
  <c r="K117"/>
  <c r="G151" i="16"/>
  <c r="F151"/>
  <c r="K151"/>
  <c r="D311"/>
  <c r="G310"/>
  <c r="E310"/>
  <c r="L310"/>
  <c r="K311" s="1"/>
  <c r="H310"/>
  <c r="F310"/>
  <c r="D230" i="12"/>
  <c r="E229"/>
  <c r="H117" l="1"/>
  <c r="L117" s="1"/>
  <c r="H151" i="16"/>
  <c r="L311"/>
  <c r="K312" s="1"/>
  <c r="H311"/>
  <c r="F311"/>
  <c r="D312"/>
  <c r="G311"/>
  <c r="E311"/>
  <c r="D231" i="12"/>
  <c r="E230"/>
  <c r="K118" l="1"/>
  <c r="G118"/>
  <c r="F118"/>
  <c r="L151" i="16"/>
  <c r="D313"/>
  <c r="G312"/>
  <c r="E312"/>
  <c r="L312"/>
  <c r="K313" s="1"/>
  <c r="H312"/>
  <c r="F312"/>
  <c r="D232" i="12"/>
  <c r="E231"/>
  <c r="H118" l="1"/>
  <c r="L118" s="1"/>
  <c r="G119" s="1"/>
  <c r="F152" i="16"/>
  <c r="K152"/>
  <c r="G152"/>
  <c r="L313"/>
  <c r="K314" s="1"/>
  <c r="H313"/>
  <c r="F313"/>
  <c r="D314"/>
  <c r="G313"/>
  <c r="E313"/>
  <c r="D233" i="12"/>
  <c r="E232"/>
  <c r="K119" l="1"/>
  <c r="F119"/>
  <c r="H119" s="1"/>
  <c r="H152" i="16"/>
  <c r="D315"/>
  <c r="G314"/>
  <c r="E314"/>
  <c r="L314"/>
  <c r="K315" s="1"/>
  <c r="H314"/>
  <c r="F314"/>
  <c r="D234" i="12"/>
  <c r="E233"/>
  <c r="L119" l="1"/>
  <c r="G120" s="1"/>
  <c r="L152" i="16"/>
  <c r="L315"/>
  <c r="K316" s="1"/>
  <c r="H315"/>
  <c r="S28" s="1"/>
  <c r="AB28" s="1"/>
  <c r="F315"/>
  <c r="Q28" s="1"/>
  <c r="D316"/>
  <c r="G315"/>
  <c r="R28" s="1"/>
  <c r="AG28" s="1"/>
  <c r="E315"/>
  <c r="D235" i="12"/>
  <c r="E234"/>
  <c r="F120" l="1"/>
  <c r="H120" s="1"/>
  <c r="K120"/>
  <c r="AH28" i="16"/>
  <c r="AB28" i="12"/>
  <c r="K153" i="16"/>
  <c r="G153"/>
  <c r="F153"/>
  <c r="D317"/>
  <c r="G316"/>
  <c r="E316"/>
  <c r="L316"/>
  <c r="K317" s="1"/>
  <c r="H316"/>
  <c r="F316"/>
  <c r="D236" i="12"/>
  <c r="E235"/>
  <c r="L120" l="1"/>
  <c r="F121" s="1"/>
  <c r="AD28" i="16"/>
  <c r="AF28" s="1"/>
  <c r="BR28" s="1"/>
  <c r="BR28" i="12"/>
  <c r="AI28" i="16"/>
  <c r="AK28" s="1"/>
  <c r="BS28" s="1"/>
  <c r="H153"/>
  <c r="L153" s="1"/>
  <c r="L317"/>
  <c r="K318" s="1"/>
  <c r="H317"/>
  <c r="F317"/>
  <c r="D318"/>
  <c r="G317"/>
  <c r="E317"/>
  <c r="D237" i="12"/>
  <c r="E236"/>
  <c r="G121" l="1"/>
  <c r="H121" s="1"/>
  <c r="K121"/>
  <c r="AJ28" i="16"/>
  <c r="G154"/>
  <c r="K154"/>
  <c r="F154"/>
  <c r="D319"/>
  <c r="G318"/>
  <c r="E318"/>
  <c r="L318"/>
  <c r="K319" s="1"/>
  <c r="H318"/>
  <c r="F318"/>
  <c r="D238" i="12"/>
  <c r="E237"/>
  <c r="L121" l="1"/>
  <c r="K122" s="1"/>
  <c r="H154" i="16"/>
  <c r="L154" s="1"/>
  <c r="L319"/>
  <c r="K320" s="1"/>
  <c r="H319"/>
  <c r="F319"/>
  <c r="D320"/>
  <c r="G319"/>
  <c r="E319"/>
  <c r="D239" i="12"/>
  <c r="E238"/>
  <c r="F122" l="1"/>
  <c r="G122"/>
  <c r="G155" i="16"/>
  <c r="F155"/>
  <c r="K155"/>
  <c r="D321"/>
  <c r="G320"/>
  <c r="E320"/>
  <c r="L320"/>
  <c r="K321" s="1"/>
  <c r="H320"/>
  <c r="F320"/>
  <c r="D240" i="12"/>
  <c r="E239"/>
  <c r="H122" l="1"/>
  <c r="L122" s="1"/>
  <c r="G123" s="1"/>
  <c r="R12" s="1"/>
  <c r="AG12" s="1"/>
  <c r="AH12" s="1"/>
  <c r="AI12" s="1"/>
  <c r="H155" i="16"/>
  <c r="L155" s="1"/>
  <c r="L321"/>
  <c r="K322" s="1"/>
  <c r="H321"/>
  <c r="F321"/>
  <c r="D322"/>
  <c r="G321"/>
  <c r="E321"/>
  <c r="D241" i="12"/>
  <c r="E240"/>
  <c r="F123" l="1"/>
  <c r="Q12" s="1"/>
  <c r="AK12" s="1"/>
  <c r="CB12" s="1"/>
  <c r="K123"/>
  <c r="AJ12"/>
  <c r="K156" i="16"/>
  <c r="G156"/>
  <c r="F156"/>
  <c r="D323"/>
  <c r="G322"/>
  <c r="E322"/>
  <c r="L322"/>
  <c r="K323" s="1"/>
  <c r="H322"/>
  <c r="F322"/>
  <c r="D242" i="12"/>
  <c r="E241"/>
  <c r="H123" l="1"/>
  <c r="S12" s="1"/>
  <c r="BS12"/>
  <c r="H156" i="16"/>
  <c r="L156" s="1"/>
  <c r="L323"/>
  <c r="K324" s="1"/>
  <c r="H323"/>
  <c r="F323"/>
  <c r="D324"/>
  <c r="G323"/>
  <c r="E323"/>
  <c r="D243" i="12"/>
  <c r="E242"/>
  <c r="L123" l="1"/>
  <c r="K124" s="1"/>
  <c r="F124"/>
  <c r="G124"/>
  <c r="F157" i="16"/>
  <c r="K157"/>
  <c r="G157"/>
  <c r="D325"/>
  <c r="G324"/>
  <c r="E324"/>
  <c r="L324"/>
  <c r="K325" s="1"/>
  <c r="H324"/>
  <c r="F324"/>
  <c r="D244" i="12"/>
  <c r="E243"/>
  <c r="H124" l="1"/>
  <c r="L124" s="1"/>
  <c r="H157" i="16"/>
  <c r="L157" s="1"/>
  <c r="L325"/>
  <c r="K326" s="1"/>
  <c r="H325"/>
  <c r="F325"/>
  <c r="D326"/>
  <c r="G325"/>
  <c r="E325"/>
  <c r="D245" i="12"/>
  <c r="G244"/>
  <c r="E244"/>
  <c r="L244"/>
  <c r="K245" s="1"/>
  <c r="H244"/>
  <c r="F244"/>
  <c r="F125" l="1"/>
  <c r="K125"/>
  <c r="G125"/>
  <c r="G158" i="16"/>
  <c r="F158"/>
  <c r="K158"/>
  <c r="D327"/>
  <c r="G326"/>
  <c r="E326"/>
  <c r="L326"/>
  <c r="K327" s="1"/>
  <c r="H326"/>
  <c r="F326"/>
  <c r="L245" i="12"/>
  <c r="K246" s="1"/>
  <c r="H245"/>
  <c r="F245"/>
  <c r="D246"/>
  <c r="G245"/>
  <c r="E245"/>
  <c r="H125" l="1"/>
  <c r="L125" s="1"/>
  <c r="H158" i="16"/>
  <c r="L158" s="1"/>
  <c r="L327"/>
  <c r="K328" s="1"/>
  <c r="H327"/>
  <c r="S29" s="1"/>
  <c r="AB29" s="1"/>
  <c r="F327"/>
  <c r="Q29" s="1"/>
  <c r="D328"/>
  <c r="G327"/>
  <c r="R29" s="1"/>
  <c r="AG29" s="1"/>
  <c r="E327"/>
  <c r="D247" i="12"/>
  <c r="G246"/>
  <c r="E246"/>
  <c r="L246"/>
  <c r="K247" s="1"/>
  <c r="H246"/>
  <c r="F246"/>
  <c r="AH29" i="16" l="1"/>
  <c r="K126" i="12"/>
  <c r="F126"/>
  <c r="G126"/>
  <c r="AB29"/>
  <c r="G159" i="16"/>
  <c r="R15" s="1"/>
  <c r="AG15" s="1"/>
  <c r="K159"/>
  <c r="F159"/>
  <c r="D329"/>
  <c r="G328"/>
  <c r="E328"/>
  <c r="L328"/>
  <c r="K329" s="1"/>
  <c r="H328"/>
  <c r="F328"/>
  <c r="L247" i="12"/>
  <c r="K248" s="1"/>
  <c r="H247"/>
  <c r="F247"/>
  <c r="D248"/>
  <c r="G247"/>
  <c r="E247"/>
  <c r="H126" l="1"/>
  <c r="L126" s="1"/>
  <c r="AD29" i="16"/>
  <c r="AF29" s="1"/>
  <c r="BR29" s="1"/>
  <c r="AI29"/>
  <c r="AK29" s="1"/>
  <c r="BR29" i="12"/>
  <c r="H159" i="16"/>
  <c r="Q15"/>
  <c r="L329"/>
  <c r="K330" s="1"/>
  <c r="H329"/>
  <c r="F329"/>
  <c r="D330"/>
  <c r="G329"/>
  <c r="E329"/>
  <c r="D249" i="12"/>
  <c r="G248"/>
  <c r="E248"/>
  <c r="L248"/>
  <c r="K249" s="1"/>
  <c r="H248"/>
  <c r="F248"/>
  <c r="F127" l="1"/>
  <c r="K127"/>
  <c r="G127"/>
  <c r="BS29" i="16"/>
  <c r="AJ29"/>
  <c r="S15"/>
  <c r="AB15" s="1"/>
  <c r="AH15" s="1"/>
  <c r="L159"/>
  <c r="D331"/>
  <c r="G330"/>
  <c r="E330"/>
  <c r="L330"/>
  <c r="K331" s="1"/>
  <c r="H330"/>
  <c r="F330"/>
  <c r="L249" i="12"/>
  <c r="K250" s="1"/>
  <c r="H249"/>
  <c r="F249"/>
  <c r="D250"/>
  <c r="G249"/>
  <c r="E249"/>
  <c r="H127" l="1"/>
  <c r="L127" s="1"/>
  <c r="K128" s="1"/>
  <c r="AB15"/>
  <c r="AD15" i="16"/>
  <c r="AF15" s="1"/>
  <c r="BV15" s="1"/>
  <c r="F160"/>
  <c r="K160"/>
  <c r="G160"/>
  <c r="L331"/>
  <c r="K332" s="1"/>
  <c r="H331"/>
  <c r="F331"/>
  <c r="D332"/>
  <c r="G331"/>
  <c r="E331"/>
  <c r="D251" i="12"/>
  <c r="G250"/>
  <c r="E250"/>
  <c r="L250"/>
  <c r="K251" s="1"/>
  <c r="H250"/>
  <c r="F250"/>
  <c r="F128" l="1"/>
  <c r="G128"/>
  <c r="AI15" i="16"/>
  <c r="AK15" s="1"/>
  <c r="BW15" s="1"/>
  <c r="BR15" i="12"/>
  <c r="H160" i="16"/>
  <c r="D333"/>
  <c r="G332"/>
  <c r="E332"/>
  <c r="L332"/>
  <c r="K333" s="1"/>
  <c r="H332"/>
  <c r="F332"/>
  <c r="L251" i="12"/>
  <c r="K252" s="1"/>
  <c r="H251"/>
  <c r="F251"/>
  <c r="D252"/>
  <c r="G251"/>
  <c r="E251"/>
  <c r="H128" l="1"/>
  <c r="L128" s="1"/>
  <c r="K129" s="1"/>
  <c r="AJ15" i="16"/>
  <c r="BR15"/>
  <c r="L160"/>
  <c r="L333"/>
  <c r="K334" s="1"/>
  <c r="H333"/>
  <c r="F333"/>
  <c r="D334"/>
  <c r="G333"/>
  <c r="E333"/>
  <c r="D253" i="12"/>
  <c r="G252"/>
  <c r="E252"/>
  <c r="L252"/>
  <c r="K253" s="1"/>
  <c r="H252"/>
  <c r="F252"/>
  <c r="F129" l="1"/>
  <c r="G129"/>
  <c r="CD15"/>
  <c r="BP15" i="16"/>
  <c r="BS15"/>
  <c r="F161"/>
  <c r="K161"/>
  <c r="G161"/>
  <c r="D335"/>
  <c r="G334"/>
  <c r="E334"/>
  <c r="L334"/>
  <c r="K335" s="1"/>
  <c r="H334"/>
  <c r="F334"/>
  <c r="L253" i="12"/>
  <c r="K254" s="1"/>
  <c r="H253"/>
  <c r="F253"/>
  <c r="D254"/>
  <c r="G253"/>
  <c r="E253"/>
  <c r="H129" l="1"/>
  <c r="L129" s="1"/>
  <c r="K130" s="1"/>
  <c r="H161" i="16"/>
  <c r="L335"/>
  <c r="K336" s="1"/>
  <c r="H335"/>
  <c r="F335"/>
  <c r="D336"/>
  <c r="G335"/>
  <c r="E335"/>
  <c r="D255" i="12"/>
  <c r="G254"/>
  <c r="E254"/>
  <c r="L254"/>
  <c r="K255" s="1"/>
  <c r="H254"/>
  <c r="F254"/>
  <c r="F130" l="1"/>
  <c r="H130" s="1"/>
  <c r="L130" s="1"/>
  <c r="G131" s="1"/>
  <c r="G130"/>
  <c r="L161" i="16"/>
  <c r="D337"/>
  <c r="G336"/>
  <c r="E336"/>
  <c r="L336"/>
  <c r="K337" s="1"/>
  <c r="H336"/>
  <c r="F336"/>
  <c r="L255" i="12"/>
  <c r="K256" s="1"/>
  <c r="H255"/>
  <c r="S23" s="1"/>
  <c r="F255"/>
  <c r="Q23" s="1"/>
  <c r="D256"/>
  <c r="G255"/>
  <c r="R23" s="1"/>
  <c r="AG23" s="1"/>
  <c r="E255"/>
  <c r="F131" l="1"/>
  <c r="H131" s="1"/>
  <c r="K131"/>
  <c r="AH23"/>
  <c r="AI23" s="1"/>
  <c r="AK23" s="1"/>
  <c r="K162" i="16"/>
  <c r="G162"/>
  <c r="F162"/>
  <c r="L337"/>
  <c r="K338" s="1"/>
  <c r="H337"/>
  <c r="F337"/>
  <c r="D338"/>
  <c r="G337"/>
  <c r="E337"/>
  <c r="D257" i="12"/>
  <c r="G256"/>
  <c r="E256"/>
  <c r="L256"/>
  <c r="K257" s="1"/>
  <c r="H256"/>
  <c r="F256"/>
  <c r="L131" l="1"/>
  <c r="K132" s="1"/>
  <c r="AJ23"/>
  <c r="H162" i="16"/>
  <c r="D339"/>
  <c r="G338"/>
  <c r="E338"/>
  <c r="L338"/>
  <c r="K339" s="1"/>
  <c r="H338"/>
  <c r="F338"/>
  <c r="L257" i="12"/>
  <c r="K258" s="1"/>
  <c r="H257"/>
  <c r="F257"/>
  <c r="D258"/>
  <c r="G257"/>
  <c r="E257"/>
  <c r="G132" l="1"/>
  <c r="F132"/>
  <c r="L162" i="16"/>
  <c r="L339"/>
  <c r="K340" s="1"/>
  <c r="H339"/>
  <c r="S30" s="1"/>
  <c r="AB30" s="1"/>
  <c r="F339"/>
  <c r="Q30" s="1"/>
  <c r="D340"/>
  <c r="G339"/>
  <c r="R30" s="1"/>
  <c r="AG30" s="1"/>
  <c r="E339"/>
  <c r="D259" i="12"/>
  <c r="G258"/>
  <c r="E258"/>
  <c r="L258"/>
  <c r="K259" s="1"/>
  <c r="H258"/>
  <c r="F258"/>
  <c r="H132" l="1"/>
  <c r="L132" s="1"/>
  <c r="G133" s="1"/>
  <c r="AH30" i="16"/>
  <c r="AB30" i="12"/>
  <c r="G163" i="16"/>
  <c r="F163"/>
  <c r="K163"/>
  <c r="D341"/>
  <c r="G340"/>
  <c r="E340"/>
  <c r="L340"/>
  <c r="K341" s="1"/>
  <c r="H340"/>
  <c r="F340"/>
  <c r="L259" i="12"/>
  <c r="K260" s="1"/>
  <c r="H259"/>
  <c r="F259"/>
  <c r="D260"/>
  <c r="G259"/>
  <c r="E259"/>
  <c r="F133" l="1"/>
  <c r="H133" s="1"/>
  <c r="K133"/>
  <c r="AD30" i="16"/>
  <c r="AF30" s="1"/>
  <c r="BR30" s="1"/>
  <c r="BR30" i="12"/>
  <c r="AI30" i="16"/>
  <c r="AK30" s="1"/>
  <c r="H163"/>
  <c r="L341"/>
  <c r="K342" s="1"/>
  <c r="H341"/>
  <c r="F341"/>
  <c r="D342"/>
  <c r="G341"/>
  <c r="E341"/>
  <c r="D261" i="12"/>
  <c r="G260"/>
  <c r="E260"/>
  <c r="L260"/>
  <c r="K261" s="1"/>
  <c r="H260"/>
  <c r="F260"/>
  <c r="L133" l="1"/>
  <c r="F134" s="1"/>
  <c r="BS30" i="16"/>
  <c r="AJ30"/>
  <c r="L163"/>
  <c r="D343"/>
  <c r="G342"/>
  <c r="E342"/>
  <c r="L342"/>
  <c r="K343" s="1"/>
  <c r="H342"/>
  <c r="F342"/>
  <c r="L261" i="12"/>
  <c r="K262" s="1"/>
  <c r="H261"/>
  <c r="F261"/>
  <c r="D262"/>
  <c r="G261"/>
  <c r="E261"/>
  <c r="G134" l="1"/>
  <c r="H134" s="1"/>
  <c r="K134"/>
  <c r="F164" i="16"/>
  <c r="K164"/>
  <c r="G164"/>
  <c r="L343"/>
  <c r="K344" s="1"/>
  <c r="H343"/>
  <c r="F343"/>
  <c r="D344"/>
  <c r="G343"/>
  <c r="E343"/>
  <c r="D263" i="12"/>
  <c r="G262"/>
  <c r="E262"/>
  <c r="L262"/>
  <c r="K263" s="1"/>
  <c r="H262"/>
  <c r="F262"/>
  <c r="L134" l="1"/>
  <c r="G135" s="1"/>
  <c r="R13" s="1"/>
  <c r="AG13" s="1"/>
  <c r="AH13" s="1"/>
  <c r="AI13" s="1"/>
  <c r="H164" i="16"/>
  <c r="D345"/>
  <c r="G344"/>
  <c r="E344"/>
  <c r="L344"/>
  <c r="K345" s="1"/>
  <c r="H344"/>
  <c r="F344"/>
  <c r="L263" i="12"/>
  <c r="K264" s="1"/>
  <c r="H263"/>
  <c r="F263"/>
  <c r="D264"/>
  <c r="G263"/>
  <c r="E263"/>
  <c r="K135" l="1"/>
  <c r="F135"/>
  <c r="Q13" s="1"/>
  <c r="AK13" s="1"/>
  <c r="CB13" s="1"/>
  <c r="AJ13"/>
  <c r="L164" i="16"/>
  <c r="L345"/>
  <c r="K346" s="1"/>
  <c r="H345"/>
  <c r="F345"/>
  <c r="D346"/>
  <c r="G345"/>
  <c r="E345"/>
  <c r="D265" i="12"/>
  <c r="G264"/>
  <c r="E264"/>
  <c r="L264"/>
  <c r="K265" s="1"/>
  <c r="H264"/>
  <c r="F264"/>
  <c r="H135" l="1"/>
  <c r="L135" s="1"/>
  <c r="BS13"/>
  <c r="S13"/>
  <c r="K165" i="16"/>
  <c r="G165"/>
  <c r="F165"/>
  <c r="D347"/>
  <c r="G346"/>
  <c r="E346"/>
  <c r="L346"/>
  <c r="K347" s="1"/>
  <c r="H346"/>
  <c r="F346"/>
  <c r="L265" i="12"/>
  <c r="K266" s="1"/>
  <c r="H265"/>
  <c r="F265"/>
  <c r="D266"/>
  <c r="G265"/>
  <c r="E265"/>
  <c r="K136" l="1"/>
  <c r="G136"/>
  <c r="F136"/>
  <c r="H165" i="16"/>
  <c r="L165" s="1"/>
  <c r="L347"/>
  <c r="K348" s="1"/>
  <c r="H347"/>
  <c r="F347"/>
  <c r="D348"/>
  <c r="G347"/>
  <c r="E347"/>
  <c r="D267" i="12"/>
  <c r="G266"/>
  <c r="E266"/>
  <c r="L266"/>
  <c r="K267" s="1"/>
  <c r="H266"/>
  <c r="F266"/>
  <c r="H136" l="1"/>
  <c r="L136" s="1"/>
  <c r="K166" i="16"/>
  <c r="G166"/>
  <c r="F166"/>
  <c r="D349"/>
  <c r="G348"/>
  <c r="E348"/>
  <c r="L348"/>
  <c r="K349" s="1"/>
  <c r="H348"/>
  <c r="F348"/>
  <c r="L267" i="12"/>
  <c r="K268" s="1"/>
  <c r="H267"/>
  <c r="S24" s="1"/>
  <c r="F267"/>
  <c r="Q24" s="1"/>
  <c r="D268"/>
  <c r="G267"/>
  <c r="R24" s="1"/>
  <c r="AG24" s="1"/>
  <c r="E267"/>
  <c r="G137" l="1"/>
  <c r="K137"/>
  <c r="F137"/>
  <c r="AH24"/>
  <c r="AI24" s="1"/>
  <c r="AK24" s="1"/>
  <c r="BS24" s="1"/>
  <c r="H166" i="16"/>
  <c r="L166" s="1"/>
  <c r="L349"/>
  <c r="K350" s="1"/>
  <c r="H349"/>
  <c r="F349"/>
  <c r="D350"/>
  <c r="G349"/>
  <c r="E349"/>
  <c r="D269" i="12"/>
  <c r="G268"/>
  <c r="E268"/>
  <c r="L268"/>
  <c r="K269" s="1"/>
  <c r="H268"/>
  <c r="F268"/>
  <c r="H137" l="1"/>
  <c r="L137" s="1"/>
  <c r="AJ24"/>
  <c r="K167" i="16"/>
  <c r="F167"/>
  <c r="G167"/>
  <c r="D351"/>
  <c r="G350"/>
  <c r="E350"/>
  <c r="L350"/>
  <c r="K351" s="1"/>
  <c r="H350"/>
  <c r="F350"/>
  <c r="L269" i="12"/>
  <c r="K270" s="1"/>
  <c r="H269"/>
  <c r="F269"/>
  <c r="D270"/>
  <c r="G269"/>
  <c r="E269"/>
  <c r="H167" i="16" l="1"/>
  <c r="F138" i="12"/>
  <c r="G138"/>
  <c r="K138"/>
  <c r="L167" i="16"/>
  <c r="L351"/>
  <c r="K352" s="1"/>
  <c r="H351"/>
  <c r="S31" s="1"/>
  <c r="AB31" s="1"/>
  <c r="F351"/>
  <c r="Q31" s="1"/>
  <c r="D352"/>
  <c r="G351"/>
  <c r="R31" s="1"/>
  <c r="AG31" s="1"/>
  <c r="E351"/>
  <c r="D271" i="12"/>
  <c r="G270"/>
  <c r="E270"/>
  <c r="L270"/>
  <c r="K271" s="1"/>
  <c r="H270"/>
  <c r="F270"/>
  <c r="AH31" i="16" l="1"/>
  <c r="H138" i="12"/>
  <c r="L138" s="1"/>
  <c r="AB31"/>
  <c r="K168" i="16"/>
  <c r="F168"/>
  <c r="G168"/>
  <c r="D353"/>
  <c r="G352"/>
  <c r="E352"/>
  <c r="L352"/>
  <c r="K353" s="1"/>
  <c r="H352"/>
  <c r="F352"/>
  <c r="L271" i="12"/>
  <c r="K272" s="1"/>
  <c r="H271"/>
  <c r="F271"/>
  <c r="D272"/>
  <c r="G271"/>
  <c r="E271"/>
  <c r="F139" l="1"/>
  <c r="K139"/>
  <c r="G139"/>
  <c r="H168" i="16"/>
  <c r="L168" s="1"/>
  <c r="AD31"/>
  <c r="AF31" s="1"/>
  <c r="BR31" s="1"/>
  <c r="AI31"/>
  <c r="AK31" s="1"/>
  <c r="BR31" i="12"/>
  <c r="L353" i="16"/>
  <c r="K354" s="1"/>
  <c r="H353"/>
  <c r="F353"/>
  <c r="D354"/>
  <c r="G353"/>
  <c r="E353"/>
  <c r="D273" i="12"/>
  <c r="G272"/>
  <c r="E272"/>
  <c r="L272"/>
  <c r="K273" s="1"/>
  <c r="H272"/>
  <c r="F272"/>
  <c r="H139" l="1"/>
  <c r="L139" s="1"/>
  <c r="G140" s="1"/>
  <c r="AJ31" i="16"/>
  <c r="BS31"/>
  <c r="K169"/>
  <c r="G169"/>
  <c r="F169"/>
  <c r="D355"/>
  <c r="G354"/>
  <c r="E354"/>
  <c r="L354"/>
  <c r="K355" s="1"/>
  <c r="H354"/>
  <c r="F354"/>
  <c r="L273" i="12"/>
  <c r="K274" s="1"/>
  <c r="H273"/>
  <c r="F273"/>
  <c r="D274"/>
  <c r="G273"/>
  <c r="E273"/>
  <c r="F140" l="1"/>
  <c r="H140" s="1"/>
  <c r="K140"/>
  <c r="H169" i="16"/>
  <c r="L169" s="1"/>
  <c r="L355"/>
  <c r="K356" s="1"/>
  <c r="H355"/>
  <c r="F355"/>
  <c r="D356"/>
  <c r="G355"/>
  <c r="E355"/>
  <c r="D275" i="12"/>
  <c r="G274"/>
  <c r="E274"/>
  <c r="L274"/>
  <c r="K275" s="1"/>
  <c r="H274"/>
  <c r="F274"/>
  <c r="L140" l="1"/>
  <c r="G141" s="1"/>
  <c r="F170" i="16"/>
  <c r="K170"/>
  <c r="G170"/>
  <c r="D357"/>
  <c r="G356"/>
  <c r="E356"/>
  <c r="L356"/>
  <c r="K357" s="1"/>
  <c r="H356"/>
  <c r="F356"/>
  <c r="L275" i="12"/>
  <c r="K276" s="1"/>
  <c r="H275"/>
  <c r="F275"/>
  <c r="D276"/>
  <c r="G275"/>
  <c r="E275"/>
  <c r="F141" l="1"/>
  <c r="H141" s="1"/>
  <c r="K141"/>
  <c r="H170" i="16"/>
  <c r="L170" s="1"/>
  <c r="G171" s="1"/>
  <c r="R16" s="1"/>
  <c r="AG16" s="1"/>
  <c r="L357"/>
  <c r="K358" s="1"/>
  <c r="H357"/>
  <c r="F357"/>
  <c r="D358"/>
  <c r="G357"/>
  <c r="E357"/>
  <c r="D277" i="12"/>
  <c r="G276"/>
  <c r="E276"/>
  <c r="L276"/>
  <c r="K277" s="1"/>
  <c r="H276"/>
  <c r="F276"/>
  <c r="L141" l="1"/>
  <c r="K142" s="1"/>
  <c r="K171" i="16"/>
  <c r="F171"/>
  <c r="Q16" s="1"/>
  <c r="D359"/>
  <c r="G358"/>
  <c r="E358"/>
  <c r="L358"/>
  <c r="K359" s="1"/>
  <c r="H358"/>
  <c r="F358"/>
  <c r="L277" i="12"/>
  <c r="K278" s="1"/>
  <c r="H277"/>
  <c r="F277"/>
  <c r="D278"/>
  <c r="G277"/>
  <c r="E277"/>
  <c r="G142" l="1"/>
  <c r="F142"/>
  <c r="H171" i="16"/>
  <c r="L171" s="1"/>
  <c r="L359"/>
  <c r="K360" s="1"/>
  <c r="H359"/>
  <c r="F359"/>
  <c r="D360"/>
  <c r="G359"/>
  <c r="E359"/>
  <c r="D279" i="12"/>
  <c r="G278"/>
  <c r="E278"/>
  <c r="L278"/>
  <c r="K279" s="1"/>
  <c r="H278"/>
  <c r="F278"/>
  <c r="H142" l="1"/>
  <c r="L142" s="1"/>
  <c r="G143" s="1"/>
  <c r="S16" i="16"/>
  <c r="AB16" s="1"/>
  <c r="AH16" s="1"/>
  <c r="AD16"/>
  <c r="AF16" s="1"/>
  <c r="BV16" s="1"/>
  <c r="G172"/>
  <c r="F172"/>
  <c r="K172"/>
  <c r="D361"/>
  <c r="G360"/>
  <c r="E360"/>
  <c r="L360"/>
  <c r="K361" s="1"/>
  <c r="H360"/>
  <c r="F360"/>
  <c r="L279" i="12"/>
  <c r="K280" s="1"/>
  <c r="H279"/>
  <c r="S25" s="1"/>
  <c r="F279"/>
  <c r="Q25" s="1"/>
  <c r="D280"/>
  <c r="G279"/>
  <c r="R25" s="1"/>
  <c r="AG25" s="1"/>
  <c r="E279"/>
  <c r="F143" l="1"/>
  <c r="H143" s="1"/>
  <c r="L143" s="1"/>
  <c r="K143"/>
  <c r="AB16"/>
  <c r="AH25"/>
  <c r="AI25" s="1"/>
  <c r="AK25" s="1"/>
  <c r="BS25" s="1"/>
  <c r="BR16"/>
  <c r="AI16" i="16"/>
  <c r="AK16" s="1"/>
  <c r="BW16" s="1"/>
  <c r="H172"/>
  <c r="L361"/>
  <c r="K362" s="1"/>
  <c r="H361"/>
  <c r="F361"/>
  <c r="D362"/>
  <c r="G361"/>
  <c r="E361"/>
  <c r="D281" i="12"/>
  <c r="G280"/>
  <c r="E280"/>
  <c r="L280"/>
  <c r="K281" s="1"/>
  <c r="H280"/>
  <c r="F280"/>
  <c r="K144" l="1"/>
  <c r="F144"/>
  <c r="G144"/>
  <c r="AJ25"/>
  <c r="BR16" i="16"/>
  <c r="AJ16"/>
  <c r="L172"/>
  <c r="D363"/>
  <c r="G362"/>
  <c r="E362"/>
  <c r="L362"/>
  <c r="K363" s="1"/>
  <c r="H362"/>
  <c r="F362"/>
  <c r="L281" i="12"/>
  <c r="K282" s="1"/>
  <c r="H281"/>
  <c r="F281"/>
  <c r="D282"/>
  <c r="G281"/>
  <c r="E281"/>
  <c r="H144" l="1"/>
  <c r="L144" s="1"/>
  <c r="BP16" i="16"/>
  <c r="BS16"/>
  <c r="CD16" i="12"/>
  <c r="F173" i="16"/>
  <c r="K173"/>
  <c r="G173"/>
  <c r="L363"/>
  <c r="K364" s="1"/>
  <c r="H363"/>
  <c r="S32" s="1"/>
  <c r="AB32" s="1"/>
  <c r="F363"/>
  <c r="Q32" s="1"/>
  <c r="D364"/>
  <c r="G363"/>
  <c r="R32" s="1"/>
  <c r="AG32" s="1"/>
  <c r="E363"/>
  <c r="D283" i="12"/>
  <c r="G282"/>
  <c r="E282"/>
  <c r="L282"/>
  <c r="K283" s="1"/>
  <c r="H282"/>
  <c r="F282"/>
  <c r="F145" l="1"/>
  <c r="G145"/>
  <c r="K145"/>
  <c r="AH32" i="16"/>
  <c r="H173"/>
  <c r="L173" s="1"/>
  <c r="AB32" i="12"/>
  <c r="D365" i="16"/>
  <c r="G364"/>
  <c r="E364"/>
  <c r="L364"/>
  <c r="K365" s="1"/>
  <c r="H364"/>
  <c r="F364"/>
  <c r="L283" i="12"/>
  <c r="K284" s="1"/>
  <c r="H283"/>
  <c r="F283"/>
  <c r="D284"/>
  <c r="G283"/>
  <c r="E283"/>
  <c r="H145" l="1"/>
  <c r="L145" s="1"/>
  <c r="AD32" i="16"/>
  <c r="AF32" s="1"/>
  <c r="BR32" s="1"/>
  <c r="AI32"/>
  <c r="AK32" s="1"/>
  <c r="BR32" i="12"/>
  <c r="F174" i="16"/>
  <c r="G174"/>
  <c r="K174"/>
  <c r="L365"/>
  <c r="K366" s="1"/>
  <c r="H365"/>
  <c r="F365"/>
  <c r="D366"/>
  <c r="G365"/>
  <c r="E365"/>
  <c r="D285" i="12"/>
  <c r="G284"/>
  <c r="E284"/>
  <c r="L284"/>
  <c r="K285" s="1"/>
  <c r="H284"/>
  <c r="F284"/>
  <c r="G146" l="1"/>
  <c r="K146"/>
  <c r="F146"/>
  <c r="H174" i="16"/>
  <c r="BS32"/>
  <c r="AJ32"/>
  <c r="L174"/>
  <c r="D367"/>
  <c r="G366"/>
  <c r="E366"/>
  <c r="L366"/>
  <c r="K367" s="1"/>
  <c r="H366"/>
  <c r="F366"/>
  <c r="L285" i="12"/>
  <c r="K286" s="1"/>
  <c r="H285"/>
  <c r="F285"/>
  <c r="D286"/>
  <c r="G285"/>
  <c r="E285"/>
  <c r="H146" l="1"/>
  <c r="L146" s="1"/>
  <c r="K147" s="1"/>
  <c r="G175" i="16"/>
  <c r="F175"/>
  <c r="K175"/>
  <c r="L367"/>
  <c r="K368" s="1"/>
  <c r="H367"/>
  <c r="F367"/>
  <c r="D368"/>
  <c r="G367"/>
  <c r="E367"/>
  <c r="D287" i="12"/>
  <c r="G286"/>
  <c r="E286"/>
  <c r="L286"/>
  <c r="K287" s="1"/>
  <c r="H286"/>
  <c r="F286"/>
  <c r="G147" l="1"/>
  <c r="R14" s="1"/>
  <c r="AG14" s="1"/>
  <c r="AH14" s="1"/>
  <c r="AI14" s="1"/>
  <c r="AJ14" s="1"/>
  <c r="F147"/>
  <c r="Q14" s="1"/>
  <c r="H175" i="16"/>
  <c r="L175" s="1"/>
  <c r="D369"/>
  <c r="G368"/>
  <c r="E368"/>
  <c r="L368"/>
  <c r="K369" s="1"/>
  <c r="H368"/>
  <c r="F368"/>
  <c r="L287" i="12"/>
  <c r="K288" s="1"/>
  <c r="H287"/>
  <c r="F287"/>
  <c r="D288"/>
  <c r="G287"/>
  <c r="E287"/>
  <c r="H147" l="1"/>
  <c r="L147" s="1"/>
  <c r="AK14"/>
  <c r="CB14" s="1"/>
  <c r="F176" i="16"/>
  <c r="G176"/>
  <c r="K176"/>
  <c r="L369"/>
  <c r="K370" s="1"/>
  <c r="H369"/>
  <c r="F369"/>
  <c r="D370"/>
  <c r="G369"/>
  <c r="E369"/>
  <c r="D289" i="12"/>
  <c r="G288"/>
  <c r="E288"/>
  <c r="L288"/>
  <c r="K289" s="1"/>
  <c r="H288"/>
  <c r="F288"/>
  <c r="S14" l="1"/>
  <c r="BS14"/>
  <c r="F148"/>
  <c r="G148"/>
  <c r="K148"/>
  <c r="H176" i="16"/>
  <c r="L176" s="1"/>
  <c r="K177" s="1"/>
  <c r="D371"/>
  <c r="G370"/>
  <c r="E370"/>
  <c r="L370"/>
  <c r="K371" s="1"/>
  <c r="H370"/>
  <c r="F370"/>
  <c r="L289" i="12"/>
  <c r="K290" s="1"/>
  <c r="H289"/>
  <c r="F289"/>
  <c r="D290"/>
  <c r="G289"/>
  <c r="E289"/>
  <c r="H148" l="1"/>
  <c r="L148" s="1"/>
  <c r="G149" s="1"/>
  <c r="F177" i="16"/>
  <c r="G177"/>
  <c r="L371"/>
  <c r="K372" s="1"/>
  <c r="H371"/>
  <c r="F371"/>
  <c r="D372"/>
  <c r="G371"/>
  <c r="E371"/>
  <c r="D291" i="12"/>
  <c r="G290"/>
  <c r="E290"/>
  <c r="L290"/>
  <c r="K291" s="1"/>
  <c r="H290"/>
  <c r="F290"/>
  <c r="F149" l="1"/>
  <c r="H149" s="1"/>
  <c r="K149"/>
  <c r="H177" i="16"/>
  <c r="L177" s="1"/>
  <c r="F178" s="1"/>
  <c r="D373"/>
  <c r="G372"/>
  <c r="E372"/>
  <c r="L372"/>
  <c r="K373" s="1"/>
  <c r="H372"/>
  <c r="F372"/>
  <c r="L291" i="12"/>
  <c r="K292" s="1"/>
  <c r="H291"/>
  <c r="S26" s="1"/>
  <c r="F291"/>
  <c r="Q26" s="1"/>
  <c r="D292"/>
  <c r="G291"/>
  <c r="R26" s="1"/>
  <c r="AG26" s="1"/>
  <c r="E291"/>
  <c r="L149" l="1"/>
  <c r="K150" s="1"/>
  <c r="K178" i="16"/>
  <c r="G178"/>
  <c r="H178" s="1"/>
  <c r="AH26" i="12"/>
  <c r="AI26" s="1"/>
  <c r="AK26" s="1"/>
  <c r="BS26" s="1"/>
  <c r="L373" i="16"/>
  <c r="K374" s="1"/>
  <c r="H373"/>
  <c r="F373"/>
  <c r="D374"/>
  <c r="G373"/>
  <c r="E373"/>
  <c r="D293" i="12"/>
  <c r="G292"/>
  <c r="E292"/>
  <c r="L292"/>
  <c r="K293" s="1"/>
  <c r="H292"/>
  <c r="F292"/>
  <c r="F150" l="1"/>
  <c r="G150"/>
  <c r="L178" i="16"/>
  <c r="F179" s="1"/>
  <c r="AJ26" i="12"/>
  <c r="D375" i="16"/>
  <c r="G374"/>
  <c r="E374"/>
  <c r="L374"/>
  <c r="K375" s="1"/>
  <c r="H374"/>
  <c r="F374"/>
  <c r="L293" i="12"/>
  <c r="K294" s="1"/>
  <c r="H293"/>
  <c r="F293"/>
  <c r="D294"/>
  <c r="G293"/>
  <c r="E293"/>
  <c r="H150" l="1"/>
  <c r="L150" s="1"/>
  <c r="F151" s="1"/>
  <c r="G179" i="16"/>
  <c r="H179" s="1"/>
  <c r="K179"/>
  <c r="L375"/>
  <c r="K376" s="1"/>
  <c r="H375"/>
  <c r="S33" s="1"/>
  <c r="AB33" s="1"/>
  <c r="F375"/>
  <c r="Q33" s="1"/>
  <c r="D376"/>
  <c r="G375"/>
  <c r="R33" s="1"/>
  <c r="AG33" s="1"/>
  <c r="E375"/>
  <c r="D295" i="12"/>
  <c r="G294"/>
  <c r="E294"/>
  <c r="L294"/>
  <c r="K295" s="1"/>
  <c r="H294"/>
  <c r="F294"/>
  <c r="L179" i="16" l="1"/>
  <c r="G180" s="1"/>
  <c r="K151" i="12"/>
  <c r="G151"/>
  <c r="H151" s="1"/>
  <c r="AH33" i="16"/>
  <c r="AI33" s="1"/>
  <c r="AB33" i="12"/>
  <c r="D377" i="16"/>
  <c r="G376"/>
  <c r="E376"/>
  <c r="L376"/>
  <c r="K377" s="1"/>
  <c r="H376"/>
  <c r="F376"/>
  <c r="L295" i="12"/>
  <c r="K296" s="1"/>
  <c r="H295"/>
  <c r="F295"/>
  <c r="D296"/>
  <c r="G295"/>
  <c r="E295"/>
  <c r="F180" i="16" l="1"/>
  <c r="H180" s="1"/>
  <c r="L180" s="1"/>
  <c r="K180"/>
  <c r="L151" i="12"/>
  <c r="F152" s="1"/>
  <c r="AJ33" i="16"/>
  <c r="AK33"/>
  <c r="L377"/>
  <c r="K378" s="1"/>
  <c r="H377"/>
  <c r="F377"/>
  <c r="D378"/>
  <c r="G377"/>
  <c r="E377"/>
  <c r="D297" i="12"/>
  <c r="G296"/>
  <c r="E296"/>
  <c r="L296"/>
  <c r="K297" s="1"/>
  <c r="H296"/>
  <c r="F296"/>
  <c r="G152" l="1"/>
  <c r="H152" s="1"/>
  <c r="L152" s="1"/>
  <c r="K152"/>
  <c r="G181" i="16"/>
  <c r="K181"/>
  <c r="F181"/>
  <c r="D379"/>
  <c r="G378"/>
  <c r="E378"/>
  <c r="L378"/>
  <c r="K379" s="1"/>
  <c r="H378"/>
  <c r="F378"/>
  <c r="L297" i="12"/>
  <c r="K298" s="1"/>
  <c r="H297"/>
  <c r="F297"/>
  <c r="D298"/>
  <c r="G297"/>
  <c r="E297"/>
  <c r="G153" l="1"/>
  <c r="K153"/>
  <c r="F153"/>
  <c r="H181" i="16"/>
  <c r="L181" s="1"/>
  <c r="L379"/>
  <c r="K380" s="1"/>
  <c r="H379"/>
  <c r="F379"/>
  <c r="D380"/>
  <c r="G379"/>
  <c r="E379"/>
  <c r="D299" i="12"/>
  <c r="G298"/>
  <c r="E298"/>
  <c r="L298"/>
  <c r="K299" s="1"/>
  <c r="H298"/>
  <c r="F298"/>
  <c r="H153" l="1"/>
  <c r="L153" s="1"/>
  <c r="G182" i="16"/>
  <c r="K182"/>
  <c r="F182"/>
  <c r="D381"/>
  <c r="G380"/>
  <c r="E380"/>
  <c r="L380"/>
  <c r="K381" s="1"/>
  <c r="H380"/>
  <c r="F380"/>
  <c r="L299" i="12"/>
  <c r="K300" s="1"/>
  <c r="H299"/>
  <c r="F299"/>
  <c r="D300"/>
  <c r="G299"/>
  <c r="E299"/>
  <c r="K154" l="1"/>
  <c r="F154"/>
  <c r="G154"/>
  <c r="H182" i="16"/>
  <c r="L182" s="1"/>
  <c r="L381"/>
  <c r="K382" s="1"/>
  <c r="H381"/>
  <c r="F381"/>
  <c r="D382"/>
  <c r="G381"/>
  <c r="E381"/>
  <c r="D301" i="12"/>
  <c r="G300"/>
  <c r="E300"/>
  <c r="L300"/>
  <c r="K301" s="1"/>
  <c r="H300"/>
  <c r="F300"/>
  <c r="H154" l="1"/>
  <c r="L154" s="1"/>
  <c r="G183" i="16"/>
  <c r="R17" s="1"/>
  <c r="AG17" s="1"/>
  <c r="K183"/>
  <c r="F183"/>
  <c r="D383"/>
  <c r="G382"/>
  <c r="E382"/>
  <c r="L382"/>
  <c r="K383" s="1"/>
  <c r="H382"/>
  <c r="F382"/>
  <c r="L301" i="12"/>
  <c r="K302" s="1"/>
  <c r="H301"/>
  <c r="F301"/>
  <c r="D302"/>
  <c r="G301"/>
  <c r="E301"/>
  <c r="K155" l="1"/>
  <c r="F155"/>
  <c r="G155"/>
  <c r="Q17" i="16"/>
  <c r="H183"/>
  <c r="L383"/>
  <c r="K384" s="1"/>
  <c r="H383"/>
  <c r="F383"/>
  <c r="D384"/>
  <c r="G383"/>
  <c r="E383"/>
  <c r="D303" i="12"/>
  <c r="G302"/>
  <c r="E302"/>
  <c r="L302"/>
  <c r="K303" s="1"/>
  <c r="H302"/>
  <c r="F302"/>
  <c r="H155" l="1"/>
  <c r="L155" s="1"/>
  <c r="L183" i="16"/>
  <c r="S17"/>
  <c r="AB17" s="1"/>
  <c r="AH17" s="1"/>
  <c r="D385"/>
  <c r="G384"/>
  <c r="E384"/>
  <c r="L384"/>
  <c r="K385" s="1"/>
  <c r="H384"/>
  <c r="F384"/>
  <c r="L303" i="12"/>
  <c r="K304" s="1"/>
  <c r="H303"/>
  <c r="S27" s="1"/>
  <c r="F303"/>
  <c r="Q27" s="1"/>
  <c r="D304"/>
  <c r="G303"/>
  <c r="R27" s="1"/>
  <c r="AG27" s="1"/>
  <c r="E303"/>
  <c r="G156" l="1"/>
  <c r="F156"/>
  <c r="K156"/>
  <c r="AH27"/>
  <c r="AI27" s="1"/>
  <c r="AB17"/>
  <c r="AD17" i="16"/>
  <c r="AF17" s="1"/>
  <c r="F184"/>
  <c r="G184"/>
  <c r="K184"/>
  <c r="L385"/>
  <c r="K386" s="1"/>
  <c r="H385"/>
  <c r="F385"/>
  <c r="D386"/>
  <c r="G385"/>
  <c r="E385"/>
  <c r="D305" i="12"/>
  <c r="G304"/>
  <c r="E304"/>
  <c r="L304"/>
  <c r="K305" s="1"/>
  <c r="H304"/>
  <c r="F304"/>
  <c r="BV17" i="16" l="1"/>
  <c r="P17"/>
  <c r="H184"/>
  <c r="L184" s="1"/>
  <c r="H156" i="12"/>
  <c r="L156" s="1"/>
  <c r="AK27"/>
  <c r="BS27" s="1"/>
  <c r="AJ27"/>
  <c r="AI17" i="16"/>
  <c r="AK17" s="1"/>
  <c r="BW17" s="1"/>
  <c r="BR17" i="12"/>
  <c r="D387" i="16"/>
  <c r="G386"/>
  <c r="E386"/>
  <c r="L386"/>
  <c r="K387" s="1"/>
  <c r="H386"/>
  <c r="F386"/>
  <c r="L305" i="12"/>
  <c r="K306" s="1"/>
  <c r="H305"/>
  <c r="F305"/>
  <c r="D306"/>
  <c r="G305"/>
  <c r="E305"/>
  <c r="K157" l="1"/>
  <c r="F157"/>
  <c r="G157"/>
  <c r="BS17" i="16"/>
  <c r="CD17" i="12"/>
  <c r="BP17" i="16"/>
  <c r="AJ17"/>
  <c r="K185"/>
  <c r="F185"/>
  <c r="G185"/>
  <c r="L387"/>
  <c r="K388" s="1"/>
  <c r="H387"/>
  <c r="S34" s="1"/>
  <c r="AB34" s="1"/>
  <c r="F387"/>
  <c r="Q34" s="1"/>
  <c r="D388"/>
  <c r="G387"/>
  <c r="R34" s="1"/>
  <c r="AG34" s="1"/>
  <c r="E387"/>
  <c r="D307" i="12"/>
  <c r="G306"/>
  <c r="E306"/>
  <c r="L306"/>
  <c r="K307" s="1"/>
  <c r="H306"/>
  <c r="F306"/>
  <c r="H157" l="1"/>
  <c r="L157" s="1"/>
  <c r="AB34"/>
  <c r="AH34" i="16"/>
  <c r="AI34" s="1"/>
  <c r="H185"/>
  <c r="L185" s="1"/>
  <c r="BR17"/>
  <c r="D389"/>
  <c r="G388"/>
  <c r="E388"/>
  <c r="L388"/>
  <c r="K389" s="1"/>
  <c r="H388"/>
  <c r="F388"/>
  <c r="L307" i="12"/>
  <c r="K308" s="1"/>
  <c r="H307"/>
  <c r="F307"/>
  <c r="D308"/>
  <c r="G307"/>
  <c r="E307"/>
  <c r="AK34" i="16" l="1"/>
  <c r="AJ34"/>
  <c r="G158" i="12"/>
  <c r="F158"/>
  <c r="K158"/>
  <c r="K186" i="16"/>
  <c r="F186"/>
  <c r="G186"/>
  <c r="L389"/>
  <c r="K390" s="1"/>
  <c r="H389"/>
  <c r="F389"/>
  <c r="D390"/>
  <c r="G389"/>
  <c r="E389"/>
  <c r="D309" i="12"/>
  <c r="G308"/>
  <c r="E308"/>
  <c r="L308"/>
  <c r="K309" s="1"/>
  <c r="H308"/>
  <c r="F308"/>
  <c r="H158" l="1"/>
  <c r="H186" i="16"/>
  <c r="L186" s="1"/>
  <c r="D391"/>
  <c r="G390"/>
  <c r="E390"/>
  <c r="L390"/>
  <c r="K391" s="1"/>
  <c r="H390"/>
  <c r="F390"/>
  <c r="L309" i="12"/>
  <c r="K310" s="1"/>
  <c r="H309"/>
  <c r="F309"/>
  <c r="D310"/>
  <c r="G309"/>
  <c r="E309"/>
  <c r="L158" l="1"/>
  <c r="G187" i="16"/>
  <c r="F187"/>
  <c r="K187"/>
  <c r="L391"/>
  <c r="K392" s="1"/>
  <c r="H391"/>
  <c r="F391"/>
  <c r="D392"/>
  <c r="G391"/>
  <c r="E391"/>
  <c r="D311" i="12"/>
  <c r="G310"/>
  <c r="E310"/>
  <c r="L310"/>
  <c r="K311" s="1"/>
  <c r="H310"/>
  <c r="F310"/>
  <c r="G159" l="1"/>
  <c r="R15" s="1"/>
  <c r="AG15" s="1"/>
  <c r="AH15" s="1"/>
  <c r="AI15" s="1"/>
  <c r="AJ15" s="1"/>
  <c r="F159"/>
  <c r="K159"/>
  <c r="H187" i="16"/>
  <c r="L187" s="1"/>
  <c r="G188" s="1"/>
  <c r="D393"/>
  <c r="G392"/>
  <c r="E392"/>
  <c r="L392"/>
  <c r="K393" s="1"/>
  <c r="H392"/>
  <c r="F392"/>
  <c r="L311" i="12"/>
  <c r="K312" s="1"/>
  <c r="H311"/>
  <c r="F311"/>
  <c r="D312"/>
  <c r="G311"/>
  <c r="E311"/>
  <c r="Q15" l="1"/>
  <c r="AK15" s="1"/>
  <c r="CB15" s="1"/>
  <c r="H159"/>
  <c r="F188" i="16"/>
  <c r="H188" s="1"/>
  <c r="K188"/>
  <c r="L393"/>
  <c r="K394" s="1"/>
  <c r="H393"/>
  <c r="F393"/>
  <c r="D394"/>
  <c r="G393"/>
  <c r="E393"/>
  <c r="D313" i="12"/>
  <c r="G312"/>
  <c r="E312"/>
  <c r="L312"/>
  <c r="K313" s="1"/>
  <c r="H312"/>
  <c r="F312"/>
  <c r="L188" i="16" l="1"/>
  <c r="K189" s="1"/>
  <c r="L159" i="12"/>
  <c r="S15"/>
  <c r="BS15"/>
  <c r="D395" i="16"/>
  <c r="G394"/>
  <c r="E394"/>
  <c r="L394"/>
  <c r="K395" s="1"/>
  <c r="H394"/>
  <c r="F394"/>
  <c r="L313" i="12"/>
  <c r="K314" s="1"/>
  <c r="H313"/>
  <c r="F313"/>
  <c r="D314"/>
  <c r="G313"/>
  <c r="E313"/>
  <c r="G189" i="16" l="1"/>
  <c r="F189"/>
  <c r="F160" i="12"/>
  <c r="K160"/>
  <c r="G160"/>
  <c r="L395" i="16"/>
  <c r="K396" s="1"/>
  <c r="H395"/>
  <c r="F395"/>
  <c r="D396"/>
  <c r="G395"/>
  <c r="E395"/>
  <c r="D315" i="12"/>
  <c r="G314"/>
  <c r="E314"/>
  <c r="L314"/>
  <c r="K315" s="1"/>
  <c r="H314"/>
  <c r="F314"/>
  <c r="H189" i="16" l="1"/>
  <c r="L189" s="1"/>
  <c r="H160" i="12"/>
  <c r="L160" s="1"/>
  <c r="D397" i="16"/>
  <c r="G396"/>
  <c r="E396"/>
  <c r="L396"/>
  <c r="K397" s="1"/>
  <c r="H396"/>
  <c r="F396"/>
  <c r="L315" i="12"/>
  <c r="K316" s="1"/>
  <c r="H315"/>
  <c r="S28" s="1"/>
  <c r="F315"/>
  <c r="Q28" s="1"/>
  <c r="D316"/>
  <c r="G315"/>
  <c r="R28" s="1"/>
  <c r="AG28" s="1"/>
  <c r="E315"/>
  <c r="F190" i="16" l="1"/>
  <c r="K190"/>
  <c r="G190"/>
  <c r="G161" i="12"/>
  <c r="K161"/>
  <c r="F161"/>
  <c r="AH28"/>
  <c r="AI28" s="1"/>
  <c r="AK28" s="1"/>
  <c r="BS28" s="1"/>
  <c r="L397" i="16"/>
  <c r="K398" s="1"/>
  <c r="H397"/>
  <c r="F397"/>
  <c r="D398"/>
  <c r="G397"/>
  <c r="E397"/>
  <c r="D317" i="12"/>
  <c r="G316"/>
  <c r="E316"/>
  <c r="L316"/>
  <c r="K317" s="1"/>
  <c r="H316"/>
  <c r="F316"/>
  <c r="H190" i="16" l="1"/>
  <c r="L190" s="1"/>
  <c r="H161" i="12"/>
  <c r="L161" s="1"/>
  <c r="AJ28"/>
  <c r="D399" i="16"/>
  <c r="G398"/>
  <c r="E398"/>
  <c r="L398"/>
  <c r="K399" s="1"/>
  <c r="H398"/>
  <c r="F398"/>
  <c r="L317" i="12"/>
  <c r="K318" s="1"/>
  <c r="H317"/>
  <c r="F317"/>
  <c r="D318"/>
  <c r="G317"/>
  <c r="E317"/>
  <c r="G191" i="16" l="1"/>
  <c r="K191"/>
  <c r="F191"/>
  <c r="K162" i="12"/>
  <c r="G162"/>
  <c r="F162"/>
  <c r="L399" i="16"/>
  <c r="K400" s="1"/>
  <c r="H399"/>
  <c r="S35" s="1"/>
  <c r="AB35" s="1"/>
  <c r="F399"/>
  <c r="Q35" s="1"/>
  <c r="D400"/>
  <c r="G399"/>
  <c r="R35" s="1"/>
  <c r="AG35" s="1"/>
  <c r="E399"/>
  <c r="D319" i="12"/>
  <c r="G318"/>
  <c r="E318"/>
  <c r="L318"/>
  <c r="K319" s="1"/>
  <c r="H318"/>
  <c r="F318"/>
  <c r="AB35" l="1"/>
  <c r="AH35" i="16"/>
  <c r="AI35" s="1"/>
  <c r="H191"/>
  <c r="L191" s="1"/>
  <c r="H162" i="12"/>
  <c r="L162" s="1"/>
  <c r="D401" i="16"/>
  <c r="G400"/>
  <c r="E400"/>
  <c r="L400"/>
  <c r="K401" s="1"/>
  <c r="H400"/>
  <c r="F400"/>
  <c r="L319" i="12"/>
  <c r="K320" s="1"/>
  <c r="H319"/>
  <c r="F319"/>
  <c r="D320"/>
  <c r="G319"/>
  <c r="E319"/>
  <c r="AK35" i="16" l="1"/>
  <c r="AJ35"/>
  <c r="G192"/>
  <c r="F192"/>
  <c r="K192"/>
  <c r="K163" i="12"/>
  <c r="G163"/>
  <c r="F163"/>
  <c r="L401" i="16"/>
  <c r="K402" s="1"/>
  <c r="H401"/>
  <c r="F401"/>
  <c r="D402"/>
  <c r="G401"/>
  <c r="E401"/>
  <c r="D321" i="12"/>
  <c r="G320"/>
  <c r="E320"/>
  <c r="L320"/>
  <c r="K321" s="1"/>
  <c r="H320"/>
  <c r="F320"/>
  <c r="H192" i="16" l="1"/>
  <c r="L192" s="1"/>
  <c r="H163" i="12"/>
  <c r="L163" s="1"/>
  <c r="D403" i="16"/>
  <c r="G402"/>
  <c r="E402"/>
  <c r="L402"/>
  <c r="K403" s="1"/>
  <c r="H402"/>
  <c r="F402"/>
  <c r="L321" i="12"/>
  <c r="K322" s="1"/>
  <c r="H321"/>
  <c r="F321"/>
  <c r="D322"/>
  <c r="G321"/>
  <c r="E321"/>
  <c r="G193" i="16" l="1"/>
  <c r="F193"/>
  <c r="K193"/>
  <c r="G164" i="12"/>
  <c r="K164"/>
  <c r="F164"/>
  <c r="L403" i="16"/>
  <c r="K404" s="1"/>
  <c r="H403"/>
  <c r="F403"/>
  <c r="D404"/>
  <c r="G403"/>
  <c r="E403"/>
  <c r="D323" i="12"/>
  <c r="G322"/>
  <c r="E322"/>
  <c r="L322"/>
  <c r="K323" s="1"/>
  <c r="H322"/>
  <c r="F322"/>
  <c r="H193" i="16" l="1"/>
  <c r="L193" s="1"/>
  <c r="H164" i="12"/>
  <c r="L164" s="1"/>
  <c r="D405" i="16"/>
  <c r="G404"/>
  <c r="E404"/>
  <c r="L404"/>
  <c r="K405" s="1"/>
  <c r="H404"/>
  <c r="F404"/>
  <c r="L323" i="12"/>
  <c r="K324" s="1"/>
  <c r="H323"/>
  <c r="F323"/>
  <c r="D324"/>
  <c r="G323"/>
  <c r="E323"/>
  <c r="F194" i="16" l="1"/>
  <c r="G194"/>
  <c r="K194"/>
  <c r="G165" i="12"/>
  <c r="F165"/>
  <c r="K165"/>
  <c r="L405" i="16"/>
  <c r="K406" s="1"/>
  <c r="H405"/>
  <c r="F405"/>
  <c r="D406"/>
  <c r="G405"/>
  <c r="E405"/>
  <c r="D325" i="12"/>
  <c r="G324"/>
  <c r="E324"/>
  <c r="L324"/>
  <c r="K325" s="1"/>
  <c r="H324"/>
  <c r="F324"/>
  <c r="H194" i="16" l="1"/>
  <c r="L194" s="1"/>
  <c r="H165" i="12"/>
  <c r="L165" s="1"/>
  <c r="D407" i="16"/>
  <c r="G406"/>
  <c r="E406"/>
  <c r="L406"/>
  <c r="K407" s="1"/>
  <c r="H406"/>
  <c r="F406"/>
  <c r="L325" i="12"/>
  <c r="K326" s="1"/>
  <c r="H325"/>
  <c r="F325"/>
  <c r="D326"/>
  <c r="G325"/>
  <c r="E325"/>
  <c r="G195" i="16" l="1"/>
  <c r="R18" s="1"/>
  <c r="AG18" s="1"/>
  <c r="K195"/>
  <c r="F195"/>
  <c r="F166" i="12"/>
  <c r="K166"/>
  <c r="G166"/>
  <c r="AD18" i="16"/>
  <c r="AF18" s="1"/>
  <c r="BV18" s="1"/>
  <c r="L407"/>
  <c r="K408" s="1"/>
  <c r="H407"/>
  <c r="F407"/>
  <c r="D408"/>
  <c r="G407"/>
  <c r="E407"/>
  <c r="D327" i="12"/>
  <c r="G326"/>
  <c r="E326"/>
  <c r="L326"/>
  <c r="K327" s="1"/>
  <c r="H326"/>
  <c r="F326"/>
  <c r="H195" i="16" l="1"/>
  <c r="Q18"/>
  <c r="H166" i="12"/>
  <c r="L166" s="1"/>
  <c r="G167" s="1"/>
  <c r="BR18"/>
  <c r="D409" i="16"/>
  <c r="G408"/>
  <c r="E408"/>
  <c r="L408"/>
  <c r="K409" s="1"/>
  <c r="H408"/>
  <c r="F408"/>
  <c r="L327" i="12"/>
  <c r="K328" s="1"/>
  <c r="H327"/>
  <c r="S29" s="1"/>
  <c r="F327"/>
  <c r="Q29" s="1"/>
  <c r="D328"/>
  <c r="G327"/>
  <c r="R29" s="1"/>
  <c r="AG29" s="1"/>
  <c r="E327"/>
  <c r="F167" l="1"/>
  <c r="H167" s="1"/>
  <c r="S18" i="16"/>
  <c r="AB18" s="1"/>
  <c r="L195"/>
  <c r="K167" i="12"/>
  <c r="AH29"/>
  <c r="AI29" s="1"/>
  <c r="AK29" s="1"/>
  <c r="BS29" s="1"/>
  <c r="BR18" i="16"/>
  <c r="L409"/>
  <c r="K410" s="1"/>
  <c r="H409"/>
  <c r="F409"/>
  <c r="D410"/>
  <c r="G409"/>
  <c r="E409"/>
  <c r="D329" i="12"/>
  <c r="G328"/>
  <c r="E328"/>
  <c r="L328"/>
  <c r="K329" s="1"/>
  <c r="H328"/>
  <c r="F328"/>
  <c r="L167" l="1"/>
  <c r="F168" s="1"/>
  <c r="AH18" i="16"/>
  <c r="AI18" s="1"/>
  <c r="AB18" i="12"/>
  <c r="G196" i="16"/>
  <c r="K196"/>
  <c r="F196"/>
  <c r="AJ29" i="12"/>
  <c r="D411" i="16"/>
  <c r="G410"/>
  <c r="E410"/>
  <c r="L410"/>
  <c r="K411" s="1"/>
  <c r="H410"/>
  <c r="F410"/>
  <c r="L329" i="12"/>
  <c r="K330" s="1"/>
  <c r="H329"/>
  <c r="F329"/>
  <c r="D330"/>
  <c r="G329"/>
  <c r="E329"/>
  <c r="G168" l="1"/>
  <c r="H168" s="1"/>
  <c r="K168"/>
  <c r="H196" i="16"/>
  <c r="L196" s="1"/>
  <c r="AK18"/>
  <c r="BW18" s="1"/>
  <c r="AJ18"/>
  <c r="L411"/>
  <c r="K412" s="1"/>
  <c r="H411"/>
  <c r="S36" s="1"/>
  <c r="AB36" s="1"/>
  <c r="AB36" i="12" s="1"/>
  <c r="F411" i="16"/>
  <c r="Q36" s="1"/>
  <c r="D412"/>
  <c r="G411"/>
  <c r="R36" s="1"/>
  <c r="AG36" s="1"/>
  <c r="E411"/>
  <c r="D331" i="12"/>
  <c r="G330"/>
  <c r="E330"/>
  <c r="L330"/>
  <c r="K331" s="1"/>
  <c r="H330"/>
  <c r="F330"/>
  <c r="L168" l="1"/>
  <c r="F169" s="1"/>
  <c r="G197" i="16"/>
  <c r="K197"/>
  <c r="F197"/>
  <c r="CD18" i="12"/>
  <c r="BP18" i="16"/>
  <c r="BS18"/>
  <c r="AH36"/>
  <c r="AI36" s="1"/>
  <c r="AJ36" s="1"/>
  <c r="K169" i="12"/>
  <c r="D413" i="16"/>
  <c r="G412"/>
  <c r="E412"/>
  <c r="L412"/>
  <c r="K413" s="1"/>
  <c r="H412"/>
  <c r="F412"/>
  <c r="L331" i="12"/>
  <c r="K332" s="1"/>
  <c r="H331"/>
  <c r="F331"/>
  <c r="D332"/>
  <c r="G331"/>
  <c r="E331"/>
  <c r="G169" l="1"/>
  <c r="H169" s="1"/>
  <c r="L169" s="1"/>
  <c r="H197" i="16"/>
  <c r="L197" s="1"/>
  <c r="G198" s="1"/>
  <c r="AK36"/>
  <c r="L413"/>
  <c r="K414" s="1"/>
  <c r="H413"/>
  <c r="F413"/>
  <c r="D414"/>
  <c r="G413"/>
  <c r="E413"/>
  <c r="D333" i="12"/>
  <c r="G332"/>
  <c r="E332"/>
  <c r="L332"/>
  <c r="K333" s="1"/>
  <c r="H332"/>
  <c r="F332"/>
  <c r="F198" i="16" l="1"/>
  <c r="H198" s="1"/>
  <c r="K198"/>
  <c r="F170" i="12"/>
  <c r="K170"/>
  <c r="G170"/>
  <c r="D415" i="16"/>
  <c r="G414"/>
  <c r="E414"/>
  <c r="L414"/>
  <c r="K415" s="1"/>
  <c r="H414"/>
  <c r="F414"/>
  <c r="L333" i="12"/>
  <c r="K334" s="1"/>
  <c r="H333"/>
  <c r="F333"/>
  <c r="D334"/>
  <c r="G333"/>
  <c r="E333"/>
  <c r="H170" l="1"/>
  <c r="L170" s="1"/>
  <c r="L198" i="16"/>
  <c r="L415"/>
  <c r="K416" s="1"/>
  <c r="H415"/>
  <c r="F415"/>
  <c r="D416"/>
  <c r="G415"/>
  <c r="E415"/>
  <c r="D335" i="12"/>
  <c r="G334"/>
  <c r="E334"/>
  <c r="L334"/>
  <c r="K335" s="1"/>
  <c r="H334"/>
  <c r="F334"/>
  <c r="K171" l="1"/>
  <c r="G171"/>
  <c r="R16" s="1"/>
  <c r="AG16" s="1"/>
  <c r="AH16" s="1"/>
  <c r="AI16" s="1"/>
  <c r="F171"/>
  <c r="K199" i="16"/>
  <c r="G199"/>
  <c r="F199"/>
  <c r="D417"/>
  <c r="G416"/>
  <c r="E416"/>
  <c r="L416"/>
  <c r="K417" s="1"/>
  <c r="H416"/>
  <c r="F416"/>
  <c r="L335" i="12"/>
  <c r="K336" s="1"/>
  <c r="H335"/>
  <c r="F335"/>
  <c r="D336"/>
  <c r="G335"/>
  <c r="E335"/>
  <c r="AJ16" l="1"/>
  <c r="Q16"/>
  <c r="AK16" s="1"/>
  <c r="CB16" s="1"/>
  <c r="H171"/>
  <c r="H199" i="16"/>
  <c r="L417"/>
  <c r="K418" s="1"/>
  <c r="H417"/>
  <c r="F417"/>
  <c r="D418"/>
  <c r="G417"/>
  <c r="E417"/>
  <c r="D337" i="12"/>
  <c r="G336"/>
  <c r="E336"/>
  <c r="L336"/>
  <c r="K337" s="1"/>
  <c r="H336"/>
  <c r="F336"/>
  <c r="BS16" l="1"/>
  <c r="S16"/>
  <c r="L171"/>
  <c r="L199" i="16"/>
  <c r="D419"/>
  <c r="G418"/>
  <c r="E418"/>
  <c r="L418"/>
  <c r="K419" s="1"/>
  <c r="H418"/>
  <c r="F418"/>
  <c r="L337" i="12"/>
  <c r="K338" s="1"/>
  <c r="H337"/>
  <c r="F337"/>
  <c r="D338"/>
  <c r="G337"/>
  <c r="E337"/>
  <c r="G172" l="1"/>
  <c r="F172"/>
  <c r="K172"/>
  <c r="G200" i="16"/>
  <c r="F200"/>
  <c r="K200"/>
  <c r="L419"/>
  <c r="K420" s="1"/>
  <c r="H419"/>
  <c r="F419"/>
  <c r="D420"/>
  <c r="G419"/>
  <c r="E419"/>
  <c r="D339" i="12"/>
  <c r="G338"/>
  <c r="E338"/>
  <c r="L338"/>
  <c r="K339" s="1"/>
  <c r="H338"/>
  <c r="F338"/>
  <c r="H172" l="1"/>
  <c r="L172" s="1"/>
  <c r="H200" i="16"/>
  <c r="D421"/>
  <c r="G420"/>
  <c r="E420"/>
  <c r="L420"/>
  <c r="K421" s="1"/>
  <c r="H420"/>
  <c r="F420"/>
  <c r="L339" i="12"/>
  <c r="K340" s="1"/>
  <c r="H339"/>
  <c r="S30" s="1"/>
  <c r="F339"/>
  <c r="Q30" s="1"/>
  <c r="D340"/>
  <c r="G339"/>
  <c r="R30" s="1"/>
  <c r="AG30" s="1"/>
  <c r="E339"/>
  <c r="F173" l="1"/>
  <c r="K173"/>
  <c r="G173"/>
  <c r="AH30"/>
  <c r="AI30" s="1"/>
  <c r="AK30" s="1"/>
  <c r="BS30" s="1"/>
  <c r="L200" i="16"/>
  <c r="L421"/>
  <c r="K422" s="1"/>
  <c r="H421"/>
  <c r="F421"/>
  <c r="D422"/>
  <c r="G421"/>
  <c r="E421"/>
  <c r="D341" i="12"/>
  <c r="G340"/>
  <c r="E340"/>
  <c r="L340"/>
  <c r="K341" s="1"/>
  <c r="H340"/>
  <c r="F340"/>
  <c r="H173" l="1"/>
  <c r="L173" s="1"/>
  <c r="AJ30"/>
  <c r="K201" i="16"/>
  <c r="G201"/>
  <c r="F201"/>
  <c r="D423"/>
  <c r="G422"/>
  <c r="E422"/>
  <c r="L422"/>
  <c r="K423" s="1"/>
  <c r="H422"/>
  <c r="F422"/>
  <c r="L341" i="12"/>
  <c r="K342" s="1"/>
  <c r="H341"/>
  <c r="F341"/>
  <c r="D342"/>
  <c r="G341"/>
  <c r="E341"/>
  <c r="K174" l="1"/>
  <c r="G174"/>
  <c r="F174"/>
  <c r="H201" i="16"/>
  <c r="L201" s="1"/>
  <c r="L423"/>
  <c r="K424" s="1"/>
  <c r="H423"/>
  <c r="S37" s="1"/>
  <c r="AB37" s="1"/>
  <c r="F423"/>
  <c r="Q37" s="1"/>
  <c r="D424"/>
  <c r="G423"/>
  <c r="R37" s="1"/>
  <c r="AG37" s="1"/>
  <c r="E423"/>
  <c r="D343" i="12"/>
  <c r="G342"/>
  <c r="E342"/>
  <c r="L342"/>
  <c r="K343" s="1"/>
  <c r="H342"/>
  <c r="F342"/>
  <c r="AH37" i="16" l="1"/>
  <c r="AI37" s="1"/>
  <c r="AB37" i="12"/>
  <c r="H174"/>
  <c r="L174" s="1"/>
  <c r="F202" i="16"/>
  <c r="G202"/>
  <c r="K202"/>
  <c r="D425"/>
  <c r="G424"/>
  <c r="E424"/>
  <c r="L424"/>
  <c r="K425" s="1"/>
  <c r="H424"/>
  <c r="F424"/>
  <c r="L343" i="12"/>
  <c r="K344" s="1"/>
  <c r="H343"/>
  <c r="F343"/>
  <c r="D344"/>
  <c r="G343"/>
  <c r="E343"/>
  <c r="AJ37" i="16" l="1"/>
  <c r="AK37"/>
  <c r="K175" i="12"/>
  <c r="G175"/>
  <c r="F175"/>
  <c r="H202" i="16"/>
  <c r="L202" s="1"/>
  <c r="L425"/>
  <c r="K426" s="1"/>
  <c r="H425"/>
  <c r="F425"/>
  <c r="D426"/>
  <c r="G425"/>
  <c r="E425"/>
  <c r="D345" i="12"/>
  <c r="G344"/>
  <c r="E344"/>
  <c r="L344"/>
  <c r="K345" s="1"/>
  <c r="H344"/>
  <c r="F344"/>
  <c r="H175" l="1"/>
  <c r="L175" s="1"/>
  <c r="F203" i="16"/>
  <c r="G203"/>
  <c r="K203"/>
  <c r="D427"/>
  <c r="G426"/>
  <c r="E426"/>
  <c r="L426"/>
  <c r="K427" s="1"/>
  <c r="H426"/>
  <c r="F426"/>
  <c r="L345" i="12"/>
  <c r="K346" s="1"/>
  <c r="H345"/>
  <c r="F345"/>
  <c r="D346"/>
  <c r="G345"/>
  <c r="E345"/>
  <c r="G176" l="1"/>
  <c r="K176"/>
  <c r="F176"/>
  <c r="H203" i="16"/>
  <c r="L203" s="1"/>
  <c r="G204" s="1"/>
  <c r="L427"/>
  <c r="K428" s="1"/>
  <c r="H427"/>
  <c r="F427"/>
  <c r="D428"/>
  <c r="G427"/>
  <c r="E427"/>
  <c r="D347" i="12"/>
  <c r="G346"/>
  <c r="E346"/>
  <c r="L346"/>
  <c r="K347" s="1"/>
  <c r="H346"/>
  <c r="F346"/>
  <c r="H176" l="1"/>
  <c r="L176" s="1"/>
  <c r="K204" i="16"/>
  <c r="F204"/>
  <c r="H204" s="1"/>
  <c r="D429"/>
  <c r="G428"/>
  <c r="E428"/>
  <c r="L428"/>
  <c r="K429" s="1"/>
  <c r="H428"/>
  <c r="F428"/>
  <c r="L347" i="12"/>
  <c r="K348" s="1"/>
  <c r="H347"/>
  <c r="F347"/>
  <c r="D348"/>
  <c r="G347"/>
  <c r="E347"/>
  <c r="L204" i="16" l="1"/>
  <c r="F205" s="1"/>
  <c r="K177" i="12"/>
  <c r="F177"/>
  <c r="G177"/>
  <c r="L429" i="16"/>
  <c r="K430" s="1"/>
  <c r="H429"/>
  <c r="F429"/>
  <c r="D430"/>
  <c r="G429"/>
  <c r="E429"/>
  <c r="D349" i="12"/>
  <c r="G348"/>
  <c r="E348"/>
  <c r="L348"/>
  <c r="K349" s="1"/>
  <c r="H348"/>
  <c r="F348"/>
  <c r="G205" i="16" l="1"/>
  <c r="H205" s="1"/>
  <c r="K205"/>
  <c r="H177" i="12"/>
  <c r="L177" s="1"/>
  <c r="D431" i="16"/>
  <c r="G430"/>
  <c r="E430"/>
  <c r="L430"/>
  <c r="K431" s="1"/>
  <c r="H430"/>
  <c r="F430"/>
  <c r="L349" i="12"/>
  <c r="K350" s="1"/>
  <c r="H349"/>
  <c r="F349"/>
  <c r="D350"/>
  <c r="G349"/>
  <c r="E349"/>
  <c r="L205" i="16" l="1"/>
  <c r="K206" s="1"/>
  <c r="K178" i="12"/>
  <c r="F178"/>
  <c r="G178"/>
  <c r="G206" i="16"/>
  <c r="F206"/>
  <c r="L431"/>
  <c r="K432" s="1"/>
  <c r="H431"/>
  <c r="F431"/>
  <c r="D432"/>
  <c r="G431"/>
  <c r="E431"/>
  <c r="D351" i="12"/>
  <c r="G350"/>
  <c r="E350"/>
  <c r="L350"/>
  <c r="K351" s="1"/>
  <c r="H350"/>
  <c r="F350"/>
  <c r="H178" l="1"/>
  <c r="L178" s="1"/>
  <c r="H206" i="16"/>
  <c r="L206" s="1"/>
  <c r="D433"/>
  <c r="G432"/>
  <c r="E432"/>
  <c r="L432"/>
  <c r="K433" s="1"/>
  <c r="H432"/>
  <c r="F432"/>
  <c r="L351" i="12"/>
  <c r="K352" s="1"/>
  <c r="H351"/>
  <c r="S31" s="1"/>
  <c r="F351"/>
  <c r="Q31" s="1"/>
  <c r="D352"/>
  <c r="G351"/>
  <c r="R31" s="1"/>
  <c r="AG31" s="1"/>
  <c r="E351"/>
  <c r="F179" l="1"/>
  <c r="G179"/>
  <c r="K179"/>
  <c r="AH31"/>
  <c r="AI31" s="1"/>
  <c r="G207" i="16"/>
  <c r="R19" s="1"/>
  <c r="AG19" s="1"/>
  <c r="K207"/>
  <c r="F207"/>
  <c r="L433"/>
  <c r="K434" s="1"/>
  <c r="H433"/>
  <c r="F433"/>
  <c r="D434"/>
  <c r="G433"/>
  <c r="E433"/>
  <c r="D353" i="12"/>
  <c r="G352"/>
  <c r="E352"/>
  <c r="L352"/>
  <c r="K353" s="1"/>
  <c r="H352"/>
  <c r="F352"/>
  <c r="H179" l="1"/>
  <c r="L179" s="1"/>
  <c r="AK31"/>
  <c r="BS31" s="1"/>
  <c r="AJ31"/>
  <c r="H207" i="16"/>
  <c r="Q19"/>
  <c r="D435"/>
  <c r="G434"/>
  <c r="E434"/>
  <c r="L434"/>
  <c r="K435" s="1"/>
  <c r="H434"/>
  <c r="F434"/>
  <c r="L353" i="12"/>
  <c r="K354" s="1"/>
  <c r="H353"/>
  <c r="F353"/>
  <c r="D354"/>
  <c r="G353"/>
  <c r="E353"/>
  <c r="G180" l="1"/>
  <c r="F180"/>
  <c r="K180"/>
  <c r="S19" i="16"/>
  <c r="AB19" s="1"/>
  <c r="AH19" s="1"/>
  <c r="L207"/>
  <c r="L435"/>
  <c r="K436" s="1"/>
  <c r="H435"/>
  <c r="S38" s="1"/>
  <c r="AB38" s="1"/>
  <c r="AB38" i="12" s="1"/>
  <c r="F435" i="16"/>
  <c r="Q38" s="1"/>
  <c r="D436"/>
  <c r="G435"/>
  <c r="R38" s="1"/>
  <c r="AG38" s="1"/>
  <c r="E435"/>
  <c r="D355" i="12"/>
  <c r="G354"/>
  <c r="E354"/>
  <c r="L354"/>
  <c r="K355" s="1"/>
  <c r="H354"/>
  <c r="F354"/>
  <c r="AH38" i="16" l="1"/>
  <c r="AI38" s="1"/>
  <c r="AJ38" s="1"/>
  <c r="H180" i="12"/>
  <c r="L180" s="1"/>
  <c r="AB19"/>
  <c r="AD19" i="16"/>
  <c r="AF19" s="1"/>
  <c r="BV19" s="1"/>
  <c r="F208"/>
  <c r="K208"/>
  <c r="G208"/>
  <c r="D437"/>
  <c r="G436"/>
  <c r="E436"/>
  <c r="L436"/>
  <c r="K437" s="1"/>
  <c r="H436"/>
  <c r="F436"/>
  <c r="L355" i="12"/>
  <c r="K356" s="1"/>
  <c r="H355"/>
  <c r="F355"/>
  <c r="D356"/>
  <c r="G355"/>
  <c r="E355"/>
  <c r="AK38" i="16" l="1"/>
  <c r="G181" i="12"/>
  <c r="K181"/>
  <c r="F181"/>
  <c r="AI19" i="16"/>
  <c r="AK19" s="1"/>
  <c r="BW19" s="1"/>
  <c r="BR19" i="12"/>
  <c r="H208" i="16"/>
  <c r="L208" s="1"/>
  <c r="L437"/>
  <c r="K438" s="1"/>
  <c r="H437"/>
  <c r="F437"/>
  <c r="D438"/>
  <c r="G437"/>
  <c r="E437"/>
  <c r="D357" i="12"/>
  <c r="G356"/>
  <c r="E356"/>
  <c r="L356"/>
  <c r="K357" s="1"/>
  <c r="H356"/>
  <c r="F356"/>
  <c r="H181" l="1"/>
  <c r="L181" s="1"/>
  <c r="AJ19" i="16"/>
  <c r="BR19"/>
  <c r="F209"/>
  <c r="K209"/>
  <c r="G209"/>
  <c r="D439"/>
  <c r="G438"/>
  <c r="E438"/>
  <c r="L438"/>
  <c r="K439" s="1"/>
  <c r="H438"/>
  <c r="F438"/>
  <c r="L357" i="12"/>
  <c r="K358" s="1"/>
  <c r="H357"/>
  <c r="F357"/>
  <c r="D358"/>
  <c r="G357"/>
  <c r="E357"/>
  <c r="F182" l="1"/>
  <c r="G182"/>
  <c r="K182"/>
  <c r="H209" i="16"/>
  <c r="L209" s="1"/>
  <c r="BP19"/>
  <c r="CD19" i="12"/>
  <c r="BS19" i="16"/>
  <c r="L439"/>
  <c r="K440" s="1"/>
  <c r="H439"/>
  <c r="F439"/>
  <c r="D440"/>
  <c r="G439"/>
  <c r="E439"/>
  <c r="D359" i="12"/>
  <c r="G358"/>
  <c r="E358"/>
  <c r="L358"/>
  <c r="K359" s="1"/>
  <c r="H358"/>
  <c r="F358"/>
  <c r="H182" l="1"/>
  <c r="L182" s="1"/>
  <c r="F210" i="16"/>
  <c r="G210"/>
  <c r="K210"/>
  <c r="D441"/>
  <c r="G440"/>
  <c r="E440"/>
  <c r="L440"/>
  <c r="K441" s="1"/>
  <c r="H440"/>
  <c r="F440"/>
  <c r="L359" i="12"/>
  <c r="K360" s="1"/>
  <c r="H359"/>
  <c r="F359"/>
  <c r="D360"/>
  <c r="G359"/>
  <c r="E359"/>
  <c r="H210" i="16" l="1"/>
  <c r="F183" i="12"/>
  <c r="K183"/>
  <c r="G183"/>
  <c r="R17" s="1"/>
  <c r="AG17" s="1"/>
  <c r="AH17" s="1"/>
  <c r="AI17" s="1"/>
  <c r="L210" i="16"/>
  <c r="L441"/>
  <c r="K442" s="1"/>
  <c r="H441"/>
  <c r="F441"/>
  <c r="D442"/>
  <c r="G441"/>
  <c r="E441"/>
  <c r="D361" i="12"/>
  <c r="G360"/>
  <c r="E360"/>
  <c r="L360"/>
  <c r="K361" s="1"/>
  <c r="H360"/>
  <c r="F360"/>
  <c r="AJ17" l="1"/>
  <c r="Q17"/>
  <c r="AK17" s="1"/>
  <c r="CB17" s="1"/>
  <c r="H183"/>
  <c r="G211" i="16"/>
  <c r="F211"/>
  <c r="K211"/>
  <c r="D443"/>
  <c r="G442"/>
  <c r="E442"/>
  <c r="L442"/>
  <c r="K443" s="1"/>
  <c r="H442"/>
  <c r="F442"/>
  <c r="L361" i="12"/>
  <c r="K362" s="1"/>
  <c r="H361"/>
  <c r="F361"/>
  <c r="D362"/>
  <c r="G361"/>
  <c r="E361"/>
  <c r="BS17" l="1"/>
  <c r="S17"/>
  <c r="L183"/>
  <c r="H211" i="16"/>
  <c r="L443"/>
  <c r="K444" s="1"/>
  <c r="H443"/>
  <c r="F443"/>
  <c r="D444"/>
  <c r="G443"/>
  <c r="E443"/>
  <c r="D363" i="12"/>
  <c r="G362"/>
  <c r="E362"/>
  <c r="L362"/>
  <c r="K363" s="1"/>
  <c r="H362"/>
  <c r="F362"/>
  <c r="G184" l="1"/>
  <c r="K184"/>
  <c r="F184"/>
  <c r="L211" i="16"/>
  <c r="D445"/>
  <c r="G444"/>
  <c r="E444"/>
  <c r="L444"/>
  <c r="K445" s="1"/>
  <c r="H444"/>
  <c r="F444"/>
  <c r="L363" i="12"/>
  <c r="K364" s="1"/>
  <c r="H363"/>
  <c r="S32" s="1"/>
  <c r="F363"/>
  <c r="Q32" s="1"/>
  <c r="D364"/>
  <c r="G363"/>
  <c r="R32" s="1"/>
  <c r="AG32" s="1"/>
  <c r="E363"/>
  <c r="H184" l="1"/>
  <c r="L184" s="1"/>
  <c r="AH32"/>
  <c r="AI32" s="1"/>
  <c r="AK32" s="1"/>
  <c r="BS32" s="1"/>
  <c r="K212" i="16"/>
  <c r="G212"/>
  <c r="F212"/>
  <c r="L445"/>
  <c r="K446" s="1"/>
  <c r="H445"/>
  <c r="F445"/>
  <c r="D446"/>
  <c r="G445"/>
  <c r="E445"/>
  <c r="D365" i="12"/>
  <c r="G364"/>
  <c r="E364"/>
  <c r="L364"/>
  <c r="K365" s="1"/>
  <c r="H364"/>
  <c r="F364"/>
  <c r="G185" l="1"/>
  <c r="K185"/>
  <c r="F185"/>
  <c r="AJ32"/>
  <c r="H212" i="16"/>
  <c r="L212" s="1"/>
  <c r="D447"/>
  <c r="G446"/>
  <c r="E446"/>
  <c r="L446"/>
  <c r="K447" s="1"/>
  <c r="H446"/>
  <c r="F446"/>
  <c r="L365" i="12"/>
  <c r="K366" s="1"/>
  <c r="H365"/>
  <c r="F365"/>
  <c r="D366"/>
  <c r="G365"/>
  <c r="E365"/>
  <c r="H185" l="1"/>
  <c r="L185" s="1"/>
  <c r="K186" s="1"/>
  <c r="F213" i="16"/>
  <c r="G213"/>
  <c r="K213"/>
  <c r="L447"/>
  <c r="K448" s="1"/>
  <c r="H447"/>
  <c r="S39" s="1"/>
  <c r="AB39" s="1"/>
  <c r="F447"/>
  <c r="Q39" s="1"/>
  <c r="D448"/>
  <c r="G447"/>
  <c r="R39" s="1"/>
  <c r="AG39" s="1"/>
  <c r="E447"/>
  <c r="D367" i="12"/>
  <c r="G366"/>
  <c r="E366"/>
  <c r="L366"/>
  <c r="K367" s="1"/>
  <c r="H366"/>
  <c r="F366"/>
  <c r="G186" l="1"/>
  <c r="F186"/>
  <c r="AB39"/>
  <c r="AH39" i="16"/>
  <c r="AI39" s="1"/>
  <c r="H213"/>
  <c r="L213" s="1"/>
  <c r="F214" s="1"/>
  <c r="D449"/>
  <c r="G448"/>
  <c r="E448"/>
  <c r="L448"/>
  <c r="K449" s="1"/>
  <c r="H448"/>
  <c r="F448"/>
  <c r="L367" i="12"/>
  <c r="K368" s="1"/>
  <c r="H367"/>
  <c r="F367"/>
  <c r="D368"/>
  <c r="G367"/>
  <c r="E367"/>
  <c r="H186" l="1"/>
  <c r="L186" s="1"/>
  <c r="G187" s="1"/>
  <c r="AJ39" i="16"/>
  <c r="AK39"/>
  <c r="K214"/>
  <c r="G214"/>
  <c r="H214" s="1"/>
  <c r="L214"/>
  <c r="F215" s="1"/>
  <c r="L449"/>
  <c r="K450" s="1"/>
  <c r="H449"/>
  <c r="F449"/>
  <c r="D450"/>
  <c r="G449"/>
  <c r="E449"/>
  <c r="D369" i="12"/>
  <c r="G368"/>
  <c r="E368"/>
  <c r="L368"/>
  <c r="K369" s="1"/>
  <c r="H368"/>
  <c r="F368"/>
  <c r="K187" l="1"/>
  <c r="F187"/>
  <c r="H187" s="1"/>
  <c r="G215" i="16"/>
  <c r="H215" s="1"/>
  <c r="L215" s="1"/>
  <c r="K216" s="1"/>
  <c r="K215"/>
  <c r="D451"/>
  <c r="G450"/>
  <c r="E450"/>
  <c r="L450"/>
  <c r="K451" s="1"/>
  <c r="H450"/>
  <c r="F450"/>
  <c r="L369" i="12"/>
  <c r="K370" s="1"/>
  <c r="H369"/>
  <c r="F369"/>
  <c r="D370"/>
  <c r="G369"/>
  <c r="E369"/>
  <c r="L187" l="1"/>
  <c r="G188" s="1"/>
  <c r="F216" i="16"/>
  <c r="G216"/>
  <c r="L451"/>
  <c r="K452" s="1"/>
  <c r="H451"/>
  <c r="F451"/>
  <c r="D452"/>
  <c r="G451"/>
  <c r="E451"/>
  <c r="D371" i="12"/>
  <c r="G370"/>
  <c r="E370"/>
  <c r="L370"/>
  <c r="K371" s="1"/>
  <c r="H370"/>
  <c r="F370"/>
  <c r="K188" l="1"/>
  <c r="F188"/>
  <c r="H188" s="1"/>
  <c r="H216" i="16"/>
  <c r="L216" s="1"/>
  <c r="D453"/>
  <c r="G452"/>
  <c r="E452"/>
  <c r="L452"/>
  <c r="K453" s="1"/>
  <c r="H452"/>
  <c r="F452"/>
  <c r="L371" i="12"/>
  <c r="K372" s="1"/>
  <c r="H371"/>
  <c r="F371"/>
  <c r="D372"/>
  <c r="G371"/>
  <c r="E371"/>
  <c r="L188" l="1"/>
  <c r="G189" s="1"/>
  <c r="G217" i="16"/>
  <c r="K217"/>
  <c r="F217"/>
  <c r="L453"/>
  <c r="K454" s="1"/>
  <c r="H453"/>
  <c r="F453"/>
  <c r="D454"/>
  <c r="G453"/>
  <c r="E453"/>
  <c r="D373" i="12"/>
  <c r="G372"/>
  <c r="E372"/>
  <c r="L372"/>
  <c r="K373" s="1"/>
  <c r="H372"/>
  <c r="F372"/>
  <c r="K189" l="1"/>
  <c r="F189"/>
  <c r="H189" s="1"/>
  <c r="H217" i="16"/>
  <c r="L217" s="1"/>
  <c r="D455"/>
  <c r="G454"/>
  <c r="E454"/>
  <c r="L454"/>
  <c r="K455" s="1"/>
  <c r="H454"/>
  <c r="F454"/>
  <c r="L373" i="12"/>
  <c r="K374" s="1"/>
  <c r="H373"/>
  <c r="F373"/>
  <c r="D374"/>
  <c r="G373"/>
  <c r="E373"/>
  <c r="L189" l="1"/>
  <c r="F190" s="1"/>
  <c r="G218" i="16"/>
  <c r="K218"/>
  <c r="F218"/>
  <c r="L455"/>
  <c r="K456" s="1"/>
  <c r="H455"/>
  <c r="F455"/>
  <c r="D456"/>
  <c r="G455"/>
  <c r="E455"/>
  <c r="D375" i="12"/>
  <c r="G374"/>
  <c r="E374"/>
  <c r="L374"/>
  <c r="K375" s="1"/>
  <c r="H374"/>
  <c r="F374"/>
  <c r="G190" l="1"/>
  <c r="H190" s="1"/>
  <c r="K190"/>
  <c r="H218" i="16"/>
  <c r="L218" s="1"/>
  <c r="D457"/>
  <c r="G456"/>
  <c r="E456"/>
  <c r="L456"/>
  <c r="K457" s="1"/>
  <c r="H456"/>
  <c r="F456"/>
  <c r="L375" i="12"/>
  <c r="K376" s="1"/>
  <c r="H375"/>
  <c r="S33" s="1"/>
  <c r="F375"/>
  <c r="Q33" s="1"/>
  <c r="D376"/>
  <c r="G375"/>
  <c r="R33" s="1"/>
  <c r="AG33" s="1"/>
  <c r="AH33" s="1"/>
  <c r="AI33" s="1"/>
  <c r="E375"/>
  <c r="L190" l="1"/>
  <c r="G191" s="1"/>
  <c r="AJ33"/>
  <c r="AK33"/>
  <c r="K219" i="16"/>
  <c r="F219"/>
  <c r="L219"/>
  <c r="G219"/>
  <c r="R20" s="1"/>
  <c r="AG20" s="1"/>
  <c r="L457"/>
  <c r="K458" s="1"/>
  <c r="H457"/>
  <c r="F457"/>
  <c r="D458"/>
  <c r="G457"/>
  <c r="E457"/>
  <c r="D377" i="12"/>
  <c r="G376"/>
  <c r="E376"/>
  <c r="L376"/>
  <c r="K377" s="1"/>
  <c r="H376"/>
  <c r="F376"/>
  <c r="F191" l="1"/>
  <c r="H191" s="1"/>
  <c r="L191" s="1"/>
  <c r="K191"/>
  <c r="Q20" i="16"/>
  <c r="H219"/>
  <c r="S20" s="1"/>
  <c r="AB20" s="1"/>
  <c r="AH20" s="1"/>
  <c r="K220"/>
  <c r="F220"/>
  <c r="L220"/>
  <c r="G220"/>
  <c r="BR20" i="12"/>
  <c r="D459" i="16"/>
  <c r="G458"/>
  <c r="E458"/>
  <c r="L458"/>
  <c r="K459" s="1"/>
  <c r="H458"/>
  <c r="F458"/>
  <c r="L377" i="12"/>
  <c r="K378" s="1"/>
  <c r="H377"/>
  <c r="F377"/>
  <c r="D378"/>
  <c r="G377"/>
  <c r="E377"/>
  <c r="F192" l="1"/>
  <c r="G192"/>
  <c r="K192"/>
  <c r="G221" i="16"/>
  <c r="F221"/>
  <c r="L221"/>
  <c r="K221"/>
  <c r="AB20" i="12"/>
  <c r="H220" i="16"/>
  <c r="L459"/>
  <c r="K460" s="1"/>
  <c r="H459"/>
  <c r="S40" s="1"/>
  <c r="AB40" s="1"/>
  <c r="F459"/>
  <c r="Q40" s="1"/>
  <c r="D460"/>
  <c r="G459"/>
  <c r="R40" s="1"/>
  <c r="AG40" s="1"/>
  <c r="E459"/>
  <c r="D379" i="12"/>
  <c r="G378"/>
  <c r="E378"/>
  <c r="L378"/>
  <c r="K379" s="1"/>
  <c r="H378"/>
  <c r="F378"/>
  <c r="H192" l="1"/>
  <c r="L192" s="1"/>
  <c r="G193" s="1"/>
  <c r="AB40"/>
  <c r="AH40" i="16"/>
  <c r="AI40" s="1"/>
  <c r="G222"/>
  <c r="K222"/>
  <c r="F222"/>
  <c r="H221"/>
  <c r="AD20"/>
  <c r="AI20"/>
  <c r="AK20" s="1"/>
  <c r="BW20" s="1"/>
  <c r="D461"/>
  <c r="G460"/>
  <c r="E460"/>
  <c r="L460"/>
  <c r="K461" s="1"/>
  <c r="H460"/>
  <c r="F460"/>
  <c r="L379" i="12"/>
  <c r="K380" s="1"/>
  <c r="H379"/>
  <c r="F379"/>
  <c r="D380"/>
  <c r="G379"/>
  <c r="E379"/>
  <c r="K193" l="1"/>
  <c r="AK40" i="16"/>
  <c r="AJ40"/>
  <c r="F193" i="12"/>
  <c r="H193" s="1"/>
  <c r="AF20" i="16"/>
  <c r="BV20" s="1"/>
  <c r="AJ20"/>
  <c r="H222"/>
  <c r="L222" s="1"/>
  <c r="BP20"/>
  <c r="CD20" i="12"/>
  <c r="BS20" i="16"/>
  <c r="L223"/>
  <c r="L461"/>
  <c r="K462" s="1"/>
  <c r="H461"/>
  <c r="F461"/>
  <c r="D462"/>
  <c r="G461"/>
  <c r="E461"/>
  <c r="D381" i="12"/>
  <c r="G380"/>
  <c r="E380"/>
  <c r="L380"/>
  <c r="K381" s="1"/>
  <c r="H380"/>
  <c r="F380"/>
  <c r="L193" l="1"/>
  <c r="F223" i="16"/>
  <c r="K223"/>
  <c r="G223"/>
  <c r="BR20"/>
  <c r="G224"/>
  <c r="K224"/>
  <c r="F224"/>
  <c r="D463"/>
  <c r="G462"/>
  <c r="E462"/>
  <c r="L462"/>
  <c r="K463" s="1"/>
  <c r="H462"/>
  <c r="F462"/>
  <c r="L381" i="12"/>
  <c r="K382" s="1"/>
  <c r="H381"/>
  <c r="F381"/>
  <c r="D382"/>
  <c r="G381"/>
  <c r="E381"/>
  <c r="G194" l="1"/>
  <c r="F194"/>
  <c r="K194"/>
  <c r="H223" i="16"/>
  <c r="H224"/>
  <c r="L463"/>
  <c r="K464" s="1"/>
  <c r="H463"/>
  <c r="F463"/>
  <c r="D464"/>
  <c r="G463"/>
  <c r="E463"/>
  <c r="D383" i="12"/>
  <c r="G382"/>
  <c r="E382"/>
  <c r="L382"/>
  <c r="K383" s="1"/>
  <c r="H382"/>
  <c r="F382"/>
  <c r="H194" l="1"/>
  <c r="L194" s="1"/>
  <c r="F195" s="1"/>
  <c r="L224" i="16"/>
  <c r="D465"/>
  <c r="G464"/>
  <c r="E464"/>
  <c r="L464"/>
  <c r="K465" s="1"/>
  <c r="H464"/>
  <c r="F464"/>
  <c r="L383" i="12"/>
  <c r="K384" s="1"/>
  <c r="H383"/>
  <c r="F383"/>
  <c r="D384"/>
  <c r="G383"/>
  <c r="E383"/>
  <c r="G195" l="1"/>
  <c r="R18" s="1"/>
  <c r="AG18" s="1"/>
  <c r="AH18" s="1"/>
  <c r="AI18" s="1"/>
  <c r="AJ18" s="1"/>
  <c r="K195"/>
  <c r="Q18"/>
  <c r="K225" i="16"/>
  <c r="G225"/>
  <c r="F225"/>
  <c r="L465"/>
  <c r="K466" s="1"/>
  <c r="H465"/>
  <c r="F465"/>
  <c r="D466"/>
  <c r="G465"/>
  <c r="E465"/>
  <c r="D385" i="12"/>
  <c r="G384"/>
  <c r="E384"/>
  <c r="L384"/>
  <c r="K385" s="1"/>
  <c r="H384"/>
  <c r="F384"/>
  <c r="H195" l="1"/>
  <c r="S18" s="1"/>
  <c r="AK18"/>
  <c r="CB18" s="1"/>
  <c r="H225" i="16"/>
  <c r="D467"/>
  <c r="G466"/>
  <c r="E466"/>
  <c r="L466"/>
  <c r="K467" s="1"/>
  <c r="H466"/>
  <c r="F466"/>
  <c r="L385" i="12"/>
  <c r="K386" s="1"/>
  <c r="H385"/>
  <c r="F385"/>
  <c r="D386"/>
  <c r="G385"/>
  <c r="E385"/>
  <c r="BS18" l="1"/>
  <c r="L195"/>
  <c r="G196" s="1"/>
  <c r="L225" i="16"/>
  <c r="L467"/>
  <c r="K468" s="1"/>
  <c r="H467"/>
  <c r="F467"/>
  <c r="D468"/>
  <c r="G467"/>
  <c r="E467"/>
  <c r="D387" i="12"/>
  <c r="G386"/>
  <c r="E386"/>
  <c r="L386"/>
  <c r="K387" s="1"/>
  <c r="H386"/>
  <c r="F386"/>
  <c r="F196" l="1"/>
  <c r="H196" s="1"/>
  <c r="K196"/>
  <c r="K226" i="16"/>
  <c r="F226"/>
  <c r="G226"/>
  <c r="D469"/>
  <c r="G468"/>
  <c r="E468"/>
  <c r="L468"/>
  <c r="K469" s="1"/>
  <c r="H468"/>
  <c r="F468"/>
  <c r="L387" i="12"/>
  <c r="K388" s="1"/>
  <c r="H387"/>
  <c r="S34" s="1"/>
  <c r="F387"/>
  <c r="Q34" s="1"/>
  <c r="D388"/>
  <c r="G387"/>
  <c r="R34" s="1"/>
  <c r="AG34" s="1"/>
  <c r="AH34" s="1"/>
  <c r="AI34" s="1"/>
  <c r="E387"/>
  <c r="L196" l="1"/>
  <c r="K197" s="1"/>
  <c r="H226" i="16"/>
  <c r="L226" s="1"/>
  <c r="K227" s="1"/>
  <c r="AK34" i="12"/>
  <c r="AJ34"/>
  <c r="L469" i="16"/>
  <c r="K470" s="1"/>
  <c r="H469"/>
  <c r="F469"/>
  <c r="D470"/>
  <c r="G469"/>
  <c r="E469"/>
  <c r="D389" i="12"/>
  <c r="G388"/>
  <c r="E388"/>
  <c r="L388"/>
  <c r="K389" s="1"/>
  <c r="H388"/>
  <c r="F388"/>
  <c r="F227" i="16" l="1"/>
  <c r="G227"/>
  <c r="G197" i="12"/>
  <c r="F197"/>
  <c r="D471" i="16"/>
  <c r="G470"/>
  <c r="E470"/>
  <c r="L470"/>
  <c r="K471" s="1"/>
  <c r="H470"/>
  <c r="F470"/>
  <c r="L389" i="12"/>
  <c r="K390" s="1"/>
  <c r="H389"/>
  <c r="F389"/>
  <c r="D390"/>
  <c r="G389"/>
  <c r="E389"/>
  <c r="H227" i="16" l="1"/>
  <c r="L227" s="1"/>
  <c r="F228" s="1"/>
  <c r="H197" i="12"/>
  <c r="L197" s="1"/>
  <c r="F198" s="1"/>
  <c r="G228" i="16"/>
  <c r="L471"/>
  <c r="K472" s="1"/>
  <c r="H471"/>
  <c r="S41" s="1"/>
  <c r="AB41" s="1"/>
  <c r="AB41" i="12" s="1"/>
  <c r="F471" i="16"/>
  <c r="Q41" s="1"/>
  <c r="D472"/>
  <c r="G471"/>
  <c r="R41" s="1"/>
  <c r="AG41" s="1"/>
  <c r="E471"/>
  <c r="D391" i="12"/>
  <c r="G390"/>
  <c r="E390"/>
  <c r="L390"/>
  <c r="K391" s="1"/>
  <c r="H390"/>
  <c r="F390"/>
  <c r="G198" l="1"/>
  <c r="H198" s="1"/>
  <c r="K228" i="16"/>
  <c r="K198" i="12"/>
  <c r="AH41" i="16"/>
  <c r="AI41" s="1"/>
  <c r="AJ41" s="1"/>
  <c r="H228"/>
  <c r="L228" s="1"/>
  <c r="F229" s="1"/>
  <c r="D473"/>
  <c r="G472"/>
  <c r="E472"/>
  <c r="L472"/>
  <c r="K473" s="1"/>
  <c r="H472"/>
  <c r="F472"/>
  <c r="L391" i="12"/>
  <c r="K392" s="1"/>
  <c r="H391"/>
  <c r="F391"/>
  <c r="D392"/>
  <c r="G391"/>
  <c r="E391"/>
  <c r="L198" l="1"/>
  <c r="F199" s="1"/>
  <c r="G199"/>
  <c r="H199" s="1"/>
  <c r="AK41" i="16"/>
  <c r="K229"/>
  <c r="G229"/>
  <c r="H229" s="1"/>
  <c r="L229" s="1"/>
  <c r="L473"/>
  <c r="K474" s="1"/>
  <c r="H473"/>
  <c r="F473"/>
  <c r="D474"/>
  <c r="G473"/>
  <c r="E473"/>
  <c r="D393" i="12"/>
  <c r="G392"/>
  <c r="E392"/>
  <c r="L392"/>
  <c r="K393" s="1"/>
  <c r="H392"/>
  <c r="F392"/>
  <c r="K199" l="1"/>
  <c r="L199"/>
  <c r="F200" s="1"/>
  <c r="K230" i="16"/>
  <c r="G230"/>
  <c r="F230"/>
  <c r="D475"/>
  <c r="G474"/>
  <c r="E474"/>
  <c r="L474"/>
  <c r="K475" s="1"/>
  <c r="H474"/>
  <c r="F474"/>
  <c r="L393" i="12"/>
  <c r="K394" s="1"/>
  <c r="H393"/>
  <c r="F393"/>
  <c r="D394"/>
  <c r="G393"/>
  <c r="E393"/>
  <c r="K200" l="1"/>
  <c r="G200"/>
  <c r="H200" s="1"/>
  <c r="H230" i="16"/>
  <c r="L230" s="1"/>
  <c r="L475"/>
  <c r="K476" s="1"/>
  <c r="H475"/>
  <c r="F475"/>
  <c r="D476"/>
  <c r="G475"/>
  <c r="E475"/>
  <c r="D395" i="12"/>
  <c r="G394"/>
  <c r="E394"/>
  <c r="L394"/>
  <c r="K395" s="1"/>
  <c r="H394"/>
  <c r="F394"/>
  <c r="L200" l="1"/>
  <c r="K201" s="1"/>
  <c r="K231" i="16"/>
  <c r="G231"/>
  <c r="R21" s="1"/>
  <c r="AG21" s="1"/>
  <c r="F231"/>
  <c r="D477"/>
  <c r="G476"/>
  <c r="E476"/>
  <c r="L476"/>
  <c r="K477" s="1"/>
  <c r="H476"/>
  <c r="F476"/>
  <c r="L395" i="12"/>
  <c r="K396" s="1"/>
  <c r="H395"/>
  <c r="F395"/>
  <c r="D396"/>
  <c r="G395"/>
  <c r="E395"/>
  <c r="G201" l="1"/>
  <c r="F201"/>
  <c r="Q21" i="16"/>
  <c r="H231"/>
  <c r="L477"/>
  <c r="K478" s="1"/>
  <c r="H477"/>
  <c r="F477"/>
  <c r="D478"/>
  <c r="G477"/>
  <c r="E477"/>
  <c r="D397" i="12"/>
  <c r="G396"/>
  <c r="E396"/>
  <c r="L396"/>
  <c r="K397" s="1"/>
  <c r="H396"/>
  <c r="F396"/>
  <c r="H201" l="1"/>
  <c r="L201" s="1"/>
  <c r="K202" s="1"/>
  <c r="L231" i="16"/>
  <c r="S21"/>
  <c r="AB21" s="1"/>
  <c r="AH21" s="1"/>
  <c r="D479"/>
  <c r="G478"/>
  <c r="E478"/>
  <c r="L478"/>
  <c r="K479" s="1"/>
  <c r="H478"/>
  <c r="F478"/>
  <c r="L397" i="12"/>
  <c r="K398" s="1"/>
  <c r="H397"/>
  <c r="F397"/>
  <c r="D398"/>
  <c r="G397"/>
  <c r="E397"/>
  <c r="G202" l="1"/>
  <c r="F202"/>
  <c r="AB21"/>
  <c r="AD21" i="16"/>
  <c r="AF21" s="1"/>
  <c r="BV21" s="1"/>
  <c r="G232"/>
  <c r="F232"/>
  <c r="K232"/>
  <c r="L232"/>
  <c r="L479"/>
  <c r="K480" s="1"/>
  <c r="H479"/>
  <c r="F479"/>
  <c r="D480"/>
  <c r="G479"/>
  <c r="E479"/>
  <c r="D399" i="12"/>
  <c r="G398"/>
  <c r="E398"/>
  <c r="L398"/>
  <c r="K399" s="1"/>
  <c r="H398"/>
  <c r="F398"/>
  <c r="H202" l="1"/>
  <c r="L202" s="1"/>
  <c r="AI21" i="16"/>
  <c r="AK21" s="1"/>
  <c r="BW21" s="1"/>
  <c r="BR21" i="12"/>
  <c r="H232" i="16"/>
  <c r="F233"/>
  <c r="K233"/>
  <c r="G233"/>
  <c r="L233"/>
  <c r="D481"/>
  <c r="G480"/>
  <c r="E480"/>
  <c r="L480"/>
  <c r="K481" s="1"/>
  <c r="H480"/>
  <c r="F480"/>
  <c r="L399" i="12"/>
  <c r="K400" s="1"/>
  <c r="H399"/>
  <c r="S35" s="1"/>
  <c r="F399"/>
  <c r="Q35" s="1"/>
  <c r="D400"/>
  <c r="G399"/>
  <c r="R35" s="1"/>
  <c r="AG35" s="1"/>
  <c r="AH35" s="1"/>
  <c r="AI35" s="1"/>
  <c r="E399"/>
  <c r="AK35" l="1"/>
  <c r="AJ35"/>
  <c r="K203"/>
  <c r="F203"/>
  <c r="G203"/>
  <c r="AJ21" i="16"/>
  <c r="BP21"/>
  <c r="BS21"/>
  <c r="CD21" i="12"/>
  <c r="H233" i="16"/>
  <c r="K234"/>
  <c r="F234"/>
  <c r="G234"/>
  <c r="L481"/>
  <c r="K482" s="1"/>
  <c r="H481"/>
  <c r="F481"/>
  <c r="D482"/>
  <c r="G481"/>
  <c r="E481"/>
  <c r="D401" i="12"/>
  <c r="G400"/>
  <c r="E400"/>
  <c r="L400"/>
  <c r="K401" s="1"/>
  <c r="H400"/>
  <c r="F400"/>
  <c r="H203" l="1"/>
  <c r="BR21" i="16"/>
  <c r="H234"/>
  <c r="D483"/>
  <c r="G482"/>
  <c r="E482"/>
  <c r="L482"/>
  <c r="K483" s="1"/>
  <c r="H482"/>
  <c r="F482"/>
  <c r="L401" i="12"/>
  <c r="K402" s="1"/>
  <c r="H401"/>
  <c r="F401"/>
  <c r="D402"/>
  <c r="G401"/>
  <c r="E401"/>
  <c r="L203" l="1"/>
  <c r="L234" i="16"/>
  <c r="L483"/>
  <c r="K484" s="1"/>
  <c r="H483"/>
  <c r="S42" s="1"/>
  <c r="AB42" s="1"/>
  <c r="AB42" i="12" s="1"/>
  <c r="F483" i="16"/>
  <c r="Q42" s="1"/>
  <c r="D484"/>
  <c r="G483"/>
  <c r="R42" s="1"/>
  <c r="AG42" s="1"/>
  <c r="E483"/>
  <c r="D403" i="12"/>
  <c r="G402"/>
  <c r="E402"/>
  <c r="L402"/>
  <c r="K403" s="1"/>
  <c r="H402"/>
  <c r="F402"/>
  <c r="AH42" i="16" l="1"/>
  <c r="AI42" s="1"/>
  <c r="G204" i="12"/>
  <c r="K204"/>
  <c r="F204"/>
  <c r="F235" i="16"/>
  <c r="G235"/>
  <c r="K235"/>
  <c r="D485"/>
  <c r="G484"/>
  <c r="E484"/>
  <c r="L484"/>
  <c r="K485" s="1"/>
  <c r="H484"/>
  <c r="F484"/>
  <c r="L403" i="12"/>
  <c r="K404" s="1"/>
  <c r="H403"/>
  <c r="F403"/>
  <c r="D404"/>
  <c r="G403"/>
  <c r="E403"/>
  <c r="AK42" i="16" l="1"/>
  <c r="AJ42"/>
  <c r="H204" i="12"/>
  <c r="H235" i="16"/>
  <c r="L485"/>
  <c r="K486" s="1"/>
  <c r="H485"/>
  <c r="F485"/>
  <c r="D486"/>
  <c r="G485"/>
  <c r="E485"/>
  <c r="D405" i="12"/>
  <c r="G404"/>
  <c r="E404"/>
  <c r="L404"/>
  <c r="K405" s="1"/>
  <c r="H404"/>
  <c r="F404"/>
  <c r="L204" l="1"/>
  <c r="L235" i="16"/>
  <c r="D487"/>
  <c r="G486"/>
  <c r="E486"/>
  <c r="L486"/>
  <c r="K487" s="1"/>
  <c r="H486"/>
  <c r="F486"/>
  <c r="L405" i="12"/>
  <c r="K406" s="1"/>
  <c r="H405"/>
  <c r="F405"/>
  <c r="D406"/>
  <c r="G405"/>
  <c r="E405"/>
  <c r="F205" l="1"/>
  <c r="K205"/>
  <c r="G205"/>
  <c r="K236" i="16"/>
  <c r="F236"/>
  <c r="G236"/>
  <c r="L487"/>
  <c r="K488" s="1"/>
  <c r="H487"/>
  <c r="F487"/>
  <c r="D488"/>
  <c r="G487"/>
  <c r="E487"/>
  <c r="D407" i="12"/>
  <c r="G406"/>
  <c r="E406"/>
  <c r="L406"/>
  <c r="K407" s="1"/>
  <c r="H406"/>
  <c r="F406"/>
  <c r="H205" l="1"/>
  <c r="H236" i="16"/>
  <c r="D489"/>
  <c r="G488"/>
  <c r="E488"/>
  <c r="L488"/>
  <c r="K489" s="1"/>
  <c r="H488"/>
  <c r="F488"/>
  <c r="L407" i="12"/>
  <c r="K408" s="1"/>
  <c r="H407"/>
  <c r="F407"/>
  <c r="D408"/>
  <c r="G407"/>
  <c r="E407"/>
  <c r="L205" l="1"/>
  <c r="L236" i="16"/>
  <c r="L489"/>
  <c r="K490" s="1"/>
  <c r="H489"/>
  <c r="F489"/>
  <c r="D490"/>
  <c r="G489"/>
  <c r="E489"/>
  <c r="D409" i="12"/>
  <c r="G408"/>
  <c r="E408"/>
  <c r="L408"/>
  <c r="K409" s="1"/>
  <c r="H408"/>
  <c r="F408"/>
  <c r="G206" l="1"/>
  <c r="F206"/>
  <c r="K206"/>
  <c r="K237" i="16"/>
  <c r="F237"/>
  <c r="G237"/>
  <c r="D491"/>
  <c r="G490"/>
  <c r="E490"/>
  <c r="L490"/>
  <c r="K491" s="1"/>
  <c r="H490"/>
  <c r="F490"/>
  <c r="L409" i="12"/>
  <c r="K410" s="1"/>
  <c r="H409"/>
  <c r="F409"/>
  <c r="D410"/>
  <c r="G409"/>
  <c r="E409"/>
  <c r="H206" l="1"/>
  <c r="L206" s="1"/>
  <c r="H237" i="16"/>
  <c r="L237" s="1"/>
  <c r="L491"/>
  <c r="K492" s="1"/>
  <c r="H491"/>
  <c r="F491"/>
  <c r="D492"/>
  <c r="G491"/>
  <c r="E491"/>
  <c r="D411" i="12"/>
  <c r="G410"/>
  <c r="E410"/>
  <c r="L410"/>
  <c r="K411" s="1"/>
  <c r="H410"/>
  <c r="F410"/>
  <c r="K207" l="1"/>
  <c r="F207"/>
  <c r="G207"/>
  <c r="R19" s="1"/>
  <c r="AG19" s="1"/>
  <c r="AH19" s="1"/>
  <c r="AI19" s="1"/>
  <c r="K238" i="16"/>
  <c r="G238"/>
  <c r="F238"/>
  <c r="D493"/>
  <c r="G492"/>
  <c r="E492"/>
  <c r="L492"/>
  <c r="K493" s="1"/>
  <c r="H492"/>
  <c r="F492"/>
  <c r="L411" i="12"/>
  <c r="K412" s="1"/>
  <c r="H411"/>
  <c r="S36" s="1"/>
  <c r="F411"/>
  <c r="Q36" s="1"/>
  <c r="D412"/>
  <c r="G411"/>
  <c r="R36" s="1"/>
  <c r="AG36" s="1"/>
  <c r="AH36" s="1"/>
  <c r="AI36" s="1"/>
  <c r="E411"/>
  <c r="AK36" l="1"/>
  <c r="AJ36"/>
  <c r="H207"/>
  <c r="Q19"/>
  <c r="AK19" s="1"/>
  <c r="CB19" s="1"/>
  <c r="AJ19"/>
  <c r="H238" i="16"/>
  <c r="L238" s="1"/>
  <c r="L493"/>
  <c r="K494" s="1"/>
  <c r="H493"/>
  <c r="F493"/>
  <c r="D494"/>
  <c r="G493"/>
  <c r="E493"/>
  <c r="D413" i="12"/>
  <c r="G412"/>
  <c r="E412"/>
  <c r="L412"/>
  <c r="K413" s="1"/>
  <c r="H412"/>
  <c r="F412"/>
  <c r="BS19" l="1"/>
  <c r="S19"/>
  <c r="L207"/>
  <c r="K239" i="16"/>
  <c r="F239"/>
  <c r="G239"/>
  <c r="D495"/>
  <c r="G494"/>
  <c r="E494"/>
  <c r="L494"/>
  <c r="K495" s="1"/>
  <c r="H494"/>
  <c r="F494"/>
  <c r="L413" i="12"/>
  <c r="K414" s="1"/>
  <c r="H413"/>
  <c r="F413"/>
  <c r="D414"/>
  <c r="G413"/>
  <c r="E413"/>
  <c r="G208" l="1"/>
  <c r="K208"/>
  <c r="F208"/>
  <c r="H239" i="16"/>
  <c r="L239" s="1"/>
  <c r="G240" s="1"/>
  <c r="L495"/>
  <c r="K496" s="1"/>
  <c r="H495"/>
  <c r="F495"/>
  <c r="D496"/>
  <c r="G495"/>
  <c r="E495"/>
  <c r="D415" i="12"/>
  <c r="G414"/>
  <c r="E414"/>
  <c r="L414"/>
  <c r="K415" s="1"/>
  <c r="H414"/>
  <c r="F414"/>
  <c r="K240" i="16" l="1"/>
  <c r="F240"/>
  <c r="H240" s="1"/>
  <c r="L240" s="1"/>
  <c r="F241" s="1"/>
  <c r="H208" i="12"/>
  <c r="L208" s="1"/>
  <c r="D497" i="16"/>
  <c r="G496"/>
  <c r="E496"/>
  <c r="L496"/>
  <c r="K497" s="1"/>
  <c r="H496"/>
  <c r="F496"/>
  <c r="L415" i="12"/>
  <c r="K416" s="1"/>
  <c r="H415"/>
  <c r="F415"/>
  <c r="D416"/>
  <c r="G415"/>
  <c r="E415"/>
  <c r="L241" i="16" l="1"/>
  <c r="F242" s="1"/>
  <c r="G241"/>
  <c r="H241" s="1"/>
  <c r="K241"/>
  <c r="F209" i="12"/>
  <c r="K209"/>
  <c r="G209"/>
  <c r="L497" i="16"/>
  <c r="K498" s="1"/>
  <c r="H497"/>
  <c r="F497"/>
  <c r="D498"/>
  <c r="G497"/>
  <c r="E497"/>
  <c r="D417" i="12"/>
  <c r="G416"/>
  <c r="E416"/>
  <c r="L416"/>
  <c r="K417" s="1"/>
  <c r="H416"/>
  <c r="F416"/>
  <c r="G242" i="16" l="1"/>
  <c r="H242" s="1"/>
  <c r="L242" s="1"/>
  <c r="K242"/>
  <c r="H209" i="12"/>
  <c r="L209" s="1"/>
  <c r="F210" s="1"/>
  <c r="D499" i="16"/>
  <c r="G498"/>
  <c r="E498"/>
  <c r="L498"/>
  <c r="K499" s="1"/>
  <c r="H498"/>
  <c r="F498"/>
  <c r="L417" i="12"/>
  <c r="K418" s="1"/>
  <c r="H417"/>
  <c r="F417"/>
  <c r="D418"/>
  <c r="G417"/>
  <c r="E417"/>
  <c r="G210" l="1"/>
  <c r="H210" s="1"/>
  <c r="K210"/>
  <c r="F243" i="16"/>
  <c r="G243"/>
  <c r="R22" s="1"/>
  <c r="AG22" s="1"/>
  <c r="K243"/>
  <c r="L243"/>
  <c r="K244" s="1"/>
  <c r="L499"/>
  <c r="K500" s="1"/>
  <c r="H499"/>
  <c r="F499"/>
  <c r="D500"/>
  <c r="G499"/>
  <c r="E499"/>
  <c r="D419" i="12"/>
  <c r="G418"/>
  <c r="E418"/>
  <c r="L418"/>
  <c r="K419" s="1"/>
  <c r="H418"/>
  <c r="F418"/>
  <c r="L210" l="1"/>
  <c r="K211" s="1"/>
  <c r="H243" i="16"/>
  <c r="S22" s="1"/>
  <c r="AB22" s="1"/>
  <c r="AH22" s="1"/>
  <c r="Q22"/>
  <c r="D501"/>
  <c r="G500"/>
  <c r="E500"/>
  <c r="L500"/>
  <c r="K501" s="1"/>
  <c r="H500"/>
  <c r="F500"/>
  <c r="L419" i="12"/>
  <c r="K420" s="1"/>
  <c r="H419"/>
  <c r="F419"/>
  <c r="D420"/>
  <c r="G419"/>
  <c r="E419"/>
  <c r="F211" l="1"/>
  <c r="G211"/>
  <c r="AB22"/>
  <c r="AD22" i="16"/>
  <c r="AF22" s="1"/>
  <c r="BV22" s="1"/>
  <c r="BV23" s="1"/>
  <c r="BV24" s="1"/>
  <c r="BV25" s="1"/>
  <c r="BV26" s="1"/>
  <c r="BV27" s="1"/>
  <c r="BV28" s="1"/>
  <c r="BV29" s="1"/>
  <c r="BV30" s="1"/>
  <c r="BV31" s="1"/>
  <c r="BV32" s="1"/>
  <c r="BV33" s="1"/>
  <c r="BV34" s="1"/>
  <c r="BV35" s="1"/>
  <c r="BV36" s="1"/>
  <c r="BV37" s="1"/>
  <c r="BV38" s="1"/>
  <c r="BV39" s="1"/>
  <c r="BV40" s="1"/>
  <c r="BV41" s="1"/>
  <c r="BV42" s="1"/>
  <c r="BV43" s="1"/>
  <c r="BV44" s="1"/>
  <c r="BV45" s="1"/>
  <c r="BV46" s="1"/>
  <c r="BV47" s="1"/>
  <c r="BV48" s="1"/>
  <c r="BV49" s="1"/>
  <c r="BV50" s="1"/>
  <c r="BV51" s="1"/>
  <c r="BV52" s="1"/>
  <c r="L501"/>
  <c r="K502" s="1"/>
  <c r="H501"/>
  <c r="F501"/>
  <c r="D502"/>
  <c r="G501"/>
  <c r="E501"/>
  <c r="D421" i="12"/>
  <c r="G420"/>
  <c r="E420"/>
  <c r="L420"/>
  <c r="K421" s="1"/>
  <c r="H420"/>
  <c r="F420"/>
  <c r="H211" l="1"/>
  <c r="L211" s="1"/>
  <c r="K212" s="1"/>
  <c r="AI22" i="16"/>
  <c r="AK22" s="1"/>
  <c r="BW22" s="1"/>
  <c r="BW23" s="1"/>
  <c r="BW24" s="1"/>
  <c r="BW25" s="1"/>
  <c r="BW26" s="1"/>
  <c r="BW27" s="1"/>
  <c r="BW28" s="1"/>
  <c r="BW29" s="1"/>
  <c r="BW30" s="1"/>
  <c r="BW31" s="1"/>
  <c r="BW32" s="1"/>
  <c r="BW33" s="1"/>
  <c r="BW34" s="1"/>
  <c r="BW35" s="1"/>
  <c r="BW36" s="1"/>
  <c r="BW37" s="1"/>
  <c r="BW38" s="1"/>
  <c r="BW39" s="1"/>
  <c r="BW40" s="1"/>
  <c r="BW41" s="1"/>
  <c r="BW42" s="1"/>
  <c r="BW43" s="1"/>
  <c r="BW44" s="1"/>
  <c r="BW45" s="1"/>
  <c r="BW46" s="1"/>
  <c r="BW47" s="1"/>
  <c r="BW48" s="1"/>
  <c r="BW49" s="1"/>
  <c r="BW50" s="1"/>
  <c r="BW51" s="1"/>
  <c r="BW52" s="1"/>
  <c r="P22" i="12"/>
  <c r="BR22"/>
  <c r="BR23"/>
  <c r="D503" i="16"/>
  <c r="G502"/>
  <c r="E502"/>
  <c r="L502"/>
  <c r="K503" s="1"/>
  <c r="H502"/>
  <c r="F502"/>
  <c r="L421" i="12"/>
  <c r="K422" s="1"/>
  <c r="H421"/>
  <c r="F421"/>
  <c r="D422"/>
  <c r="G421"/>
  <c r="E421"/>
  <c r="G212" l="1"/>
  <c r="F212"/>
  <c r="CD33"/>
  <c r="P22" i="16"/>
  <c r="BR22"/>
  <c r="BR23"/>
  <c r="AJ22"/>
  <c r="L503"/>
  <c r="K504" s="1"/>
  <c r="H503"/>
  <c r="F503"/>
  <c r="D504"/>
  <c r="G503"/>
  <c r="E503"/>
  <c r="D423" i="12"/>
  <c r="G422"/>
  <c r="E422"/>
  <c r="L422"/>
  <c r="K423" s="1"/>
  <c r="H422"/>
  <c r="F422"/>
  <c r="H212" l="1"/>
  <c r="L212" s="1"/>
  <c r="CD34"/>
  <c r="BS22" i="16"/>
  <c r="BS23"/>
  <c r="BP22"/>
  <c r="BP23" s="1"/>
  <c r="BP24" s="1"/>
  <c r="BP25" s="1"/>
  <c r="BP26" s="1"/>
  <c r="BP27" s="1"/>
  <c r="BP28" s="1"/>
  <c r="BP29" s="1"/>
  <c r="BP30" s="1"/>
  <c r="BP31" s="1"/>
  <c r="BP32" s="1"/>
  <c r="D505"/>
  <c r="G504"/>
  <c r="E504"/>
  <c r="L504"/>
  <c r="K505" s="1"/>
  <c r="H504"/>
  <c r="F504"/>
  <c r="L423" i="12"/>
  <c r="K424" s="1"/>
  <c r="H423"/>
  <c r="S37" s="1"/>
  <c r="F423"/>
  <c r="Q37" s="1"/>
  <c r="D424"/>
  <c r="G423"/>
  <c r="R37" s="1"/>
  <c r="AG37" s="1"/>
  <c r="AH37" s="1"/>
  <c r="AI37" s="1"/>
  <c r="E423"/>
  <c r="G213" l="1"/>
  <c r="F213"/>
  <c r="K213"/>
  <c r="AK37"/>
  <c r="AJ37"/>
  <c r="CD35"/>
  <c r="CD22"/>
  <c r="L505" i="16"/>
  <c r="K506" s="1"/>
  <c r="H505"/>
  <c r="F505"/>
  <c r="D506"/>
  <c r="G505"/>
  <c r="E505"/>
  <c r="D425" i="12"/>
  <c r="G424"/>
  <c r="E424"/>
  <c r="L424"/>
  <c r="K425" s="1"/>
  <c r="H424"/>
  <c r="F424"/>
  <c r="H213" l="1"/>
  <c r="L213" s="1"/>
  <c r="CD36"/>
  <c r="CD23"/>
  <c r="D507" i="16"/>
  <c r="G506"/>
  <c r="E506"/>
  <c r="L506"/>
  <c r="K507" s="1"/>
  <c r="H506"/>
  <c r="F506"/>
  <c r="L425" i="12"/>
  <c r="K426" s="1"/>
  <c r="H425"/>
  <c r="F425"/>
  <c r="D426"/>
  <c r="G425"/>
  <c r="E425"/>
  <c r="G214" l="1"/>
  <c r="F214"/>
  <c r="K214"/>
  <c r="CD37"/>
  <c r="CD24"/>
  <c r="L507" i="16"/>
  <c r="K508" s="1"/>
  <c r="H507"/>
  <c r="F507"/>
  <c r="D508"/>
  <c r="G507"/>
  <c r="E507"/>
  <c r="D427" i="12"/>
  <c r="G426"/>
  <c r="E426"/>
  <c r="L426"/>
  <c r="K427" s="1"/>
  <c r="H426"/>
  <c r="F426"/>
  <c r="H214" l="1"/>
  <c r="L214" s="1"/>
  <c r="CD38"/>
  <c r="CD25"/>
  <c r="D509" i="16"/>
  <c r="G508"/>
  <c r="E508"/>
  <c r="L508"/>
  <c r="K509" s="1"/>
  <c r="H508"/>
  <c r="F508"/>
  <c r="L427" i="12"/>
  <c r="K428" s="1"/>
  <c r="H427"/>
  <c r="F427"/>
  <c r="D428"/>
  <c r="G427"/>
  <c r="E427"/>
  <c r="F215" l="1"/>
  <c r="G215"/>
  <c r="K215"/>
  <c r="CD39"/>
  <c r="CD26"/>
  <c r="L509" i="16"/>
  <c r="K510" s="1"/>
  <c r="H509"/>
  <c r="F509"/>
  <c r="D510"/>
  <c r="G509"/>
  <c r="E509"/>
  <c r="D429" i="12"/>
  <c r="G428"/>
  <c r="E428"/>
  <c r="L428"/>
  <c r="K429" s="1"/>
  <c r="H428"/>
  <c r="F428"/>
  <c r="H215" l="1"/>
  <c r="L215" s="1"/>
  <c r="CD40"/>
  <c r="CD27"/>
  <c r="D511" i="16"/>
  <c r="G510"/>
  <c r="E510"/>
  <c r="L510"/>
  <c r="K511" s="1"/>
  <c r="H510"/>
  <c r="F510"/>
  <c r="L429" i="12"/>
  <c r="K430" s="1"/>
  <c r="H429"/>
  <c r="F429"/>
  <c r="D430"/>
  <c r="G429"/>
  <c r="E429"/>
  <c r="F216" l="1"/>
  <c r="G216"/>
  <c r="K216"/>
  <c r="CD41"/>
  <c r="CD28"/>
  <c r="L511" i="16"/>
  <c r="K512" s="1"/>
  <c r="H511"/>
  <c r="F511"/>
  <c r="D512"/>
  <c r="G511"/>
  <c r="E511"/>
  <c r="D431" i="12"/>
  <c r="G430"/>
  <c r="E430"/>
  <c r="L430"/>
  <c r="K431" s="1"/>
  <c r="H430"/>
  <c r="F430"/>
  <c r="H216" l="1"/>
  <c r="L216" s="1"/>
  <c r="CD42"/>
  <c r="CD29"/>
  <c r="D513" i="16"/>
  <c r="G512"/>
  <c r="E512"/>
  <c r="L512"/>
  <c r="K513" s="1"/>
  <c r="H512"/>
  <c r="F512"/>
  <c r="L431" i="12"/>
  <c r="K432" s="1"/>
  <c r="H431"/>
  <c r="F431"/>
  <c r="D432"/>
  <c r="G431"/>
  <c r="E431"/>
  <c r="K217" l="1"/>
  <c r="F217"/>
  <c r="G217"/>
  <c r="CD43"/>
  <c r="CD30"/>
  <c r="L513" i="16"/>
  <c r="K514" s="1"/>
  <c r="H513"/>
  <c r="F513"/>
  <c r="D514"/>
  <c r="G513"/>
  <c r="E513"/>
  <c r="D433" i="12"/>
  <c r="G432"/>
  <c r="E432"/>
  <c r="L432"/>
  <c r="K433" s="1"/>
  <c r="H432"/>
  <c r="F432"/>
  <c r="H217" l="1"/>
  <c r="L217" s="1"/>
  <c r="CD44"/>
  <c r="CD31"/>
  <c r="CD32"/>
  <c r="D515" i="16"/>
  <c r="G514"/>
  <c r="E514"/>
  <c r="L514"/>
  <c r="K515" s="1"/>
  <c r="H514"/>
  <c r="F514"/>
  <c r="L433" i="12"/>
  <c r="K434" s="1"/>
  <c r="H433"/>
  <c r="F433"/>
  <c r="D434"/>
  <c r="G433"/>
  <c r="E433"/>
  <c r="G218" l="1"/>
  <c r="K218"/>
  <c r="F218"/>
  <c r="CD45"/>
  <c r="L515" i="16"/>
  <c r="K516" s="1"/>
  <c r="H515"/>
  <c r="F515"/>
  <c r="D516"/>
  <c r="G515"/>
  <c r="E515"/>
  <c r="D435" i="12"/>
  <c r="G434"/>
  <c r="E434"/>
  <c r="L434"/>
  <c r="K435" s="1"/>
  <c r="H434"/>
  <c r="F434"/>
  <c r="H218" l="1"/>
  <c r="L218" s="1"/>
  <c r="CD46"/>
  <c r="D517" i="16"/>
  <c r="G516"/>
  <c r="E516"/>
  <c r="L516"/>
  <c r="K517" s="1"/>
  <c r="H516"/>
  <c r="F516"/>
  <c r="L435" i="12"/>
  <c r="K436" s="1"/>
  <c r="H435"/>
  <c r="S38" s="1"/>
  <c r="F435"/>
  <c r="Q38" s="1"/>
  <c r="D436"/>
  <c r="G435"/>
  <c r="R38" s="1"/>
  <c r="AG38" s="1"/>
  <c r="AH38" s="1"/>
  <c r="AI38" s="1"/>
  <c r="E435"/>
  <c r="F219" l="1"/>
  <c r="G219"/>
  <c r="R20" s="1"/>
  <c r="AG20" s="1"/>
  <c r="AH20" s="1"/>
  <c r="AI20" s="1"/>
  <c r="AJ20" s="1"/>
  <c r="K219"/>
  <c r="AK38"/>
  <c r="AJ38"/>
  <c r="CD47"/>
  <c r="L517" i="16"/>
  <c r="K518" s="1"/>
  <c r="H517"/>
  <c r="F517"/>
  <c r="D518"/>
  <c r="G517"/>
  <c r="E517"/>
  <c r="D437" i="12"/>
  <c r="G436"/>
  <c r="E436"/>
  <c r="L436"/>
  <c r="K437" s="1"/>
  <c r="H436"/>
  <c r="F436"/>
  <c r="Q20" l="1"/>
  <c r="AK20" s="1"/>
  <c r="CB20" s="1"/>
  <c r="H219"/>
  <c r="CD48"/>
  <c r="D519" i="16"/>
  <c r="G518"/>
  <c r="E518"/>
  <c r="L518"/>
  <c r="K519" s="1"/>
  <c r="H518"/>
  <c r="F518"/>
  <c r="L437" i="12"/>
  <c r="K438" s="1"/>
  <c r="H437"/>
  <c r="F437"/>
  <c r="D438"/>
  <c r="G437"/>
  <c r="E437"/>
  <c r="BS20" l="1"/>
  <c r="S20"/>
  <c r="L219"/>
  <c r="CD49"/>
  <c r="L519" i="16"/>
  <c r="K520" s="1"/>
  <c r="H519"/>
  <c r="F519"/>
  <c r="D520"/>
  <c r="G519"/>
  <c r="E519"/>
  <c r="D439" i="12"/>
  <c r="G438"/>
  <c r="E438"/>
  <c r="L438"/>
  <c r="K439" s="1"/>
  <c r="H438"/>
  <c r="F438"/>
  <c r="K220" l="1"/>
  <c r="G220"/>
  <c r="F220"/>
  <c r="CD50"/>
  <c r="D521" i="16"/>
  <c r="G520"/>
  <c r="E520"/>
  <c r="L520"/>
  <c r="K521" s="1"/>
  <c r="H520"/>
  <c r="F520"/>
  <c r="L439" i="12"/>
  <c r="K440" s="1"/>
  <c r="H439"/>
  <c r="F439"/>
  <c r="D440"/>
  <c r="G439"/>
  <c r="E439"/>
  <c r="H220" l="1"/>
  <c r="L220" s="1"/>
  <c r="CD52"/>
  <c r="CD51"/>
  <c r="L521" i="16"/>
  <c r="K522" s="1"/>
  <c r="H521"/>
  <c r="F521"/>
  <c r="D522"/>
  <c r="G521"/>
  <c r="E521"/>
  <c r="D441" i="12"/>
  <c r="G440"/>
  <c r="E440"/>
  <c r="L440"/>
  <c r="K441" s="1"/>
  <c r="H440"/>
  <c r="F440"/>
  <c r="K221" l="1"/>
  <c r="G221"/>
  <c r="F221"/>
  <c r="D523" i="16"/>
  <c r="G522"/>
  <c r="E522"/>
  <c r="L522"/>
  <c r="K523" s="1"/>
  <c r="H522"/>
  <c r="F522"/>
  <c r="L441" i="12"/>
  <c r="K442" s="1"/>
  <c r="H441"/>
  <c r="F441"/>
  <c r="D442"/>
  <c r="G441"/>
  <c r="E441"/>
  <c r="H221" l="1"/>
  <c r="L221" s="1"/>
  <c r="L523" i="16"/>
  <c r="K524" s="1"/>
  <c r="H523"/>
  <c r="F523"/>
  <c r="D524"/>
  <c r="G523"/>
  <c r="E523"/>
  <c r="D443" i="12"/>
  <c r="G442"/>
  <c r="E442"/>
  <c r="L442"/>
  <c r="K443" s="1"/>
  <c r="H442"/>
  <c r="F442"/>
  <c r="G222" l="1"/>
  <c r="K222"/>
  <c r="F222"/>
  <c r="D525" i="16"/>
  <c r="G524"/>
  <c r="E524"/>
  <c r="L524"/>
  <c r="K525" s="1"/>
  <c r="H524"/>
  <c r="F524"/>
  <c r="L443" i="12"/>
  <c r="K444" s="1"/>
  <c r="H443"/>
  <c r="F443"/>
  <c r="D444"/>
  <c r="G443"/>
  <c r="E443"/>
  <c r="H222" l="1"/>
  <c r="L222" s="1"/>
  <c r="L525" i="16"/>
  <c r="K526" s="1"/>
  <c r="H525"/>
  <c r="F525"/>
  <c r="D526"/>
  <c r="G525"/>
  <c r="E525"/>
  <c r="D445" i="12"/>
  <c r="G444"/>
  <c r="E444"/>
  <c r="L444"/>
  <c r="K445" s="1"/>
  <c r="H444"/>
  <c r="F444"/>
  <c r="K223" l="1"/>
  <c r="G223"/>
  <c r="F223"/>
  <c r="D527" i="16"/>
  <c r="G526"/>
  <c r="E526"/>
  <c r="L526"/>
  <c r="K527" s="1"/>
  <c r="H526"/>
  <c r="F526"/>
  <c r="L445" i="12"/>
  <c r="K446" s="1"/>
  <c r="H445"/>
  <c r="F445"/>
  <c r="D446"/>
  <c r="G445"/>
  <c r="E445"/>
  <c r="H223" l="1"/>
  <c r="L223" s="1"/>
  <c r="L527" i="16"/>
  <c r="K528" s="1"/>
  <c r="H527"/>
  <c r="F527"/>
  <c r="D528"/>
  <c r="G527"/>
  <c r="E527"/>
  <c r="D447" i="12"/>
  <c r="G446"/>
  <c r="E446"/>
  <c r="L446"/>
  <c r="K447" s="1"/>
  <c r="H446"/>
  <c r="F446"/>
  <c r="F224" l="1"/>
  <c r="K224"/>
  <c r="G224"/>
  <c r="D529" i="16"/>
  <c r="G528"/>
  <c r="E528"/>
  <c r="L528"/>
  <c r="K529" s="1"/>
  <c r="H528"/>
  <c r="F528"/>
  <c r="L447" i="12"/>
  <c r="K448" s="1"/>
  <c r="H447"/>
  <c r="S39" s="1"/>
  <c r="F447"/>
  <c r="Q39" s="1"/>
  <c r="D448"/>
  <c r="G447"/>
  <c r="R39" s="1"/>
  <c r="AG39" s="1"/>
  <c r="AH39" s="1"/>
  <c r="AI39" s="1"/>
  <c r="E447"/>
  <c r="H224" l="1"/>
  <c r="L224" s="1"/>
  <c r="G225" s="1"/>
  <c r="AK39"/>
  <c r="AJ39"/>
  <c r="L529" i="16"/>
  <c r="K530" s="1"/>
  <c r="H529"/>
  <c r="F529"/>
  <c r="D530"/>
  <c r="G529"/>
  <c r="E529"/>
  <c r="D449" i="12"/>
  <c r="G448"/>
  <c r="E448"/>
  <c r="L448"/>
  <c r="K449" s="1"/>
  <c r="H448"/>
  <c r="F448"/>
  <c r="F225" l="1"/>
  <c r="H225" s="1"/>
  <c r="K225"/>
  <c r="D531" i="16"/>
  <c r="G530"/>
  <c r="E530"/>
  <c r="L530"/>
  <c r="K531" s="1"/>
  <c r="H530"/>
  <c r="F530"/>
  <c r="L449" i="12"/>
  <c r="K450" s="1"/>
  <c r="H449"/>
  <c r="F449"/>
  <c r="D450"/>
  <c r="G449"/>
  <c r="E449"/>
  <c r="L225" l="1"/>
  <c r="F226" s="1"/>
  <c r="L531" i="16"/>
  <c r="K532" s="1"/>
  <c r="H531"/>
  <c r="F531"/>
  <c r="D532"/>
  <c r="G531"/>
  <c r="E531"/>
  <c r="D451" i="12"/>
  <c r="G450"/>
  <c r="E450"/>
  <c r="L450"/>
  <c r="K451" s="1"/>
  <c r="H450"/>
  <c r="F450"/>
  <c r="K226" l="1"/>
  <c r="G226"/>
  <c r="H226"/>
  <c r="L226" s="1"/>
  <c r="G227" s="1"/>
  <c r="D533" i="16"/>
  <c r="G532"/>
  <c r="E532"/>
  <c r="L532"/>
  <c r="K533" s="1"/>
  <c r="H532"/>
  <c r="F532"/>
  <c r="L451" i="12"/>
  <c r="K452" s="1"/>
  <c r="H451"/>
  <c r="F451"/>
  <c r="D452"/>
  <c r="G451"/>
  <c r="E451"/>
  <c r="F227" l="1"/>
  <c r="H227" s="1"/>
  <c r="K227"/>
  <c r="L533" i="16"/>
  <c r="K534" s="1"/>
  <c r="H533"/>
  <c r="F533"/>
  <c r="D534"/>
  <c r="G533"/>
  <c r="E533"/>
  <c r="D453" i="12"/>
  <c r="G452"/>
  <c r="E452"/>
  <c r="L452"/>
  <c r="K453" s="1"/>
  <c r="H452"/>
  <c r="F452"/>
  <c r="L227" l="1"/>
  <c r="D535" i="16"/>
  <c r="G534"/>
  <c r="E534"/>
  <c r="L534"/>
  <c r="K535" s="1"/>
  <c r="H534"/>
  <c r="F534"/>
  <c r="L453" i="12"/>
  <c r="K454" s="1"/>
  <c r="H453"/>
  <c r="F453"/>
  <c r="D454"/>
  <c r="G453"/>
  <c r="E453"/>
  <c r="F228" l="1"/>
  <c r="K228"/>
  <c r="G228"/>
  <c r="L535" i="16"/>
  <c r="K536" s="1"/>
  <c r="H535"/>
  <c r="F535"/>
  <c r="D536"/>
  <c r="G535"/>
  <c r="E535"/>
  <c r="D455" i="12"/>
  <c r="G454"/>
  <c r="E454"/>
  <c r="L454"/>
  <c r="K455" s="1"/>
  <c r="H454"/>
  <c r="F454"/>
  <c r="H228" l="1"/>
  <c r="D537" i="16"/>
  <c r="G536"/>
  <c r="E536"/>
  <c r="L536"/>
  <c r="K537" s="1"/>
  <c r="H536"/>
  <c r="F536"/>
  <c r="L455" i="12"/>
  <c r="K456" s="1"/>
  <c r="H455"/>
  <c r="F455"/>
  <c r="D456"/>
  <c r="G455"/>
  <c r="E455"/>
  <c r="L228" l="1"/>
  <c r="L537" i="16"/>
  <c r="K538" s="1"/>
  <c r="H537"/>
  <c r="F537"/>
  <c r="D538"/>
  <c r="G537"/>
  <c r="E537"/>
  <c r="D457" i="12"/>
  <c r="G456"/>
  <c r="E456"/>
  <c r="L456"/>
  <c r="K457" s="1"/>
  <c r="H456"/>
  <c r="F456"/>
  <c r="G229" l="1"/>
  <c r="F229"/>
  <c r="K229"/>
  <c r="D539" i="16"/>
  <c r="G538"/>
  <c r="E538"/>
  <c r="L538"/>
  <c r="K539" s="1"/>
  <c r="H538"/>
  <c r="F538"/>
  <c r="L457" i="12"/>
  <c r="K458" s="1"/>
  <c r="H457"/>
  <c r="F457"/>
  <c r="D458"/>
  <c r="G457"/>
  <c r="E457"/>
  <c r="H229" l="1"/>
  <c r="L539" i="16"/>
  <c r="K540" s="1"/>
  <c r="H539"/>
  <c r="F539"/>
  <c r="D540"/>
  <c r="G539"/>
  <c r="E539"/>
  <c r="D459" i="12"/>
  <c r="G458"/>
  <c r="E458"/>
  <c r="L458"/>
  <c r="K459" s="1"/>
  <c r="H458"/>
  <c r="F458"/>
  <c r="L229" l="1"/>
  <c r="D541" i="16"/>
  <c r="G540"/>
  <c r="E540"/>
  <c r="L540"/>
  <c r="K541" s="1"/>
  <c r="H540"/>
  <c r="F540"/>
  <c r="L459" i="12"/>
  <c r="K460" s="1"/>
  <c r="H459"/>
  <c r="S40" s="1"/>
  <c r="F459"/>
  <c r="Q40" s="1"/>
  <c r="D460"/>
  <c r="G459"/>
  <c r="R40" s="1"/>
  <c r="AG40" s="1"/>
  <c r="AH40" s="1"/>
  <c r="AI40" s="1"/>
  <c r="E459"/>
  <c r="AK40" l="1"/>
  <c r="AJ40"/>
  <c r="K230"/>
  <c r="F230"/>
  <c r="G230"/>
  <c r="L541" i="16"/>
  <c r="K542" s="1"/>
  <c r="H541"/>
  <c r="F541"/>
  <c r="D542"/>
  <c r="G541"/>
  <c r="E541"/>
  <c r="D461" i="12"/>
  <c r="G460"/>
  <c r="E460"/>
  <c r="L460"/>
  <c r="K461" s="1"/>
  <c r="H460"/>
  <c r="F460"/>
  <c r="H230" l="1"/>
  <c r="D543" i="16"/>
  <c r="G542"/>
  <c r="E542"/>
  <c r="L542"/>
  <c r="K543" s="1"/>
  <c r="H542"/>
  <c r="F542"/>
  <c r="L461" i="12"/>
  <c r="K462" s="1"/>
  <c r="H461"/>
  <c r="F461"/>
  <c r="D462"/>
  <c r="G461"/>
  <c r="E461"/>
  <c r="L230" l="1"/>
  <c r="L543" i="16"/>
  <c r="K544" s="1"/>
  <c r="H543"/>
  <c r="F543"/>
  <c r="D544"/>
  <c r="G543"/>
  <c r="E543"/>
  <c r="D463" i="12"/>
  <c r="G462"/>
  <c r="E462"/>
  <c r="L462"/>
  <c r="K463" s="1"/>
  <c r="H462"/>
  <c r="F462"/>
  <c r="G231" l="1"/>
  <c r="R21" s="1"/>
  <c r="AG21" s="1"/>
  <c r="AH21" s="1"/>
  <c r="AI21" s="1"/>
  <c r="AJ21" s="1"/>
  <c r="K231"/>
  <c r="F231"/>
  <c r="D545" i="16"/>
  <c r="G544"/>
  <c r="E544"/>
  <c r="L544"/>
  <c r="K545" s="1"/>
  <c r="H544"/>
  <c r="F544"/>
  <c r="L463" i="12"/>
  <c r="K464" s="1"/>
  <c r="H463"/>
  <c r="F463"/>
  <c r="D464"/>
  <c r="G463"/>
  <c r="E463"/>
  <c r="H231" l="1"/>
  <c r="Q21"/>
  <c r="AK21" s="1"/>
  <c r="CB21" s="1"/>
  <c r="L545" i="16"/>
  <c r="K546" s="1"/>
  <c r="H545"/>
  <c r="F545"/>
  <c r="D546"/>
  <c r="G545"/>
  <c r="E545"/>
  <c r="D465" i="12"/>
  <c r="G464"/>
  <c r="E464"/>
  <c r="L464"/>
  <c r="K465" s="1"/>
  <c r="H464"/>
  <c r="F464"/>
  <c r="BS21" l="1"/>
  <c r="S21"/>
  <c r="L231"/>
  <c r="D547" i="16"/>
  <c r="G546"/>
  <c r="E546"/>
  <c r="L546"/>
  <c r="K547" s="1"/>
  <c r="H546"/>
  <c r="F546"/>
  <c r="L465" i="12"/>
  <c r="K466" s="1"/>
  <c r="H465"/>
  <c r="F465"/>
  <c r="D466"/>
  <c r="G465"/>
  <c r="E465"/>
  <c r="K232" l="1"/>
  <c r="F232"/>
  <c r="G232"/>
  <c r="L547" i="16"/>
  <c r="K548" s="1"/>
  <c r="H547"/>
  <c r="F547"/>
  <c r="D548"/>
  <c r="G547"/>
  <c r="E547"/>
  <c r="D467" i="12"/>
  <c r="G466"/>
  <c r="E466"/>
  <c r="L466"/>
  <c r="K467" s="1"/>
  <c r="H466"/>
  <c r="F466"/>
  <c r="H232" l="1"/>
  <c r="L232" s="1"/>
  <c r="D549" i="16"/>
  <c r="G548"/>
  <c r="E548"/>
  <c r="L548"/>
  <c r="K549" s="1"/>
  <c r="H548"/>
  <c r="F548"/>
  <c r="L467" i="12"/>
  <c r="K468" s="1"/>
  <c r="H467"/>
  <c r="F467"/>
  <c r="D468"/>
  <c r="G467"/>
  <c r="E467"/>
  <c r="G233" l="1"/>
  <c r="K233"/>
  <c r="F233"/>
  <c r="L549" i="16"/>
  <c r="K550" s="1"/>
  <c r="H549"/>
  <c r="F549"/>
  <c r="D550"/>
  <c r="G549"/>
  <c r="E549"/>
  <c r="D469" i="12"/>
  <c r="G468"/>
  <c r="E468"/>
  <c r="L468"/>
  <c r="K469" s="1"/>
  <c r="H468"/>
  <c r="F468"/>
  <c r="H233" l="1"/>
  <c r="L233" s="1"/>
  <c r="D551" i="16"/>
  <c r="G550"/>
  <c r="E550"/>
  <c r="L550"/>
  <c r="K551" s="1"/>
  <c r="H550"/>
  <c r="F550"/>
  <c r="L469" i="12"/>
  <c r="K470" s="1"/>
  <c r="H469"/>
  <c r="F469"/>
  <c r="D470"/>
  <c r="G469"/>
  <c r="E469"/>
  <c r="G234" l="1"/>
  <c r="K234"/>
  <c r="F234"/>
  <c r="L551" i="16"/>
  <c r="K552" s="1"/>
  <c r="H551"/>
  <c r="F551"/>
  <c r="D552"/>
  <c r="G551"/>
  <c r="E551"/>
  <c r="D471" i="12"/>
  <c r="G470"/>
  <c r="E470"/>
  <c r="L470"/>
  <c r="K471" s="1"/>
  <c r="H470"/>
  <c r="F470"/>
  <c r="H234" l="1"/>
  <c r="D553" i="16"/>
  <c r="G552"/>
  <c r="E552"/>
  <c r="L552"/>
  <c r="K553" s="1"/>
  <c r="H552"/>
  <c r="F552"/>
  <c r="L471" i="12"/>
  <c r="K472" s="1"/>
  <c r="H471"/>
  <c r="S41" s="1"/>
  <c r="F471"/>
  <c r="Q41" s="1"/>
  <c r="D472"/>
  <c r="G471"/>
  <c r="R41" s="1"/>
  <c r="AG41" s="1"/>
  <c r="AH41" s="1"/>
  <c r="AI41" s="1"/>
  <c r="E471"/>
  <c r="AK41" l="1"/>
  <c r="AJ41"/>
  <c r="L234"/>
  <c r="L553" i="16"/>
  <c r="K554" s="1"/>
  <c r="H553"/>
  <c r="F553"/>
  <c r="D554"/>
  <c r="G553"/>
  <c r="E553"/>
  <c r="D473" i="12"/>
  <c r="G472"/>
  <c r="E472"/>
  <c r="L472"/>
  <c r="K473" s="1"/>
  <c r="H472"/>
  <c r="F472"/>
  <c r="F235" l="1"/>
  <c r="K235"/>
  <c r="G235"/>
  <c r="D555" i="16"/>
  <c r="G554"/>
  <c r="E554"/>
  <c r="L554"/>
  <c r="K555" s="1"/>
  <c r="H554"/>
  <c r="F554"/>
  <c r="L473" i="12"/>
  <c r="K474" s="1"/>
  <c r="H473"/>
  <c r="F473"/>
  <c r="D474"/>
  <c r="G473"/>
  <c r="E473"/>
  <c r="H235" l="1"/>
  <c r="L555" i="16"/>
  <c r="K556" s="1"/>
  <c r="H555"/>
  <c r="F555"/>
  <c r="D556"/>
  <c r="G555"/>
  <c r="E555"/>
  <c r="D475" i="12"/>
  <c r="G474"/>
  <c r="E474"/>
  <c r="L474"/>
  <c r="K475" s="1"/>
  <c r="H474"/>
  <c r="F474"/>
  <c r="L235" l="1"/>
  <c r="D557" i="16"/>
  <c r="G556"/>
  <c r="E556"/>
  <c r="L556"/>
  <c r="K557" s="1"/>
  <c r="H556"/>
  <c r="F556"/>
  <c r="L475" i="12"/>
  <c r="K476" s="1"/>
  <c r="H475"/>
  <c r="F475"/>
  <c r="D476"/>
  <c r="G475"/>
  <c r="E475"/>
  <c r="G236" l="1"/>
  <c r="K236"/>
  <c r="F236"/>
  <c r="L557" i="16"/>
  <c r="K558" s="1"/>
  <c r="H557"/>
  <c r="F557"/>
  <c r="D558"/>
  <c r="G557"/>
  <c r="E557"/>
  <c r="D477" i="12"/>
  <c r="G476"/>
  <c r="E476"/>
  <c r="L476"/>
  <c r="K477" s="1"/>
  <c r="H476"/>
  <c r="F476"/>
  <c r="H236" l="1"/>
  <c r="D559" i="16"/>
  <c r="G558"/>
  <c r="E558"/>
  <c r="L558"/>
  <c r="K559" s="1"/>
  <c r="H558"/>
  <c r="F558"/>
  <c r="L477" i="12"/>
  <c r="K478" s="1"/>
  <c r="H477"/>
  <c r="F477"/>
  <c r="D478"/>
  <c r="G477"/>
  <c r="E477"/>
  <c r="L236" l="1"/>
  <c r="L559" i="16"/>
  <c r="K560" s="1"/>
  <c r="H559"/>
  <c r="F559"/>
  <c r="D560"/>
  <c r="G559"/>
  <c r="E559"/>
  <c r="D479" i="12"/>
  <c r="G478"/>
  <c r="E478"/>
  <c r="L478"/>
  <c r="K479" s="1"/>
  <c r="H478"/>
  <c r="F478"/>
  <c r="G237" l="1"/>
  <c r="K237"/>
  <c r="F237"/>
  <c r="D561" i="16"/>
  <c r="G560"/>
  <c r="E560"/>
  <c r="L560"/>
  <c r="K561" s="1"/>
  <c r="H560"/>
  <c r="F560"/>
  <c r="L479" i="12"/>
  <c r="K480" s="1"/>
  <c r="H479"/>
  <c r="F479"/>
  <c r="D480"/>
  <c r="G479"/>
  <c r="E479"/>
  <c r="H237" l="1"/>
  <c r="L561" i="16"/>
  <c r="K562" s="1"/>
  <c r="H561"/>
  <c r="F561"/>
  <c r="D562"/>
  <c r="G561"/>
  <c r="E561"/>
  <c r="D481" i="12"/>
  <c r="G480"/>
  <c r="E480"/>
  <c r="L480"/>
  <c r="K481" s="1"/>
  <c r="H480"/>
  <c r="F480"/>
  <c r="L237" l="1"/>
  <c r="D563" i="16"/>
  <c r="G562"/>
  <c r="E562"/>
  <c r="L562"/>
  <c r="K563" s="1"/>
  <c r="H562"/>
  <c r="F562"/>
  <c r="L481" i="12"/>
  <c r="K482" s="1"/>
  <c r="H481"/>
  <c r="F481"/>
  <c r="D482"/>
  <c r="G481"/>
  <c r="E481"/>
  <c r="G238" l="1"/>
  <c r="K238"/>
  <c r="F238"/>
  <c r="L563" i="16"/>
  <c r="K564" s="1"/>
  <c r="H563"/>
  <c r="F563"/>
  <c r="D564"/>
  <c r="G563"/>
  <c r="E563"/>
  <c r="D483" i="12"/>
  <c r="G482"/>
  <c r="E482"/>
  <c r="L482"/>
  <c r="K483" s="1"/>
  <c r="H482"/>
  <c r="F482"/>
  <c r="H238" l="1"/>
  <c r="L238" s="1"/>
  <c r="D565" i="16"/>
  <c r="G564"/>
  <c r="E564"/>
  <c r="L564"/>
  <c r="K565" s="1"/>
  <c r="H564"/>
  <c r="F564"/>
  <c r="L483" i="12"/>
  <c r="K484" s="1"/>
  <c r="H483"/>
  <c r="S42" s="1"/>
  <c r="F483"/>
  <c r="Q42" s="1"/>
  <c r="D484"/>
  <c r="G483"/>
  <c r="R42" s="1"/>
  <c r="AG42" s="1"/>
  <c r="AH42" s="1"/>
  <c r="AI42" s="1"/>
  <c r="E483"/>
  <c r="AK42" l="1"/>
  <c r="AJ42"/>
  <c r="G239"/>
  <c r="F239"/>
  <c r="K239"/>
  <c r="L565" i="16"/>
  <c r="K566" s="1"/>
  <c r="H565"/>
  <c r="F565"/>
  <c r="D566"/>
  <c r="G565"/>
  <c r="E565"/>
  <c r="D485" i="12"/>
  <c r="G484"/>
  <c r="E484"/>
  <c r="L484"/>
  <c r="K485" s="1"/>
  <c r="H484"/>
  <c r="F484"/>
  <c r="H239" l="1"/>
  <c r="L239" s="1"/>
  <c r="D567" i="16"/>
  <c r="G566"/>
  <c r="E566"/>
  <c r="L566"/>
  <c r="K567" s="1"/>
  <c r="H566"/>
  <c r="F566"/>
  <c r="L485" i="12"/>
  <c r="K486" s="1"/>
  <c r="H485"/>
  <c r="F485"/>
  <c r="D486"/>
  <c r="G485"/>
  <c r="E485"/>
  <c r="K240" l="1"/>
  <c r="G240"/>
  <c r="F240"/>
  <c r="L567" i="16"/>
  <c r="K568" s="1"/>
  <c r="H567"/>
  <c r="F567"/>
  <c r="D568"/>
  <c r="G567"/>
  <c r="E567"/>
  <c r="D487" i="12"/>
  <c r="G486"/>
  <c r="E486"/>
  <c r="L486"/>
  <c r="K487" s="1"/>
  <c r="H486"/>
  <c r="F486"/>
  <c r="H240" l="1"/>
  <c r="L240" s="1"/>
  <c r="D569" i="16"/>
  <c r="G568"/>
  <c r="E568"/>
  <c r="L568"/>
  <c r="K569" s="1"/>
  <c r="H568"/>
  <c r="F568"/>
  <c r="L487" i="12"/>
  <c r="K488" s="1"/>
  <c r="H487"/>
  <c r="F487"/>
  <c r="D488"/>
  <c r="G487"/>
  <c r="E487"/>
  <c r="G241" l="1"/>
  <c r="K241"/>
  <c r="F241"/>
  <c r="L569" i="16"/>
  <c r="K570" s="1"/>
  <c r="H569"/>
  <c r="F569"/>
  <c r="D570"/>
  <c r="G569"/>
  <c r="E569"/>
  <c r="D489" i="12"/>
  <c r="G488"/>
  <c r="E488"/>
  <c r="L488"/>
  <c r="K489" s="1"/>
  <c r="H488"/>
  <c r="F488"/>
  <c r="H241" l="1"/>
  <c r="L241" s="1"/>
  <c r="D571" i="16"/>
  <c r="G570"/>
  <c r="E570"/>
  <c r="L570"/>
  <c r="K571" s="1"/>
  <c r="H570"/>
  <c r="F570"/>
  <c r="L489" i="12"/>
  <c r="K490" s="1"/>
  <c r="H489"/>
  <c r="F489"/>
  <c r="D490"/>
  <c r="G489"/>
  <c r="E489"/>
  <c r="G242" l="1"/>
  <c r="F242"/>
  <c r="K242"/>
  <c r="L571" i="16"/>
  <c r="K572" s="1"/>
  <c r="H571"/>
  <c r="F571"/>
  <c r="D572"/>
  <c r="G571"/>
  <c r="E571"/>
  <c r="D491" i="12"/>
  <c r="G490"/>
  <c r="E490"/>
  <c r="L490"/>
  <c r="K491" s="1"/>
  <c r="H490"/>
  <c r="F490"/>
  <c r="H242" l="1"/>
  <c r="L242" s="1"/>
  <c r="D573" i="16"/>
  <c r="G572"/>
  <c r="E572"/>
  <c r="L572"/>
  <c r="K573" s="1"/>
  <c r="H572"/>
  <c r="F572"/>
  <c r="L491" i="12"/>
  <c r="K492" s="1"/>
  <c r="H491"/>
  <c r="F491"/>
  <c r="D492"/>
  <c r="G491"/>
  <c r="E491"/>
  <c r="F243" l="1"/>
  <c r="G243"/>
  <c r="R22" s="1"/>
  <c r="AG22" s="1"/>
  <c r="AH22" s="1"/>
  <c r="AI22" s="1"/>
  <c r="K243"/>
  <c r="L573" i="16"/>
  <c r="K574" s="1"/>
  <c r="H573"/>
  <c r="F573"/>
  <c r="D574"/>
  <c r="G573"/>
  <c r="E573"/>
  <c r="D493" i="12"/>
  <c r="G492"/>
  <c r="E492"/>
  <c r="L492"/>
  <c r="K493" s="1"/>
  <c r="H492"/>
  <c r="F492"/>
  <c r="AJ22" l="1"/>
  <c r="H243"/>
  <c r="Q22"/>
  <c r="AK22" s="1"/>
  <c r="CB22" s="1"/>
  <c r="CB23" s="1"/>
  <c r="CB24" s="1"/>
  <c r="CB25" s="1"/>
  <c r="CB26" s="1"/>
  <c r="CB27" s="1"/>
  <c r="CB28" s="1"/>
  <c r="CB29" s="1"/>
  <c r="CB30" s="1"/>
  <c r="CB31" s="1"/>
  <c r="CB32" s="1"/>
  <c r="CB33" s="1"/>
  <c r="CB34" s="1"/>
  <c r="CB35" s="1"/>
  <c r="CB36" s="1"/>
  <c r="CB37" s="1"/>
  <c r="CB38" s="1"/>
  <c r="CB39" s="1"/>
  <c r="CB40" s="1"/>
  <c r="CB41" s="1"/>
  <c r="CB42" s="1"/>
  <c r="CB43" s="1"/>
  <c r="CB44" s="1"/>
  <c r="CB45" s="1"/>
  <c r="CB46" s="1"/>
  <c r="CB47" s="1"/>
  <c r="CB48" s="1"/>
  <c r="CB49" s="1"/>
  <c r="CB50" s="1"/>
  <c r="CB51" s="1"/>
  <c r="CB52" s="1"/>
  <c r="D575" i="16"/>
  <c r="G574"/>
  <c r="E574"/>
  <c r="L574"/>
  <c r="K575" s="1"/>
  <c r="H574"/>
  <c r="F574"/>
  <c r="L493" i="12"/>
  <c r="K494" s="1"/>
  <c r="H493"/>
  <c r="F493"/>
  <c r="D494"/>
  <c r="G493"/>
  <c r="E493"/>
  <c r="BS22" l="1"/>
  <c r="BS23"/>
  <c r="S22"/>
  <c r="L243"/>
  <c r="K244" s="1"/>
  <c r="L575" i="16"/>
  <c r="K576" s="1"/>
  <c r="H575"/>
  <c r="F575"/>
  <c r="D576"/>
  <c r="G575"/>
  <c r="E575"/>
  <c r="D495" i="12"/>
  <c r="G494"/>
  <c r="E494"/>
  <c r="L494"/>
  <c r="K495" s="1"/>
  <c r="H494"/>
  <c r="F494"/>
  <c r="D577" i="16" l="1"/>
  <c r="G576"/>
  <c r="E576"/>
  <c r="L576"/>
  <c r="K577" s="1"/>
  <c r="H576"/>
  <c r="F576"/>
  <c r="L495" i="12"/>
  <c r="K496" s="1"/>
  <c r="H495"/>
  <c r="F495"/>
  <c r="D496"/>
  <c r="G495"/>
  <c r="E495"/>
  <c r="L577" i="16" l="1"/>
  <c r="K578" s="1"/>
  <c r="H577"/>
  <c r="F577"/>
  <c r="D578"/>
  <c r="G577"/>
  <c r="E577"/>
  <c r="D497" i="12"/>
  <c r="G496"/>
  <c r="E496"/>
  <c r="L496"/>
  <c r="K497" s="1"/>
  <c r="H496"/>
  <c r="F496"/>
  <c r="D579" i="16" l="1"/>
  <c r="G578"/>
  <c r="E578"/>
  <c r="L578"/>
  <c r="K579" s="1"/>
  <c r="H578"/>
  <c r="F578"/>
  <c r="L497" i="12"/>
  <c r="K498" s="1"/>
  <c r="H497"/>
  <c r="F497"/>
  <c r="D498"/>
  <c r="G497"/>
  <c r="E497"/>
  <c r="L579" i="16" l="1"/>
  <c r="K580" s="1"/>
  <c r="H579"/>
  <c r="F579"/>
  <c r="D580"/>
  <c r="G579"/>
  <c r="E579"/>
  <c r="D499" i="12"/>
  <c r="G498"/>
  <c r="E498"/>
  <c r="L498"/>
  <c r="K499" s="1"/>
  <c r="H498"/>
  <c r="F498"/>
  <c r="D581" i="16" l="1"/>
  <c r="G580"/>
  <c r="E580"/>
  <c r="L580"/>
  <c r="K581" s="1"/>
  <c r="H580"/>
  <c r="F580"/>
  <c r="L499" i="12"/>
  <c r="K500" s="1"/>
  <c r="H499"/>
  <c r="F499"/>
  <c r="D500"/>
  <c r="G499"/>
  <c r="E499"/>
  <c r="L581" i="16" l="1"/>
  <c r="K582" s="1"/>
  <c r="H581"/>
  <c r="F581"/>
  <c r="D582"/>
  <c r="G581"/>
  <c r="E581"/>
  <c r="D501" i="12"/>
  <c r="G500"/>
  <c r="E500"/>
  <c r="L500"/>
  <c r="K501" s="1"/>
  <c r="H500"/>
  <c r="F500"/>
  <c r="D583" i="16" l="1"/>
  <c r="G582"/>
  <c r="E582"/>
  <c r="L582"/>
  <c r="K583" s="1"/>
  <c r="H582"/>
  <c r="F582"/>
  <c r="L501" i="12"/>
  <c r="K502" s="1"/>
  <c r="H501"/>
  <c r="F501"/>
  <c r="D502"/>
  <c r="G501"/>
  <c r="E501"/>
  <c r="L583" i="16" l="1"/>
  <c r="K584" s="1"/>
  <c r="H583"/>
  <c r="F583"/>
  <c r="D584"/>
  <c r="G583"/>
  <c r="E583"/>
  <c r="D503" i="12"/>
  <c r="G502"/>
  <c r="E502"/>
  <c r="L502"/>
  <c r="K503" s="1"/>
  <c r="H502"/>
  <c r="F502"/>
  <c r="D585" i="16" l="1"/>
  <c r="G584"/>
  <c r="E584"/>
  <c r="L584"/>
  <c r="K585" s="1"/>
  <c r="H584"/>
  <c r="F584"/>
  <c r="L503" i="12"/>
  <c r="K504" s="1"/>
  <c r="H503"/>
  <c r="F503"/>
  <c r="D504"/>
  <c r="G503"/>
  <c r="E503"/>
  <c r="L585" i="16" l="1"/>
  <c r="K586" s="1"/>
  <c r="H585"/>
  <c r="F585"/>
  <c r="D586"/>
  <c r="G585"/>
  <c r="E585"/>
  <c r="D505" i="12"/>
  <c r="G504"/>
  <c r="E504"/>
  <c r="L504"/>
  <c r="K505" s="1"/>
  <c r="H504"/>
  <c r="F504"/>
  <c r="D587" i="16" l="1"/>
  <c r="G586"/>
  <c r="E586"/>
  <c r="L586"/>
  <c r="K587" s="1"/>
  <c r="H586"/>
  <c r="F586"/>
  <c r="L505" i="12"/>
  <c r="K506" s="1"/>
  <c r="H505"/>
  <c r="F505"/>
  <c r="D506"/>
  <c r="G505"/>
  <c r="E505"/>
  <c r="L587" i="16" l="1"/>
  <c r="K588" s="1"/>
  <c r="H587"/>
  <c r="F587"/>
  <c r="D588"/>
  <c r="G587"/>
  <c r="E587"/>
  <c r="D507" i="12"/>
  <c r="G506"/>
  <c r="E506"/>
  <c r="L506"/>
  <c r="K507" s="1"/>
  <c r="H506"/>
  <c r="F506"/>
  <c r="D589" i="16" l="1"/>
  <c r="G588"/>
  <c r="E588"/>
  <c r="L588"/>
  <c r="K589" s="1"/>
  <c r="H588"/>
  <c r="F588"/>
  <c r="L507" i="12"/>
  <c r="K508" s="1"/>
  <c r="H507"/>
  <c r="F507"/>
  <c r="D508"/>
  <c r="G507"/>
  <c r="E507"/>
  <c r="L589" i="16" l="1"/>
  <c r="K590" s="1"/>
  <c r="H589"/>
  <c r="F589"/>
  <c r="D590"/>
  <c r="G589"/>
  <c r="E589"/>
  <c r="D509" i="12"/>
  <c r="G508"/>
  <c r="E508"/>
  <c r="L508"/>
  <c r="K509" s="1"/>
  <c r="H508"/>
  <c r="F508"/>
  <c r="D591" i="16" l="1"/>
  <c r="G590"/>
  <c r="E590"/>
  <c r="L590"/>
  <c r="K591" s="1"/>
  <c r="H590"/>
  <c r="F590"/>
  <c r="L509" i="12"/>
  <c r="K510" s="1"/>
  <c r="H509"/>
  <c r="F509"/>
  <c r="D510"/>
  <c r="G509"/>
  <c r="E509"/>
  <c r="L591" i="16" l="1"/>
  <c r="K592" s="1"/>
  <c r="H591"/>
  <c r="F591"/>
  <c r="D592"/>
  <c r="G591"/>
  <c r="E591"/>
  <c r="D511" i="12"/>
  <c r="G510"/>
  <c r="E510"/>
  <c r="L510"/>
  <c r="K511" s="1"/>
  <c r="H510"/>
  <c r="F510"/>
  <c r="D593" i="16" l="1"/>
  <c r="G592"/>
  <c r="E592"/>
  <c r="L592"/>
  <c r="K593" s="1"/>
  <c r="H592"/>
  <c r="F592"/>
  <c r="L511" i="12"/>
  <c r="K512" s="1"/>
  <c r="H511"/>
  <c r="F511"/>
  <c r="D512"/>
  <c r="G511"/>
  <c r="E511"/>
  <c r="L593" i="16" l="1"/>
  <c r="K594" s="1"/>
  <c r="H593"/>
  <c r="F593"/>
  <c r="D594"/>
  <c r="G593"/>
  <c r="E593"/>
  <c r="D513" i="12"/>
  <c r="G512"/>
  <c r="E512"/>
  <c r="L512"/>
  <c r="K513" s="1"/>
  <c r="H512"/>
  <c r="F512"/>
  <c r="D595" i="16" l="1"/>
  <c r="G594"/>
  <c r="E594"/>
  <c r="L594"/>
  <c r="K595" s="1"/>
  <c r="H594"/>
  <c r="F594"/>
  <c r="L513" i="12"/>
  <c r="K514" s="1"/>
  <c r="H513"/>
  <c r="F513"/>
  <c r="D514"/>
  <c r="G513"/>
  <c r="E513"/>
  <c r="L595" i="16" l="1"/>
  <c r="K596" s="1"/>
  <c r="H595"/>
  <c r="F595"/>
  <c r="D596"/>
  <c r="G595"/>
  <c r="E595"/>
  <c r="D515" i="12"/>
  <c r="G514"/>
  <c r="E514"/>
  <c r="L514"/>
  <c r="K515" s="1"/>
  <c r="H514"/>
  <c r="F514"/>
  <c r="D597" i="16" l="1"/>
  <c r="G596"/>
  <c r="E596"/>
  <c r="L596"/>
  <c r="K597" s="1"/>
  <c r="H596"/>
  <c r="F596"/>
  <c r="L515" i="12"/>
  <c r="K516" s="1"/>
  <c r="H515"/>
  <c r="F515"/>
  <c r="D516"/>
  <c r="G515"/>
  <c r="E515"/>
  <c r="L597" i="16" l="1"/>
  <c r="K598" s="1"/>
  <c r="H597"/>
  <c r="F597"/>
  <c r="D598"/>
  <c r="G597"/>
  <c r="E597"/>
  <c r="D517" i="12"/>
  <c r="G516"/>
  <c r="E516"/>
  <c r="L516"/>
  <c r="K517" s="1"/>
  <c r="H516"/>
  <c r="F516"/>
  <c r="D599" i="16" l="1"/>
  <c r="G598"/>
  <c r="E598"/>
  <c r="L598"/>
  <c r="K599" s="1"/>
  <c r="H598"/>
  <c r="F598"/>
  <c r="L517" i="12"/>
  <c r="K518" s="1"/>
  <c r="H517"/>
  <c r="F517"/>
  <c r="D518"/>
  <c r="G517"/>
  <c r="E517"/>
  <c r="L599" i="16" l="1"/>
  <c r="K600" s="1"/>
  <c r="H599"/>
  <c r="F599"/>
  <c r="D600"/>
  <c r="G599"/>
  <c r="E599"/>
  <c r="D519" i="12"/>
  <c r="G518"/>
  <c r="E518"/>
  <c r="L518"/>
  <c r="K519" s="1"/>
  <c r="H518"/>
  <c r="F518"/>
  <c r="D601" i="16" l="1"/>
  <c r="G600"/>
  <c r="E600"/>
  <c r="L600"/>
  <c r="K601" s="1"/>
  <c r="H600"/>
  <c r="F600"/>
  <c r="L519" i="12"/>
  <c r="K520" s="1"/>
  <c r="H519"/>
  <c r="F519"/>
  <c r="D520"/>
  <c r="G519"/>
  <c r="E519"/>
  <c r="L601" i="16" l="1"/>
  <c r="K602" s="1"/>
  <c r="H601"/>
  <c r="F601"/>
  <c r="D602"/>
  <c r="G601"/>
  <c r="E601"/>
  <c r="D521" i="12"/>
  <c r="G520"/>
  <c r="E520"/>
  <c r="L520"/>
  <c r="K521" s="1"/>
  <c r="H520"/>
  <c r="F520"/>
  <c r="D603" i="16" l="1"/>
  <c r="G602"/>
  <c r="E602"/>
  <c r="L602"/>
  <c r="K603" s="1"/>
  <c r="H602"/>
  <c r="F602"/>
  <c r="L521" i="12"/>
  <c r="K522" s="1"/>
  <c r="H521"/>
  <c r="F521"/>
  <c r="D522"/>
  <c r="G521"/>
  <c r="E521"/>
  <c r="L603" i="16" l="1"/>
  <c r="K604" s="1"/>
  <c r="H603"/>
  <c r="F603"/>
  <c r="D604"/>
  <c r="G603"/>
  <c r="E603"/>
  <c r="D523" i="12"/>
  <c r="G522"/>
  <c r="E522"/>
  <c r="L522"/>
  <c r="K523" s="1"/>
  <c r="H522"/>
  <c r="F522"/>
  <c r="D605" i="16" l="1"/>
  <c r="G604"/>
  <c r="E604"/>
  <c r="L604"/>
  <c r="K605" s="1"/>
  <c r="H604"/>
  <c r="F604"/>
  <c r="L523" i="12"/>
  <c r="K524" s="1"/>
  <c r="H523"/>
  <c r="F523"/>
  <c r="D524"/>
  <c r="G523"/>
  <c r="E523"/>
  <c r="L605" i="16" l="1"/>
  <c r="K606" s="1"/>
  <c r="H605"/>
  <c r="F605"/>
  <c r="D606"/>
  <c r="G605"/>
  <c r="E605"/>
  <c r="D525" i="12"/>
  <c r="G524"/>
  <c r="E524"/>
  <c r="L524"/>
  <c r="K525" s="1"/>
  <c r="H524"/>
  <c r="F524"/>
  <c r="D607" i="16" l="1"/>
  <c r="G606"/>
  <c r="E606"/>
  <c r="L606"/>
  <c r="K607" s="1"/>
  <c r="H606"/>
  <c r="F606"/>
  <c r="L525" i="12"/>
  <c r="K526" s="1"/>
  <c r="H525"/>
  <c r="F525"/>
  <c r="D526"/>
  <c r="G525"/>
  <c r="E525"/>
  <c r="L607" i="16" l="1"/>
  <c r="K608" s="1"/>
  <c r="H607"/>
  <c r="F607"/>
  <c r="D608"/>
  <c r="G607"/>
  <c r="E607"/>
  <c r="D527" i="12"/>
  <c r="G526"/>
  <c r="E526"/>
  <c r="L526"/>
  <c r="K527" s="1"/>
  <c r="H526"/>
  <c r="F526"/>
  <c r="D609" i="16" l="1"/>
  <c r="G608"/>
  <c r="E608"/>
  <c r="L608"/>
  <c r="K609" s="1"/>
  <c r="H608"/>
  <c r="F608"/>
  <c r="L527" i="12"/>
  <c r="K528" s="1"/>
  <c r="H527"/>
  <c r="F527"/>
  <c r="D528"/>
  <c r="G527"/>
  <c r="E527"/>
  <c r="L609" i="16" l="1"/>
  <c r="K610" s="1"/>
  <c r="H609"/>
  <c r="F609"/>
  <c r="D610"/>
  <c r="G609"/>
  <c r="E609"/>
  <c r="D529" i="12"/>
  <c r="G528"/>
  <c r="E528"/>
  <c r="L528"/>
  <c r="K529" s="1"/>
  <c r="H528"/>
  <c r="F528"/>
  <c r="D611" i="16" l="1"/>
  <c r="G610"/>
  <c r="E610"/>
  <c r="L610"/>
  <c r="K611" s="1"/>
  <c r="H610"/>
  <c r="F610"/>
  <c r="L529" i="12"/>
  <c r="K530" s="1"/>
  <c r="H529"/>
  <c r="F529"/>
  <c r="D530"/>
  <c r="G529"/>
  <c r="E529"/>
  <c r="L611" i="16" l="1"/>
  <c r="K612" s="1"/>
  <c r="H611"/>
  <c r="F611"/>
  <c r="D612"/>
  <c r="G611"/>
  <c r="E611"/>
  <c r="D531" i="12"/>
  <c r="G530"/>
  <c r="E530"/>
  <c r="L530"/>
  <c r="K531" s="1"/>
  <c r="H530"/>
  <c r="F530"/>
  <c r="D613" i="16" l="1"/>
  <c r="G612"/>
  <c r="E612"/>
  <c r="L612"/>
  <c r="K613" s="1"/>
  <c r="H612"/>
  <c r="F612"/>
  <c r="L531" i="12"/>
  <c r="K532" s="1"/>
  <c r="H531"/>
  <c r="F531"/>
  <c r="D532"/>
  <c r="G531"/>
  <c r="E531"/>
  <c r="L613" i="16" l="1"/>
  <c r="K614" s="1"/>
  <c r="H613"/>
  <c r="F613"/>
  <c r="D614"/>
  <c r="G613"/>
  <c r="E613"/>
  <c r="D533" i="12"/>
  <c r="G532"/>
  <c r="E532"/>
  <c r="L532"/>
  <c r="K533" s="1"/>
  <c r="H532"/>
  <c r="F532"/>
  <c r="D615" i="16" l="1"/>
  <c r="G614"/>
  <c r="E614"/>
  <c r="L614"/>
  <c r="K615" s="1"/>
  <c r="H614"/>
  <c r="F614"/>
  <c r="L533" i="12"/>
  <c r="K534" s="1"/>
  <c r="H533"/>
  <c r="F533"/>
  <c r="D534"/>
  <c r="G533"/>
  <c r="E533"/>
  <c r="L615" i="16" l="1"/>
  <c r="K616" s="1"/>
  <c r="H615"/>
  <c r="F615"/>
  <c r="D616"/>
  <c r="G615"/>
  <c r="E615"/>
  <c r="D535" i="12"/>
  <c r="G534"/>
  <c r="E534"/>
  <c r="L534"/>
  <c r="K535" s="1"/>
  <c r="H534"/>
  <c r="F534"/>
  <c r="D617" i="16" l="1"/>
  <c r="G616"/>
  <c r="E616"/>
  <c r="L616"/>
  <c r="K617" s="1"/>
  <c r="H616"/>
  <c r="F616"/>
  <c r="L535" i="12"/>
  <c r="K536" s="1"/>
  <c r="H535"/>
  <c r="F535"/>
  <c r="D536"/>
  <c r="G535"/>
  <c r="E535"/>
  <c r="L617" i="16" l="1"/>
  <c r="K618" s="1"/>
  <c r="H617"/>
  <c r="F617"/>
  <c r="D618"/>
  <c r="G617"/>
  <c r="E617"/>
  <c r="D537" i="12"/>
  <c r="G536"/>
  <c r="E536"/>
  <c r="L536"/>
  <c r="K537" s="1"/>
  <c r="H536"/>
  <c r="F536"/>
  <c r="D619" i="16" l="1"/>
  <c r="G618"/>
  <c r="E618"/>
  <c r="L618"/>
  <c r="K619" s="1"/>
  <c r="H618"/>
  <c r="F618"/>
  <c r="L537" i="12"/>
  <c r="K538" s="1"/>
  <c r="H537"/>
  <c r="F537"/>
  <c r="D538"/>
  <c r="G537"/>
  <c r="E537"/>
  <c r="L619" i="16" l="1"/>
  <c r="K620" s="1"/>
  <c r="H619"/>
  <c r="F619"/>
  <c r="D620"/>
  <c r="G619"/>
  <c r="E619"/>
  <c r="D539" i="12"/>
  <c r="G538"/>
  <c r="E538"/>
  <c r="L538"/>
  <c r="K539" s="1"/>
  <c r="H538"/>
  <c r="F538"/>
  <c r="D621" i="16" l="1"/>
  <c r="G620"/>
  <c r="E620"/>
  <c r="L620"/>
  <c r="K621" s="1"/>
  <c r="H620"/>
  <c r="F620"/>
  <c r="L539" i="12"/>
  <c r="K540" s="1"/>
  <c r="H539"/>
  <c r="F539"/>
  <c r="D540"/>
  <c r="G539"/>
  <c r="E539"/>
  <c r="L621" i="16" l="1"/>
  <c r="K622" s="1"/>
  <c r="H621"/>
  <c r="F621"/>
  <c r="D622"/>
  <c r="G621"/>
  <c r="E621"/>
  <c r="D541" i="12"/>
  <c r="G540"/>
  <c r="E540"/>
  <c r="L540"/>
  <c r="K541" s="1"/>
  <c r="H540"/>
  <c r="F540"/>
  <c r="D623" i="16" l="1"/>
  <c r="G622"/>
  <c r="E622"/>
  <c r="L622"/>
  <c r="K623" s="1"/>
  <c r="H622"/>
  <c r="F622"/>
  <c r="L541" i="12"/>
  <c r="K542" s="1"/>
  <c r="H541"/>
  <c r="F541"/>
  <c r="D542"/>
  <c r="G541"/>
  <c r="E541"/>
  <c r="L623" i="16" l="1"/>
  <c r="K624" s="1"/>
  <c r="H623"/>
  <c r="F623"/>
  <c r="D624"/>
  <c r="G623"/>
  <c r="E623"/>
  <c r="D543" i="12"/>
  <c r="G542"/>
  <c r="E542"/>
  <c r="L542"/>
  <c r="K543" s="1"/>
  <c r="H542"/>
  <c r="F542"/>
  <c r="D625" i="16" l="1"/>
  <c r="G624"/>
  <c r="E624"/>
  <c r="L624"/>
  <c r="K625" s="1"/>
  <c r="H624"/>
  <c r="F624"/>
  <c r="L543" i="12"/>
  <c r="K544" s="1"/>
  <c r="H543"/>
  <c r="F543"/>
  <c r="D544"/>
  <c r="G543"/>
  <c r="E543"/>
  <c r="L625" i="16" l="1"/>
  <c r="K626" s="1"/>
  <c r="H625"/>
  <c r="F625"/>
  <c r="D626"/>
  <c r="G625"/>
  <c r="E625"/>
  <c r="D545" i="12"/>
  <c r="G544"/>
  <c r="E544"/>
  <c r="L544"/>
  <c r="K545" s="1"/>
  <c r="H544"/>
  <c r="F544"/>
  <c r="D627" i="16" l="1"/>
  <c r="G626"/>
  <c r="E626"/>
  <c r="L626"/>
  <c r="K627" s="1"/>
  <c r="H626"/>
  <c r="F626"/>
  <c r="L545" i="12"/>
  <c r="K546" s="1"/>
  <c r="H545"/>
  <c r="F545"/>
  <c r="D546"/>
  <c r="G545"/>
  <c r="E545"/>
  <c r="L627" i="16" l="1"/>
  <c r="K628" s="1"/>
  <c r="H627"/>
  <c r="F627"/>
  <c r="D628"/>
  <c r="G627"/>
  <c r="E627"/>
  <c r="D547" i="12"/>
  <c r="G546"/>
  <c r="E546"/>
  <c r="L546"/>
  <c r="K547" s="1"/>
  <c r="H546"/>
  <c r="F546"/>
  <c r="D629" i="16" l="1"/>
  <c r="G628"/>
  <c r="E628"/>
  <c r="L628"/>
  <c r="K629" s="1"/>
  <c r="H628"/>
  <c r="F628"/>
  <c r="L547" i="12"/>
  <c r="K548" s="1"/>
  <c r="H547"/>
  <c r="F547"/>
  <c r="D548"/>
  <c r="G547"/>
  <c r="E547"/>
  <c r="L629" i="16" l="1"/>
  <c r="K630" s="1"/>
  <c r="H629"/>
  <c r="F629"/>
  <c r="D630"/>
  <c r="G629"/>
  <c r="E629"/>
  <c r="D549" i="12"/>
  <c r="G548"/>
  <c r="E548"/>
  <c r="L548"/>
  <c r="K549" s="1"/>
  <c r="H548"/>
  <c r="F548"/>
  <c r="D631" i="16" l="1"/>
  <c r="G630"/>
  <c r="E630"/>
  <c r="L630"/>
  <c r="K631" s="1"/>
  <c r="H630"/>
  <c r="F630"/>
  <c r="L549" i="12"/>
  <c r="K550" s="1"/>
  <c r="H549"/>
  <c r="F549"/>
  <c r="D550"/>
  <c r="G549"/>
  <c r="E549"/>
  <c r="L631" i="16" l="1"/>
  <c r="K632" s="1"/>
  <c r="H631"/>
  <c r="F631"/>
  <c r="D632"/>
  <c r="G631"/>
  <c r="E631"/>
  <c r="D551" i="12"/>
  <c r="G550"/>
  <c r="E550"/>
  <c r="L550"/>
  <c r="K551" s="1"/>
  <c r="H550"/>
  <c r="F550"/>
  <c r="D633" i="16" l="1"/>
  <c r="G632"/>
  <c r="E632"/>
  <c r="L632"/>
  <c r="K633" s="1"/>
  <c r="H632"/>
  <c r="F632"/>
  <c r="L551" i="12"/>
  <c r="K552" s="1"/>
  <c r="H551"/>
  <c r="F551"/>
  <c r="D552"/>
  <c r="G551"/>
  <c r="E551"/>
  <c r="L633" i="16" l="1"/>
  <c r="K634" s="1"/>
  <c r="H633"/>
  <c r="F633"/>
  <c r="D634"/>
  <c r="G633"/>
  <c r="E633"/>
  <c r="D553" i="12"/>
  <c r="G552"/>
  <c r="E552"/>
  <c r="L552"/>
  <c r="K553" s="1"/>
  <c r="H552"/>
  <c r="F552"/>
  <c r="D635" i="16" l="1"/>
  <c r="G634"/>
  <c r="E634"/>
  <c r="L634"/>
  <c r="K635" s="1"/>
  <c r="H634"/>
  <c r="F634"/>
  <c r="L553" i="12"/>
  <c r="K554" s="1"/>
  <c r="H553"/>
  <c r="F553"/>
  <c r="D554"/>
  <c r="G553"/>
  <c r="E553"/>
  <c r="L635" i="16" l="1"/>
  <c r="K636" s="1"/>
  <c r="H635"/>
  <c r="F635"/>
  <c r="D636"/>
  <c r="G635"/>
  <c r="E635"/>
  <c r="D555" i="12"/>
  <c r="G554"/>
  <c r="E554"/>
  <c r="L554"/>
  <c r="K555" s="1"/>
  <c r="H554"/>
  <c r="F554"/>
  <c r="D637" i="16" l="1"/>
  <c r="G636"/>
  <c r="E636"/>
  <c r="L636"/>
  <c r="K637" s="1"/>
  <c r="H636"/>
  <c r="F636"/>
  <c r="L555" i="12"/>
  <c r="K556" s="1"/>
  <c r="H555"/>
  <c r="F555"/>
  <c r="D556"/>
  <c r="G555"/>
  <c r="E555"/>
  <c r="L637" i="16" l="1"/>
  <c r="K638" s="1"/>
  <c r="H637"/>
  <c r="F637"/>
  <c r="D638"/>
  <c r="G637"/>
  <c r="E637"/>
  <c r="D557" i="12"/>
  <c r="G556"/>
  <c r="E556"/>
  <c r="L556"/>
  <c r="K557" s="1"/>
  <c r="H556"/>
  <c r="F556"/>
  <c r="D639" i="16" l="1"/>
  <c r="G638"/>
  <c r="E638"/>
  <c r="L638"/>
  <c r="K639" s="1"/>
  <c r="H638"/>
  <c r="F638"/>
  <c r="L557" i="12"/>
  <c r="K558" s="1"/>
  <c r="H557"/>
  <c r="F557"/>
  <c r="D558"/>
  <c r="G557"/>
  <c r="E557"/>
  <c r="L639" i="16" l="1"/>
  <c r="K640" s="1"/>
  <c r="H639"/>
  <c r="F639"/>
  <c r="D640"/>
  <c r="G639"/>
  <c r="E639"/>
  <c r="D559" i="12"/>
  <c r="G558"/>
  <c r="E558"/>
  <c r="L558"/>
  <c r="K559" s="1"/>
  <c r="H558"/>
  <c r="F558"/>
  <c r="D641" i="16" l="1"/>
  <c r="G640"/>
  <c r="E640"/>
  <c r="L640"/>
  <c r="K641" s="1"/>
  <c r="H640"/>
  <c r="F640"/>
  <c r="L559" i="12"/>
  <c r="K560" s="1"/>
  <c r="H559"/>
  <c r="F559"/>
  <c r="D560"/>
  <c r="G559"/>
  <c r="E559"/>
  <c r="L641" i="16" l="1"/>
  <c r="K642" s="1"/>
  <c r="H641"/>
  <c r="F641"/>
  <c r="D642"/>
  <c r="G641"/>
  <c r="E641"/>
  <c r="D561" i="12"/>
  <c r="G560"/>
  <c r="E560"/>
  <c r="L560"/>
  <c r="K561" s="1"/>
  <c r="H560"/>
  <c r="F560"/>
  <c r="D643" i="16" l="1"/>
  <c r="G642"/>
  <c r="E642"/>
  <c r="L642"/>
  <c r="K643" s="1"/>
  <c r="H642"/>
  <c r="F642"/>
  <c r="L561" i="12"/>
  <c r="K562" s="1"/>
  <c r="H561"/>
  <c r="F561"/>
  <c r="D562"/>
  <c r="G561"/>
  <c r="E561"/>
  <c r="L643" i="16" l="1"/>
  <c r="K644" s="1"/>
  <c r="H643"/>
  <c r="F643"/>
  <c r="D644"/>
  <c r="G643"/>
  <c r="E643"/>
  <c r="D563" i="12"/>
  <c r="G562"/>
  <c r="E562"/>
  <c r="L562"/>
  <c r="K563" s="1"/>
  <c r="H562"/>
  <c r="F562"/>
  <c r="D645" i="16" l="1"/>
  <c r="G644"/>
  <c r="E644"/>
  <c r="L644"/>
  <c r="K645" s="1"/>
  <c r="H644"/>
  <c r="F644"/>
  <c r="L563" i="12"/>
  <c r="K564" s="1"/>
  <c r="H563"/>
  <c r="F563"/>
  <c r="D564"/>
  <c r="G563"/>
  <c r="E563"/>
  <c r="L645" i="16" l="1"/>
  <c r="K646" s="1"/>
  <c r="H645"/>
  <c r="F645"/>
  <c r="D646"/>
  <c r="G645"/>
  <c r="E645"/>
  <c r="D565" i="12"/>
  <c r="G564"/>
  <c r="E564"/>
  <c r="L564"/>
  <c r="K565" s="1"/>
  <c r="H564"/>
  <c r="F564"/>
  <c r="D647" i="16" l="1"/>
  <c r="G646"/>
  <c r="E646"/>
  <c r="L646"/>
  <c r="K647" s="1"/>
  <c r="H646"/>
  <c r="F646"/>
  <c r="L565" i="12"/>
  <c r="K566" s="1"/>
  <c r="H565"/>
  <c r="F565"/>
  <c r="D566"/>
  <c r="G565"/>
  <c r="E565"/>
  <c r="L647" i="16" l="1"/>
  <c r="K648" s="1"/>
  <c r="H647"/>
  <c r="F647"/>
  <c r="D648"/>
  <c r="G647"/>
  <c r="E647"/>
  <c r="D567" i="12"/>
  <c r="G566"/>
  <c r="E566"/>
  <c r="L566"/>
  <c r="K567" s="1"/>
  <c r="H566"/>
  <c r="F566"/>
  <c r="D649" i="16" l="1"/>
  <c r="G648"/>
  <c r="E648"/>
  <c r="L648"/>
  <c r="K649" s="1"/>
  <c r="H648"/>
  <c r="F648"/>
  <c r="L567" i="12"/>
  <c r="K568" s="1"/>
  <c r="H567"/>
  <c r="F567"/>
  <c r="D568"/>
  <c r="G567"/>
  <c r="E567"/>
  <c r="L649" i="16" l="1"/>
  <c r="K650" s="1"/>
  <c r="H649"/>
  <c r="F649"/>
  <c r="D650"/>
  <c r="G649"/>
  <c r="E649"/>
  <c r="D569" i="12"/>
  <c r="G568"/>
  <c r="E568"/>
  <c r="L568"/>
  <c r="K569" s="1"/>
  <c r="H568"/>
  <c r="F568"/>
  <c r="D651" i="16" l="1"/>
  <c r="G650"/>
  <c r="E650"/>
  <c r="L650"/>
  <c r="K651" s="1"/>
  <c r="H650"/>
  <c r="F650"/>
  <c r="L569" i="12"/>
  <c r="K570" s="1"/>
  <c r="H569"/>
  <c r="F569"/>
  <c r="D570"/>
  <c r="G569"/>
  <c r="E569"/>
  <c r="L651" i="16" l="1"/>
  <c r="K652" s="1"/>
  <c r="H651"/>
  <c r="F651"/>
  <c r="D652"/>
  <c r="G651"/>
  <c r="E651"/>
  <c r="D571" i="12"/>
  <c r="G570"/>
  <c r="E570"/>
  <c r="L570"/>
  <c r="K571" s="1"/>
  <c r="H570"/>
  <c r="F570"/>
  <c r="D653" i="16" l="1"/>
  <c r="G652"/>
  <c r="E652"/>
  <c r="L652"/>
  <c r="K653" s="1"/>
  <c r="H652"/>
  <c r="F652"/>
  <c r="L571" i="12"/>
  <c r="K572" s="1"/>
  <c r="H571"/>
  <c r="F571"/>
  <c r="D572"/>
  <c r="G571"/>
  <c r="E571"/>
  <c r="L653" i="16" l="1"/>
  <c r="K654" s="1"/>
  <c r="H653"/>
  <c r="F653"/>
  <c r="D654"/>
  <c r="G653"/>
  <c r="E653"/>
  <c r="D573" i="12"/>
  <c r="G572"/>
  <c r="E572"/>
  <c r="L572"/>
  <c r="K573" s="1"/>
  <c r="H572"/>
  <c r="F572"/>
  <c r="D655" i="16" l="1"/>
  <c r="G654"/>
  <c r="E654"/>
  <c r="L654"/>
  <c r="K655" s="1"/>
  <c r="H654"/>
  <c r="F654"/>
  <c r="L573" i="12"/>
  <c r="K574" s="1"/>
  <c r="H573"/>
  <c r="F573"/>
  <c r="D574"/>
  <c r="G573"/>
  <c r="E573"/>
  <c r="L655" i="16" l="1"/>
  <c r="K656" s="1"/>
  <c r="H655"/>
  <c r="F655"/>
  <c r="D656"/>
  <c r="G655"/>
  <c r="E655"/>
  <c r="D575" i="12"/>
  <c r="G574"/>
  <c r="E574"/>
  <c r="L574"/>
  <c r="K575" s="1"/>
  <c r="H574"/>
  <c r="F574"/>
  <c r="D657" i="16" l="1"/>
  <c r="G656"/>
  <c r="E656"/>
  <c r="L656"/>
  <c r="K657" s="1"/>
  <c r="H656"/>
  <c r="F656"/>
  <c r="L575" i="12"/>
  <c r="K576" s="1"/>
  <c r="H575"/>
  <c r="F575"/>
  <c r="D576"/>
  <c r="G575"/>
  <c r="E575"/>
  <c r="L657" i="16" l="1"/>
  <c r="K658" s="1"/>
  <c r="H657"/>
  <c r="F657"/>
  <c r="D658"/>
  <c r="G657"/>
  <c r="E657"/>
  <c r="D577" i="12"/>
  <c r="G576"/>
  <c r="E576"/>
  <c r="L576"/>
  <c r="K577" s="1"/>
  <c r="H576"/>
  <c r="F576"/>
  <c r="D659" i="16" l="1"/>
  <c r="G658"/>
  <c r="E658"/>
  <c r="L658"/>
  <c r="K659" s="1"/>
  <c r="H658"/>
  <c r="F658"/>
  <c r="L577" i="12"/>
  <c r="K578" s="1"/>
  <c r="H577"/>
  <c r="F577"/>
  <c r="D578"/>
  <c r="G577"/>
  <c r="E577"/>
  <c r="L659" i="16" l="1"/>
  <c r="K660" s="1"/>
  <c r="H659"/>
  <c r="F659"/>
  <c r="D660"/>
  <c r="G659"/>
  <c r="E659"/>
  <c r="D579" i="12"/>
  <c r="G578"/>
  <c r="E578"/>
  <c r="L578"/>
  <c r="K579" s="1"/>
  <c r="H578"/>
  <c r="F578"/>
  <c r="D661" i="16" l="1"/>
  <c r="G660"/>
  <c r="E660"/>
  <c r="L660"/>
  <c r="K661" s="1"/>
  <c r="H660"/>
  <c r="F660"/>
  <c r="L579" i="12"/>
  <c r="K580" s="1"/>
  <c r="H579"/>
  <c r="F579"/>
  <c r="D580"/>
  <c r="G579"/>
  <c r="E579"/>
  <c r="L661" i="16" l="1"/>
  <c r="K662" s="1"/>
  <c r="H661"/>
  <c r="F661"/>
  <c r="D662"/>
  <c r="G661"/>
  <c r="E661"/>
  <c r="D581" i="12"/>
  <c r="G580"/>
  <c r="E580"/>
  <c r="L580"/>
  <c r="K581" s="1"/>
  <c r="H580"/>
  <c r="F580"/>
  <c r="D663" i="16" l="1"/>
  <c r="G662"/>
  <c r="E662"/>
  <c r="L662"/>
  <c r="K663" s="1"/>
  <c r="H662"/>
  <c r="F662"/>
  <c r="L581" i="12"/>
  <c r="K582" s="1"/>
  <c r="H581"/>
  <c r="F581"/>
  <c r="D582"/>
  <c r="G581"/>
  <c r="E581"/>
  <c r="L663" i="16" l="1"/>
  <c r="K664" s="1"/>
  <c r="H663"/>
  <c r="F663"/>
  <c r="D664"/>
  <c r="G663"/>
  <c r="E663"/>
  <c r="D583" i="12"/>
  <c r="G582"/>
  <c r="E582"/>
  <c r="L582"/>
  <c r="K583" s="1"/>
  <c r="H582"/>
  <c r="F582"/>
  <c r="D665" i="16" l="1"/>
  <c r="G664"/>
  <c r="E664"/>
  <c r="L664"/>
  <c r="K665" s="1"/>
  <c r="H664"/>
  <c r="F664"/>
  <c r="L583" i="12"/>
  <c r="K584" s="1"/>
  <c r="H583"/>
  <c r="F583"/>
  <c r="D584"/>
  <c r="G583"/>
  <c r="E583"/>
  <c r="L665" i="16" l="1"/>
  <c r="K666" s="1"/>
  <c r="H665"/>
  <c r="F665"/>
  <c r="D666"/>
  <c r="G665"/>
  <c r="E665"/>
  <c r="D585" i="12"/>
  <c r="G584"/>
  <c r="E584"/>
  <c r="L584"/>
  <c r="K585" s="1"/>
  <c r="H584"/>
  <c r="F584"/>
  <c r="D667" i="16" l="1"/>
  <c r="G666"/>
  <c r="E666"/>
  <c r="L666"/>
  <c r="K667" s="1"/>
  <c r="H666"/>
  <c r="F666"/>
  <c r="L585" i="12"/>
  <c r="K586" s="1"/>
  <c r="H585"/>
  <c r="F585"/>
  <c r="D586"/>
  <c r="G585"/>
  <c r="E585"/>
  <c r="L667" i="16" l="1"/>
  <c r="K668" s="1"/>
  <c r="H667"/>
  <c r="F667"/>
  <c r="D668"/>
  <c r="G667"/>
  <c r="E667"/>
  <c r="D587" i="12"/>
  <c r="G586"/>
  <c r="E586"/>
  <c r="L586"/>
  <c r="K587" s="1"/>
  <c r="H586"/>
  <c r="F586"/>
  <c r="D669" i="16" l="1"/>
  <c r="G668"/>
  <c r="E668"/>
  <c r="L668"/>
  <c r="K669" s="1"/>
  <c r="H668"/>
  <c r="F668"/>
  <c r="L587" i="12"/>
  <c r="K588" s="1"/>
  <c r="H587"/>
  <c r="F587"/>
  <c r="D588"/>
  <c r="G587"/>
  <c r="E587"/>
  <c r="L669" i="16" l="1"/>
  <c r="K670" s="1"/>
  <c r="H669"/>
  <c r="F669"/>
  <c r="D670"/>
  <c r="G669"/>
  <c r="E669"/>
  <c r="D589" i="12"/>
  <c r="G588"/>
  <c r="E588"/>
  <c r="L588"/>
  <c r="K589" s="1"/>
  <c r="H588"/>
  <c r="F588"/>
  <c r="D671" i="16" l="1"/>
  <c r="G670"/>
  <c r="E670"/>
  <c r="L670"/>
  <c r="K671" s="1"/>
  <c r="H670"/>
  <c r="F670"/>
  <c r="L589" i="12"/>
  <c r="K590" s="1"/>
  <c r="H589"/>
  <c r="F589"/>
  <c r="D590"/>
  <c r="G589"/>
  <c r="E589"/>
  <c r="L671" i="16" l="1"/>
  <c r="K672" s="1"/>
  <c r="H671"/>
  <c r="F671"/>
  <c r="D672"/>
  <c r="G671"/>
  <c r="E671"/>
  <c r="D591" i="12"/>
  <c r="G590"/>
  <c r="E590"/>
  <c r="L590"/>
  <c r="K591" s="1"/>
  <c r="H590"/>
  <c r="F590"/>
  <c r="D673" i="16" l="1"/>
  <c r="G672"/>
  <c r="E672"/>
  <c r="L672"/>
  <c r="K673" s="1"/>
  <c r="H672"/>
  <c r="F672"/>
  <c r="L591" i="12"/>
  <c r="K592" s="1"/>
  <c r="H591"/>
  <c r="F591"/>
  <c r="D592"/>
  <c r="G591"/>
  <c r="E591"/>
  <c r="L673" i="16" l="1"/>
  <c r="K674" s="1"/>
  <c r="H673"/>
  <c r="F673"/>
  <c r="D674"/>
  <c r="G673"/>
  <c r="E673"/>
  <c r="D593" i="12"/>
  <c r="G592"/>
  <c r="E592"/>
  <c r="L592"/>
  <c r="K593" s="1"/>
  <c r="H592"/>
  <c r="F592"/>
  <c r="D675" i="16" l="1"/>
  <c r="G674"/>
  <c r="E674"/>
  <c r="L674"/>
  <c r="K675" s="1"/>
  <c r="H674"/>
  <c r="F674"/>
  <c r="L593" i="12"/>
  <c r="K594" s="1"/>
  <c r="H593"/>
  <c r="F593"/>
  <c r="D594"/>
  <c r="G593"/>
  <c r="E593"/>
  <c r="L675" i="16" l="1"/>
  <c r="K676" s="1"/>
  <c r="H675"/>
  <c r="D676"/>
  <c r="F675"/>
  <c r="G675"/>
  <c r="E675"/>
  <c r="D595" i="12"/>
  <c r="G594"/>
  <c r="E594"/>
  <c r="L594"/>
  <c r="K595" s="1"/>
  <c r="H594"/>
  <c r="F594"/>
  <c r="D677" i="16" l="1"/>
  <c r="G676"/>
  <c r="E676"/>
  <c r="L676"/>
  <c r="K677" s="1"/>
  <c r="H676"/>
  <c r="F676"/>
  <c r="L595" i="12"/>
  <c r="K596" s="1"/>
  <c r="H595"/>
  <c r="F595"/>
  <c r="D596"/>
  <c r="G595"/>
  <c r="E595"/>
  <c r="L677" i="16" l="1"/>
  <c r="K678" s="1"/>
  <c r="H677"/>
  <c r="F677"/>
  <c r="D678"/>
  <c r="G677"/>
  <c r="E677"/>
  <c r="D597" i="12"/>
  <c r="G596"/>
  <c r="E596"/>
  <c r="L596"/>
  <c r="K597" s="1"/>
  <c r="H596"/>
  <c r="F596"/>
  <c r="D679" i="16" l="1"/>
  <c r="G678"/>
  <c r="E678"/>
  <c r="L678"/>
  <c r="K679" s="1"/>
  <c r="H678"/>
  <c r="F678"/>
  <c r="L597" i="12"/>
  <c r="K598" s="1"/>
  <c r="H597"/>
  <c r="F597"/>
  <c r="D598"/>
  <c r="G597"/>
  <c r="E597"/>
  <c r="L679" i="16" l="1"/>
  <c r="K680" s="1"/>
  <c r="H679"/>
  <c r="F679"/>
  <c r="D680"/>
  <c r="G679"/>
  <c r="E679"/>
  <c r="D599" i="12"/>
  <c r="G598"/>
  <c r="E598"/>
  <c r="L598"/>
  <c r="K599" s="1"/>
  <c r="H598"/>
  <c r="F598"/>
  <c r="D681" i="16" l="1"/>
  <c r="G680"/>
  <c r="E680"/>
  <c r="L680"/>
  <c r="K681" s="1"/>
  <c r="H680"/>
  <c r="F680"/>
  <c r="L599" i="12"/>
  <c r="K600" s="1"/>
  <c r="H599"/>
  <c r="F599"/>
  <c r="D600"/>
  <c r="G599"/>
  <c r="E599"/>
  <c r="L681" i="16" l="1"/>
  <c r="K682" s="1"/>
  <c r="H681"/>
  <c r="F681"/>
  <c r="D682"/>
  <c r="G681"/>
  <c r="E681"/>
  <c r="D601" i="12"/>
  <c r="G600"/>
  <c r="E600"/>
  <c r="L600"/>
  <c r="K601" s="1"/>
  <c r="H600"/>
  <c r="F600"/>
  <c r="D683" i="16" l="1"/>
  <c r="G682"/>
  <c r="E682"/>
  <c r="L682"/>
  <c r="K683" s="1"/>
  <c r="H682"/>
  <c r="F682"/>
  <c r="L601" i="12"/>
  <c r="K602" s="1"/>
  <c r="H601"/>
  <c r="F601"/>
  <c r="D602"/>
  <c r="G601"/>
  <c r="E601"/>
  <c r="L683" i="16" l="1"/>
  <c r="K684" s="1"/>
  <c r="H683"/>
  <c r="F683"/>
  <c r="D684"/>
  <c r="G683"/>
  <c r="E683"/>
  <c r="D603" i="12"/>
  <c r="G602"/>
  <c r="E602"/>
  <c r="L602"/>
  <c r="K603" s="1"/>
  <c r="H602"/>
  <c r="F602"/>
  <c r="D685" i="16" l="1"/>
  <c r="G684"/>
  <c r="E684"/>
  <c r="L684"/>
  <c r="K685" s="1"/>
  <c r="H684"/>
  <c r="F684"/>
  <c r="L603" i="12"/>
  <c r="K604" s="1"/>
  <c r="H603"/>
  <c r="F603"/>
  <c r="D604"/>
  <c r="G603"/>
  <c r="E603"/>
  <c r="L685" i="16" l="1"/>
  <c r="K686" s="1"/>
  <c r="H685"/>
  <c r="F685"/>
  <c r="D686"/>
  <c r="G685"/>
  <c r="E685"/>
  <c r="D605" i="12"/>
  <c r="G604"/>
  <c r="E604"/>
  <c r="L604"/>
  <c r="K605" s="1"/>
  <c r="H604"/>
  <c r="F604"/>
  <c r="D687" i="16" l="1"/>
  <c r="G686"/>
  <c r="E686"/>
  <c r="L686"/>
  <c r="K687" s="1"/>
  <c r="H686"/>
  <c r="F686"/>
  <c r="L605" i="12"/>
  <c r="K606" s="1"/>
  <c r="H605"/>
  <c r="F605"/>
  <c r="D606"/>
  <c r="G605"/>
  <c r="E605"/>
  <c r="L687" i="16" l="1"/>
  <c r="K688" s="1"/>
  <c r="H687"/>
  <c r="F687"/>
  <c r="D688"/>
  <c r="G687"/>
  <c r="E687"/>
  <c r="D607" i="12"/>
  <c r="G606"/>
  <c r="E606"/>
  <c r="L606"/>
  <c r="K607" s="1"/>
  <c r="H606"/>
  <c r="F606"/>
  <c r="D689" i="16" l="1"/>
  <c r="G688"/>
  <c r="E688"/>
  <c r="L688"/>
  <c r="K689" s="1"/>
  <c r="H688"/>
  <c r="F688"/>
  <c r="L607" i="12"/>
  <c r="K608" s="1"/>
  <c r="H607"/>
  <c r="F607"/>
  <c r="D608"/>
  <c r="G607"/>
  <c r="E607"/>
  <c r="L689" i="16" l="1"/>
  <c r="K690" s="1"/>
  <c r="H689"/>
  <c r="F689"/>
  <c r="D690"/>
  <c r="G689"/>
  <c r="E689"/>
  <c r="D609" i="12"/>
  <c r="G608"/>
  <c r="E608"/>
  <c r="L608"/>
  <c r="K609" s="1"/>
  <c r="H608"/>
  <c r="F608"/>
  <c r="D691" i="16" l="1"/>
  <c r="G690"/>
  <c r="E690"/>
  <c r="L690"/>
  <c r="K691" s="1"/>
  <c r="H690"/>
  <c r="F690"/>
  <c r="L609" i="12"/>
  <c r="K610" s="1"/>
  <c r="H609"/>
  <c r="F609"/>
  <c r="D610"/>
  <c r="G609"/>
  <c r="E609"/>
  <c r="L691" i="16" l="1"/>
  <c r="K692" s="1"/>
  <c r="H691"/>
  <c r="F691"/>
  <c r="D692"/>
  <c r="G691"/>
  <c r="E691"/>
  <c r="D611" i="12"/>
  <c r="G610"/>
  <c r="E610"/>
  <c r="L610"/>
  <c r="K611" s="1"/>
  <c r="H610"/>
  <c r="F610"/>
  <c r="D693" i="16" l="1"/>
  <c r="G692"/>
  <c r="E692"/>
  <c r="L692"/>
  <c r="K693" s="1"/>
  <c r="H692"/>
  <c r="F692"/>
  <c r="L611" i="12"/>
  <c r="K612" s="1"/>
  <c r="H611"/>
  <c r="F611"/>
  <c r="D612"/>
  <c r="G611"/>
  <c r="E611"/>
  <c r="L693" i="16" l="1"/>
  <c r="K694" s="1"/>
  <c r="H693"/>
  <c r="F693"/>
  <c r="D694"/>
  <c r="G693"/>
  <c r="E693"/>
  <c r="D613" i="12"/>
  <c r="G612"/>
  <c r="E612"/>
  <c r="L612"/>
  <c r="K613" s="1"/>
  <c r="H612"/>
  <c r="F612"/>
  <c r="D695" i="16" l="1"/>
  <c r="G694"/>
  <c r="E694"/>
  <c r="L694"/>
  <c r="K695" s="1"/>
  <c r="H694"/>
  <c r="F694"/>
  <c r="L613" i="12"/>
  <c r="K614" s="1"/>
  <c r="H613"/>
  <c r="F613"/>
  <c r="D614"/>
  <c r="G613"/>
  <c r="E613"/>
  <c r="L695" i="16" l="1"/>
  <c r="K696" s="1"/>
  <c r="H695"/>
  <c r="F695"/>
  <c r="D696"/>
  <c r="G695"/>
  <c r="E695"/>
  <c r="D615" i="12"/>
  <c r="G614"/>
  <c r="E614"/>
  <c r="L614"/>
  <c r="K615" s="1"/>
  <c r="H614"/>
  <c r="F614"/>
  <c r="D697" i="16" l="1"/>
  <c r="G696"/>
  <c r="E696"/>
  <c r="L696"/>
  <c r="K697" s="1"/>
  <c r="H696"/>
  <c r="F696"/>
  <c r="L615" i="12"/>
  <c r="K616" s="1"/>
  <c r="H615"/>
  <c r="F615"/>
  <c r="D616"/>
  <c r="G615"/>
  <c r="E615"/>
  <c r="L697" i="16" l="1"/>
  <c r="K698" s="1"/>
  <c r="H697"/>
  <c r="F697"/>
  <c r="D698"/>
  <c r="G697"/>
  <c r="E697"/>
  <c r="D617" i="12"/>
  <c r="G616"/>
  <c r="E616"/>
  <c r="L616"/>
  <c r="K617" s="1"/>
  <c r="H616"/>
  <c r="F616"/>
  <c r="D699" i="16" l="1"/>
  <c r="G698"/>
  <c r="E698"/>
  <c r="L698"/>
  <c r="K699" s="1"/>
  <c r="H698"/>
  <c r="F698"/>
  <c r="L617" i="12"/>
  <c r="K618" s="1"/>
  <c r="H617"/>
  <c r="F617"/>
  <c r="D618"/>
  <c r="G617"/>
  <c r="E617"/>
  <c r="L699" i="16" l="1"/>
  <c r="K700" s="1"/>
  <c r="H699"/>
  <c r="F699"/>
  <c r="D700"/>
  <c r="G699"/>
  <c r="E699"/>
  <c r="D619" i="12"/>
  <c r="G618"/>
  <c r="E618"/>
  <c r="L618"/>
  <c r="K619" s="1"/>
  <c r="H618"/>
  <c r="F618"/>
  <c r="D701" i="16" l="1"/>
  <c r="G700"/>
  <c r="E700"/>
  <c r="L700"/>
  <c r="K701" s="1"/>
  <c r="H700"/>
  <c r="F700"/>
  <c r="L619" i="12"/>
  <c r="K620" s="1"/>
  <c r="H619"/>
  <c r="F619"/>
  <c r="D620"/>
  <c r="G619"/>
  <c r="E619"/>
  <c r="L701" i="16" l="1"/>
  <c r="K702" s="1"/>
  <c r="H701"/>
  <c r="F701"/>
  <c r="D702"/>
  <c r="G701"/>
  <c r="E701"/>
  <c r="D621" i="12"/>
  <c r="G620"/>
  <c r="E620"/>
  <c r="L620"/>
  <c r="K621" s="1"/>
  <c r="H620"/>
  <c r="F620"/>
  <c r="D703" i="16" l="1"/>
  <c r="G702"/>
  <c r="E702"/>
  <c r="L702"/>
  <c r="K703" s="1"/>
  <c r="H702"/>
  <c r="F702"/>
  <c r="L621" i="12"/>
  <c r="K622" s="1"/>
  <c r="H621"/>
  <c r="F621"/>
  <c r="D622"/>
  <c r="G621"/>
  <c r="E621"/>
  <c r="L703" i="16" l="1"/>
  <c r="K704" s="1"/>
  <c r="H703"/>
  <c r="F703"/>
  <c r="D704"/>
  <c r="G703"/>
  <c r="E703"/>
  <c r="D623" i="12"/>
  <c r="G622"/>
  <c r="E622"/>
  <c r="L622"/>
  <c r="K623" s="1"/>
  <c r="H622"/>
  <c r="F622"/>
  <c r="D705" i="16" l="1"/>
  <c r="G704"/>
  <c r="E704"/>
  <c r="L704"/>
  <c r="K705" s="1"/>
  <c r="H704"/>
  <c r="F704"/>
  <c r="L623" i="12"/>
  <c r="K624" s="1"/>
  <c r="H623"/>
  <c r="F623"/>
  <c r="D624"/>
  <c r="G623"/>
  <c r="E623"/>
  <c r="L705" i="16" l="1"/>
  <c r="K706" s="1"/>
  <c r="H705"/>
  <c r="F705"/>
  <c r="D706"/>
  <c r="G705"/>
  <c r="E705"/>
  <c r="D625" i="12"/>
  <c r="G624"/>
  <c r="E624"/>
  <c r="L624"/>
  <c r="K625" s="1"/>
  <c r="H624"/>
  <c r="F624"/>
  <c r="D707" i="16" l="1"/>
  <c r="G706"/>
  <c r="E706"/>
  <c r="L706"/>
  <c r="K707" s="1"/>
  <c r="H706"/>
  <c r="F706"/>
  <c r="L625" i="12"/>
  <c r="K626" s="1"/>
  <c r="H625"/>
  <c r="F625"/>
  <c r="D626"/>
  <c r="G625"/>
  <c r="E625"/>
  <c r="L707" i="16" l="1"/>
  <c r="K708" s="1"/>
  <c r="H707"/>
  <c r="F707"/>
  <c r="D708"/>
  <c r="G707"/>
  <c r="E707"/>
  <c r="D627" i="12"/>
  <c r="G626"/>
  <c r="E626"/>
  <c r="L626"/>
  <c r="K627" s="1"/>
  <c r="H626"/>
  <c r="F626"/>
  <c r="D709" i="16" l="1"/>
  <c r="G708"/>
  <c r="E708"/>
  <c r="L708"/>
  <c r="K709" s="1"/>
  <c r="H708"/>
  <c r="F708"/>
  <c r="L627" i="12"/>
  <c r="K628" s="1"/>
  <c r="H627"/>
  <c r="F627"/>
  <c r="D628"/>
  <c r="G627"/>
  <c r="E627"/>
  <c r="L709" i="16" l="1"/>
  <c r="K710" s="1"/>
  <c r="H709"/>
  <c r="F709"/>
  <c r="D710"/>
  <c r="G709"/>
  <c r="E709"/>
  <c r="D629" i="12"/>
  <c r="G628"/>
  <c r="E628"/>
  <c r="L628"/>
  <c r="K629" s="1"/>
  <c r="H628"/>
  <c r="F628"/>
  <c r="D711" i="16" l="1"/>
  <c r="G710"/>
  <c r="E710"/>
  <c r="L710"/>
  <c r="K711" s="1"/>
  <c r="H710"/>
  <c r="F710"/>
  <c r="L629" i="12"/>
  <c r="K630" s="1"/>
  <c r="H629"/>
  <c r="F629"/>
  <c r="D630"/>
  <c r="G629"/>
  <c r="E629"/>
  <c r="L711" i="16" l="1"/>
  <c r="K712" s="1"/>
  <c r="H711"/>
  <c r="F711"/>
  <c r="D712"/>
  <c r="G711"/>
  <c r="E711"/>
  <c r="D631" i="12"/>
  <c r="G630"/>
  <c r="E630"/>
  <c r="L630"/>
  <c r="K631" s="1"/>
  <c r="H630"/>
  <c r="F630"/>
  <c r="D713" i="16" l="1"/>
  <c r="G712"/>
  <c r="E712"/>
  <c r="L712"/>
  <c r="K713" s="1"/>
  <c r="H712"/>
  <c r="F712"/>
  <c r="L631" i="12"/>
  <c r="K632" s="1"/>
  <c r="H631"/>
  <c r="F631"/>
  <c r="D632"/>
  <c r="G631"/>
  <c r="E631"/>
  <c r="L713" i="16" l="1"/>
  <c r="K714" s="1"/>
  <c r="H713"/>
  <c r="F713"/>
  <c r="D714"/>
  <c r="G713"/>
  <c r="E713"/>
  <c r="D633" i="12"/>
  <c r="G632"/>
  <c r="E632"/>
  <c r="L632"/>
  <c r="K633" s="1"/>
  <c r="H632"/>
  <c r="F632"/>
  <c r="D715" i="16" l="1"/>
  <c r="G714"/>
  <c r="E714"/>
  <c r="L714"/>
  <c r="K715" s="1"/>
  <c r="H714"/>
  <c r="F714"/>
  <c r="L633" i="12"/>
  <c r="K634" s="1"/>
  <c r="H633"/>
  <c r="F633"/>
  <c r="D634"/>
  <c r="G633"/>
  <c r="E633"/>
  <c r="L715" i="16" l="1"/>
  <c r="K716" s="1"/>
  <c r="H715"/>
  <c r="F715"/>
  <c r="D716"/>
  <c r="G715"/>
  <c r="E715"/>
  <c r="D635" i="12"/>
  <c r="G634"/>
  <c r="E634"/>
  <c r="L634"/>
  <c r="K635" s="1"/>
  <c r="H634"/>
  <c r="F634"/>
  <c r="D717" i="16" l="1"/>
  <c r="G716"/>
  <c r="E716"/>
  <c r="L716"/>
  <c r="K717" s="1"/>
  <c r="H716"/>
  <c r="F716"/>
  <c r="L635" i="12"/>
  <c r="K636" s="1"/>
  <c r="H635"/>
  <c r="F635"/>
  <c r="D636"/>
  <c r="G635"/>
  <c r="E635"/>
  <c r="L717" i="16" l="1"/>
  <c r="K718" s="1"/>
  <c r="H717"/>
  <c r="F717"/>
  <c r="D718"/>
  <c r="G717"/>
  <c r="E717"/>
  <c r="D637" i="12"/>
  <c r="G636"/>
  <c r="E636"/>
  <c r="L636"/>
  <c r="K637" s="1"/>
  <c r="H636"/>
  <c r="F636"/>
  <c r="D719" i="16" l="1"/>
  <c r="G718"/>
  <c r="E718"/>
  <c r="L718"/>
  <c r="K719" s="1"/>
  <c r="H718"/>
  <c r="F718"/>
  <c r="L637" i="12"/>
  <c r="K638" s="1"/>
  <c r="H637"/>
  <c r="F637"/>
  <c r="D638"/>
  <c r="G637"/>
  <c r="E637"/>
  <c r="L719" i="16" l="1"/>
  <c r="K720" s="1"/>
  <c r="H719"/>
  <c r="F719"/>
  <c r="D720"/>
  <c r="G719"/>
  <c r="E719"/>
  <c r="D639" i="12"/>
  <c r="G638"/>
  <c r="E638"/>
  <c r="L638"/>
  <c r="K639" s="1"/>
  <c r="H638"/>
  <c r="F638"/>
  <c r="D721" i="16" l="1"/>
  <c r="G720"/>
  <c r="E720"/>
  <c r="L720"/>
  <c r="K721" s="1"/>
  <c r="H720"/>
  <c r="F720"/>
  <c r="L639" i="12"/>
  <c r="K640" s="1"/>
  <c r="H639"/>
  <c r="F639"/>
  <c r="D640"/>
  <c r="G639"/>
  <c r="E639"/>
  <c r="L721" i="16" l="1"/>
  <c r="K722" s="1"/>
  <c r="H721"/>
  <c r="F721"/>
  <c r="D722"/>
  <c r="G721"/>
  <c r="E721"/>
  <c r="D641" i="12"/>
  <c r="G640"/>
  <c r="E640"/>
  <c r="L640"/>
  <c r="K641" s="1"/>
  <c r="H640"/>
  <c r="F640"/>
  <c r="D723" i="16" l="1"/>
  <c r="G722"/>
  <c r="E722"/>
  <c r="L722"/>
  <c r="K723" s="1"/>
  <c r="H722"/>
  <c r="F722"/>
  <c r="L641" i="12"/>
  <c r="K642" s="1"/>
  <c r="H641"/>
  <c r="F641"/>
  <c r="D642"/>
  <c r="G641"/>
  <c r="E641"/>
  <c r="L723" i="16" l="1"/>
  <c r="K724" s="1"/>
  <c r="H723"/>
  <c r="F723"/>
  <c r="D724"/>
  <c r="G723"/>
  <c r="E723"/>
  <c r="D643" i="12"/>
  <c r="G642"/>
  <c r="E642"/>
  <c r="L642"/>
  <c r="K643" s="1"/>
  <c r="H642"/>
  <c r="F642"/>
  <c r="D725" i="16" l="1"/>
  <c r="G724"/>
  <c r="E724"/>
  <c r="L724"/>
  <c r="K725" s="1"/>
  <c r="H724"/>
  <c r="F724"/>
  <c r="L643" i="12"/>
  <c r="K644" s="1"/>
  <c r="H643"/>
  <c r="F643"/>
  <c r="D644"/>
  <c r="G643"/>
  <c r="E643"/>
  <c r="L725" i="16" l="1"/>
  <c r="K726" s="1"/>
  <c r="H725"/>
  <c r="F725"/>
  <c r="D726"/>
  <c r="G725"/>
  <c r="E725"/>
  <c r="D645" i="12"/>
  <c r="G644"/>
  <c r="E644"/>
  <c r="L644"/>
  <c r="K645" s="1"/>
  <c r="H644"/>
  <c r="F644"/>
  <c r="D727" i="16" l="1"/>
  <c r="G726"/>
  <c r="E726"/>
  <c r="L726"/>
  <c r="K727" s="1"/>
  <c r="H726"/>
  <c r="F726"/>
  <c r="L645" i="12"/>
  <c r="K646" s="1"/>
  <c r="H645"/>
  <c r="F645"/>
  <c r="D646"/>
  <c r="G645"/>
  <c r="E645"/>
  <c r="L727" i="16" l="1"/>
  <c r="K728" s="1"/>
  <c r="H727"/>
  <c r="F727"/>
  <c r="D728"/>
  <c r="G727"/>
  <c r="E727"/>
  <c r="D647" i="12"/>
  <c r="G646"/>
  <c r="E646"/>
  <c r="L646"/>
  <c r="K647" s="1"/>
  <c r="H646"/>
  <c r="F646"/>
  <c r="D729" i="16" l="1"/>
  <c r="G728"/>
  <c r="E728"/>
  <c r="L728"/>
  <c r="K729" s="1"/>
  <c r="H728"/>
  <c r="F728"/>
  <c r="L647" i="12"/>
  <c r="K648" s="1"/>
  <c r="H647"/>
  <c r="F647"/>
  <c r="D648"/>
  <c r="G647"/>
  <c r="E647"/>
  <c r="L729" i="16" l="1"/>
  <c r="K730" s="1"/>
  <c r="H729"/>
  <c r="F729"/>
  <c r="D730"/>
  <c r="G729"/>
  <c r="E729"/>
  <c r="D649" i="12"/>
  <c r="G648"/>
  <c r="E648"/>
  <c r="L648"/>
  <c r="K649" s="1"/>
  <c r="H648"/>
  <c r="F648"/>
  <c r="D731" i="16" l="1"/>
  <c r="G730"/>
  <c r="E730"/>
  <c r="L730"/>
  <c r="K731" s="1"/>
  <c r="H730"/>
  <c r="F730"/>
  <c r="L649" i="12"/>
  <c r="K650" s="1"/>
  <c r="H649"/>
  <c r="F649"/>
  <c r="D650"/>
  <c r="G649"/>
  <c r="E649"/>
  <c r="L731" i="16" l="1"/>
  <c r="K732" s="1"/>
  <c r="H731"/>
  <c r="F731"/>
  <c r="D732"/>
  <c r="G731"/>
  <c r="E731"/>
  <c r="D651" i="12"/>
  <c r="G650"/>
  <c r="E650"/>
  <c r="L650"/>
  <c r="K651" s="1"/>
  <c r="H650"/>
  <c r="F650"/>
  <c r="D733" i="16" l="1"/>
  <c r="G732"/>
  <c r="E732"/>
  <c r="L732"/>
  <c r="K733" s="1"/>
  <c r="H732"/>
  <c r="F732"/>
  <c r="L651" i="12"/>
  <c r="K652" s="1"/>
  <c r="H651"/>
  <c r="F651"/>
  <c r="D652"/>
  <c r="G651"/>
  <c r="E651"/>
  <c r="L733" i="16" l="1"/>
  <c r="K734" s="1"/>
  <c r="H733"/>
  <c r="F733"/>
  <c r="D734"/>
  <c r="G733"/>
  <c r="E733"/>
  <c r="D653" i="12"/>
  <c r="G652"/>
  <c r="E652"/>
  <c r="L652"/>
  <c r="K653" s="1"/>
  <c r="H652"/>
  <c r="F652"/>
  <c r="D735" i="16" l="1"/>
  <c r="G734"/>
  <c r="E734"/>
  <c r="L734"/>
  <c r="K735" s="1"/>
  <c r="H734"/>
  <c r="F734"/>
  <c r="L653" i="12"/>
  <c r="K654" s="1"/>
  <c r="H653"/>
  <c r="F653"/>
  <c r="D654"/>
  <c r="G653"/>
  <c r="E653"/>
  <c r="L735" i="16" l="1"/>
  <c r="K736" s="1"/>
  <c r="H735"/>
  <c r="F735"/>
  <c r="D736"/>
  <c r="G735"/>
  <c r="E735"/>
  <c r="D655" i="12"/>
  <c r="G654"/>
  <c r="E654"/>
  <c r="L654"/>
  <c r="K655" s="1"/>
  <c r="H654"/>
  <c r="F654"/>
  <c r="D737" i="16" l="1"/>
  <c r="G736"/>
  <c r="E736"/>
  <c r="L736"/>
  <c r="K737" s="1"/>
  <c r="H736"/>
  <c r="F736"/>
  <c r="L655" i="12"/>
  <c r="K656" s="1"/>
  <c r="H655"/>
  <c r="F655"/>
  <c r="D656"/>
  <c r="G655"/>
  <c r="E655"/>
  <c r="L737" i="16" l="1"/>
  <c r="K738" s="1"/>
  <c r="H737"/>
  <c r="F737"/>
  <c r="D738"/>
  <c r="G737"/>
  <c r="E737"/>
  <c r="D657" i="12"/>
  <c r="G656"/>
  <c r="E656"/>
  <c r="L656"/>
  <c r="K657" s="1"/>
  <c r="H656"/>
  <c r="F656"/>
  <c r="D739" i="16" l="1"/>
  <c r="G738"/>
  <c r="E738"/>
  <c r="L738"/>
  <c r="K739" s="1"/>
  <c r="H738"/>
  <c r="F738"/>
  <c r="L657" i="12"/>
  <c r="K658" s="1"/>
  <c r="H657"/>
  <c r="F657"/>
  <c r="D658"/>
  <c r="G657"/>
  <c r="E657"/>
  <c r="L739" i="16" l="1"/>
  <c r="K740" s="1"/>
  <c r="H739"/>
  <c r="F739"/>
  <c r="D740"/>
  <c r="G739"/>
  <c r="E739"/>
  <c r="D659" i="12"/>
  <c r="G658"/>
  <c r="E658"/>
  <c r="L658"/>
  <c r="K659" s="1"/>
  <c r="H658"/>
  <c r="F658"/>
  <c r="D741" i="16" l="1"/>
  <c r="G740"/>
  <c r="E740"/>
  <c r="L740"/>
  <c r="K741" s="1"/>
  <c r="H740"/>
  <c r="F740"/>
  <c r="L659" i="12"/>
  <c r="K660" s="1"/>
  <c r="H659"/>
  <c r="F659"/>
  <c r="D660"/>
  <c r="G659"/>
  <c r="E659"/>
  <c r="L741" i="16" l="1"/>
  <c r="K742" s="1"/>
  <c r="H741"/>
  <c r="F741"/>
  <c r="D742"/>
  <c r="G741"/>
  <c r="E741"/>
  <c r="D661" i="12"/>
  <c r="G660"/>
  <c r="E660"/>
  <c r="L660"/>
  <c r="K661" s="1"/>
  <c r="H660"/>
  <c r="F660"/>
  <c r="D743" i="16" l="1"/>
  <c r="G742"/>
  <c r="E742"/>
  <c r="L742"/>
  <c r="K743" s="1"/>
  <c r="H742"/>
  <c r="F742"/>
  <c r="L661" i="12"/>
  <c r="K662" s="1"/>
  <c r="H661"/>
  <c r="F661"/>
  <c r="D662"/>
  <c r="G661"/>
  <c r="E661"/>
  <c r="L743" i="16" l="1"/>
  <c r="K744" s="1"/>
  <c r="H743"/>
  <c r="F743"/>
  <c r="D744"/>
  <c r="G743"/>
  <c r="E743"/>
  <c r="D663" i="12"/>
  <c r="G662"/>
  <c r="E662"/>
  <c r="L662"/>
  <c r="K663" s="1"/>
  <c r="H662"/>
  <c r="F662"/>
  <c r="D745" i="16" l="1"/>
  <c r="G744"/>
  <c r="E744"/>
  <c r="L744"/>
  <c r="K745" s="1"/>
  <c r="H744"/>
  <c r="F744"/>
  <c r="L663" i="12"/>
  <c r="K664" s="1"/>
  <c r="H663"/>
  <c r="F663"/>
  <c r="D664"/>
  <c r="G663"/>
  <c r="E663"/>
  <c r="L745" i="16" l="1"/>
  <c r="K746" s="1"/>
  <c r="H745"/>
  <c r="F745"/>
  <c r="D746"/>
  <c r="G745"/>
  <c r="E745"/>
  <c r="D665" i="12"/>
  <c r="G664"/>
  <c r="E664"/>
  <c r="L664"/>
  <c r="K665" s="1"/>
  <c r="H664"/>
  <c r="F664"/>
  <c r="D747" i="16" l="1"/>
  <c r="G746"/>
  <c r="E746"/>
  <c r="L746"/>
  <c r="K747" s="1"/>
  <c r="H746"/>
  <c r="F746"/>
  <c r="L665" i="12"/>
  <c r="K666" s="1"/>
  <c r="H665"/>
  <c r="F665"/>
  <c r="D666"/>
  <c r="G665"/>
  <c r="E665"/>
  <c r="L747" i="16" l="1"/>
  <c r="K748" s="1"/>
  <c r="H747"/>
  <c r="F747"/>
  <c r="D748"/>
  <c r="G747"/>
  <c r="E747"/>
  <c r="D667" i="12"/>
  <c r="G666"/>
  <c r="E666"/>
  <c r="L666"/>
  <c r="K667" s="1"/>
  <c r="H666"/>
  <c r="F666"/>
  <c r="D749" i="16" l="1"/>
  <c r="G748"/>
  <c r="E748"/>
  <c r="L748"/>
  <c r="K749" s="1"/>
  <c r="H748"/>
  <c r="F748"/>
  <c r="L667" i="12"/>
  <c r="K668" s="1"/>
  <c r="H667"/>
  <c r="F667"/>
  <c r="D668"/>
  <c r="G667"/>
  <c r="E667"/>
  <c r="L749" i="16" l="1"/>
  <c r="K750" s="1"/>
  <c r="H749"/>
  <c r="F749"/>
  <c r="D750"/>
  <c r="G749"/>
  <c r="E749"/>
  <c r="D669" i="12"/>
  <c r="G668"/>
  <c r="E668"/>
  <c r="L668"/>
  <c r="K669" s="1"/>
  <c r="H668"/>
  <c r="F668"/>
  <c r="D751" i="16" l="1"/>
  <c r="G750"/>
  <c r="E750"/>
  <c r="L750"/>
  <c r="K751" s="1"/>
  <c r="H750"/>
  <c r="F750"/>
  <c r="L669" i="12"/>
  <c r="K670" s="1"/>
  <c r="H669"/>
  <c r="F669"/>
  <c r="D670"/>
  <c r="G669"/>
  <c r="E669"/>
  <c r="L751" i="16" l="1"/>
  <c r="K752" s="1"/>
  <c r="H751"/>
  <c r="F751"/>
  <c r="D752"/>
  <c r="G751"/>
  <c r="E751"/>
  <c r="D671" i="12"/>
  <c r="G670"/>
  <c r="E670"/>
  <c r="L670"/>
  <c r="K671" s="1"/>
  <c r="H670"/>
  <c r="F670"/>
  <c r="D753" i="16" l="1"/>
  <c r="G752"/>
  <c r="E752"/>
  <c r="L752"/>
  <c r="K753" s="1"/>
  <c r="H752"/>
  <c r="F752"/>
  <c r="L671" i="12"/>
  <c r="K672" s="1"/>
  <c r="H671"/>
  <c r="F671"/>
  <c r="D672"/>
  <c r="G671"/>
  <c r="E671"/>
  <c r="L753" i="16" l="1"/>
  <c r="K754" s="1"/>
  <c r="H753"/>
  <c r="F753"/>
  <c r="D754"/>
  <c r="G753"/>
  <c r="E753"/>
  <c r="D673" i="12"/>
  <c r="G672"/>
  <c r="E672"/>
  <c r="L672"/>
  <c r="K673" s="1"/>
  <c r="H672"/>
  <c r="F672"/>
  <c r="D755" i="16" l="1"/>
  <c r="G754"/>
  <c r="E754"/>
  <c r="L754"/>
  <c r="K755" s="1"/>
  <c r="H754"/>
  <c r="F754"/>
  <c r="L673" i="12"/>
  <c r="K674" s="1"/>
  <c r="H673"/>
  <c r="F673"/>
  <c r="D674"/>
  <c r="G673"/>
  <c r="E673"/>
  <c r="L755" i="16" l="1"/>
  <c r="K756" s="1"/>
  <c r="H755"/>
  <c r="F755"/>
  <c r="D756"/>
  <c r="G755"/>
  <c r="E755"/>
  <c r="D675" i="12"/>
  <c r="G674"/>
  <c r="E674"/>
  <c r="L674"/>
  <c r="K675" s="1"/>
  <c r="H674"/>
  <c r="F674"/>
  <c r="D757" i="16" l="1"/>
  <c r="G756"/>
  <c r="E756"/>
  <c r="L756"/>
  <c r="K757" s="1"/>
  <c r="H756"/>
  <c r="F756"/>
  <c r="L675" i="12"/>
  <c r="K676" s="1"/>
  <c r="H675"/>
  <c r="D676"/>
  <c r="F675"/>
  <c r="G675"/>
  <c r="E675"/>
  <c r="L757" i="16" l="1"/>
  <c r="K758" s="1"/>
  <c r="H757"/>
  <c r="F757"/>
  <c r="D758"/>
  <c r="G757"/>
  <c r="E757"/>
  <c r="D677" i="12"/>
  <c r="G676"/>
  <c r="E676"/>
  <c r="L676"/>
  <c r="K677" s="1"/>
  <c r="H676"/>
  <c r="F676"/>
  <c r="D759" i="16" l="1"/>
  <c r="G758"/>
  <c r="E758"/>
  <c r="L758"/>
  <c r="K759" s="1"/>
  <c r="H758"/>
  <c r="F758"/>
  <c r="L677" i="12"/>
  <c r="K678" s="1"/>
  <c r="H677"/>
  <c r="F677"/>
  <c r="D678"/>
  <c r="G677"/>
  <c r="E677"/>
  <c r="L759" i="16" l="1"/>
  <c r="K760" s="1"/>
  <c r="H759"/>
  <c r="F759"/>
  <c r="D760"/>
  <c r="G759"/>
  <c r="E759"/>
  <c r="D679" i="12"/>
  <c r="G678"/>
  <c r="E678"/>
  <c r="L678"/>
  <c r="K679" s="1"/>
  <c r="H678"/>
  <c r="F678"/>
  <c r="D761" i="16" l="1"/>
  <c r="G760"/>
  <c r="E760"/>
  <c r="L760"/>
  <c r="K761" s="1"/>
  <c r="H760"/>
  <c r="F760"/>
  <c r="L679" i="12"/>
  <c r="K680" s="1"/>
  <c r="H679"/>
  <c r="F679"/>
  <c r="D680"/>
  <c r="G679"/>
  <c r="E679"/>
  <c r="L761" i="16" l="1"/>
  <c r="K762" s="1"/>
  <c r="H761"/>
  <c r="F761"/>
  <c r="D762"/>
  <c r="G761"/>
  <c r="E761"/>
  <c r="D681" i="12"/>
  <c r="G680"/>
  <c r="E680"/>
  <c r="L680"/>
  <c r="K681" s="1"/>
  <c r="H680"/>
  <c r="F680"/>
  <c r="D763" i="16" l="1"/>
  <c r="G762"/>
  <c r="E762"/>
  <c r="L762"/>
  <c r="K763" s="1"/>
  <c r="H762"/>
  <c r="F762"/>
  <c r="L681" i="12"/>
  <c r="K682" s="1"/>
  <c r="H681"/>
  <c r="F681"/>
  <c r="D682"/>
  <c r="G681"/>
  <c r="E681"/>
  <c r="L763" i="16" l="1"/>
  <c r="K764" s="1"/>
  <c r="H763"/>
  <c r="F763"/>
  <c r="D764"/>
  <c r="G763"/>
  <c r="E763"/>
  <c r="D683" i="12"/>
  <c r="G682"/>
  <c r="E682"/>
  <c r="L682"/>
  <c r="K683" s="1"/>
  <c r="H682"/>
  <c r="F682"/>
  <c r="D765" i="16" l="1"/>
  <c r="G764"/>
  <c r="E764"/>
  <c r="L764"/>
  <c r="K765" s="1"/>
  <c r="H764"/>
  <c r="F764"/>
  <c r="L683" i="12"/>
  <c r="K684" s="1"/>
  <c r="H683"/>
  <c r="F683"/>
  <c r="D684"/>
  <c r="G683"/>
  <c r="E683"/>
  <c r="L765" i="16" l="1"/>
  <c r="K766" s="1"/>
  <c r="H765"/>
  <c r="F765"/>
  <c r="D766"/>
  <c r="G765"/>
  <c r="E765"/>
  <c r="D685" i="12"/>
  <c r="G684"/>
  <c r="E684"/>
  <c r="L684"/>
  <c r="K685" s="1"/>
  <c r="H684"/>
  <c r="F684"/>
  <c r="D767" i="16" l="1"/>
  <c r="G766"/>
  <c r="E766"/>
  <c r="L766"/>
  <c r="K767" s="1"/>
  <c r="H766"/>
  <c r="F766"/>
  <c r="L685" i="12"/>
  <c r="K686" s="1"/>
  <c r="H685"/>
  <c r="F685"/>
  <c r="D686"/>
  <c r="G685"/>
  <c r="E685"/>
  <c r="L767" i="16" l="1"/>
  <c r="K768" s="1"/>
  <c r="H767"/>
  <c r="F767"/>
  <c r="D768"/>
  <c r="G767"/>
  <c r="E767"/>
  <c r="D687" i="12"/>
  <c r="G686"/>
  <c r="E686"/>
  <c r="L686"/>
  <c r="K687" s="1"/>
  <c r="H686"/>
  <c r="F686"/>
  <c r="D769" i="16" l="1"/>
  <c r="G768"/>
  <c r="E768"/>
  <c r="L768"/>
  <c r="K769" s="1"/>
  <c r="H768"/>
  <c r="F768"/>
  <c r="L687" i="12"/>
  <c r="K688" s="1"/>
  <c r="H687"/>
  <c r="F687"/>
  <c r="D688"/>
  <c r="G687"/>
  <c r="E687"/>
  <c r="L769" i="16" l="1"/>
  <c r="K770" s="1"/>
  <c r="H769"/>
  <c r="F769"/>
  <c r="D770"/>
  <c r="G769"/>
  <c r="E769"/>
  <c r="D689" i="12"/>
  <c r="G688"/>
  <c r="E688"/>
  <c r="L688"/>
  <c r="K689" s="1"/>
  <c r="H688"/>
  <c r="F688"/>
  <c r="D771" i="16" l="1"/>
  <c r="G770"/>
  <c r="E770"/>
  <c r="L770"/>
  <c r="K771" s="1"/>
  <c r="H770"/>
  <c r="F770"/>
  <c r="L689" i="12"/>
  <c r="K690" s="1"/>
  <c r="H689"/>
  <c r="F689"/>
  <c r="D690"/>
  <c r="G689"/>
  <c r="E689"/>
  <c r="L771" i="16" l="1"/>
  <c r="K772" s="1"/>
  <c r="H771"/>
  <c r="F771"/>
  <c r="D772"/>
  <c r="G771"/>
  <c r="E771"/>
  <c r="D691" i="12"/>
  <c r="G690"/>
  <c r="E690"/>
  <c r="L690"/>
  <c r="K691" s="1"/>
  <c r="H690"/>
  <c r="F690"/>
  <c r="D773" i="16" l="1"/>
  <c r="G772"/>
  <c r="E772"/>
  <c r="L772"/>
  <c r="K773" s="1"/>
  <c r="H772"/>
  <c r="F772"/>
  <c r="L691" i="12"/>
  <c r="K692" s="1"/>
  <c r="H691"/>
  <c r="F691"/>
  <c r="D692"/>
  <c r="G691"/>
  <c r="E691"/>
  <c r="L773" i="16" l="1"/>
  <c r="K774" s="1"/>
  <c r="H773"/>
  <c r="F773"/>
  <c r="D774"/>
  <c r="G773"/>
  <c r="E773"/>
  <c r="D693" i="12"/>
  <c r="G692"/>
  <c r="E692"/>
  <c r="L692"/>
  <c r="K693" s="1"/>
  <c r="H692"/>
  <c r="F692"/>
  <c r="D775" i="16" l="1"/>
  <c r="G774"/>
  <c r="E774"/>
  <c r="L774"/>
  <c r="K775" s="1"/>
  <c r="H774"/>
  <c r="F774"/>
  <c r="L693" i="12"/>
  <c r="K694" s="1"/>
  <c r="H693"/>
  <c r="F693"/>
  <c r="D694"/>
  <c r="G693"/>
  <c r="E693"/>
  <c r="L775" i="16" l="1"/>
  <c r="K776" s="1"/>
  <c r="H775"/>
  <c r="F775"/>
  <c r="D776"/>
  <c r="G775"/>
  <c r="E775"/>
  <c r="D695" i="12"/>
  <c r="G694"/>
  <c r="E694"/>
  <c r="L694"/>
  <c r="K695" s="1"/>
  <c r="H694"/>
  <c r="F694"/>
  <c r="D777" i="16" l="1"/>
  <c r="G776"/>
  <c r="E776"/>
  <c r="L776"/>
  <c r="K777" s="1"/>
  <c r="H776"/>
  <c r="F776"/>
  <c r="L695" i="12"/>
  <c r="K696" s="1"/>
  <c r="H695"/>
  <c r="F695"/>
  <c r="D696"/>
  <c r="G695"/>
  <c r="E695"/>
  <c r="L777" i="16" l="1"/>
  <c r="K778" s="1"/>
  <c r="H777"/>
  <c r="F777"/>
  <c r="D778"/>
  <c r="G777"/>
  <c r="E777"/>
  <c r="D697" i="12"/>
  <c r="G696"/>
  <c r="E696"/>
  <c r="L696"/>
  <c r="K697" s="1"/>
  <c r="H696"/>
  <c r="F696"/>
  <c r="D779" i="16" l="1"/>
  <c r="G778"/>
  <c r="E778"/>
  <c r="L778"/>
  <c r="K779" s="1"/>
  <c r="H778"/>
  <c r="F778"/>
  <c r="L697" i="12"/>
  <c r="K698" s="1"/>
  <c r="H697"/>
  <c r="F697"/>
  <c r="D698"/>
  <c r="G697"/>
  <c r="E697"/>
  <c r="L779" i="16" l="1"/>
  <c r="K780" s="1"/>
  <c r="H779"/>
  <c r="F779"/>
  <c r="D780"/>
  <c r="G779"/>
  <c r="E779"/>
  <c r="D699" i="12"/>
  <c r="G698"/>
  <c r="E698"/>
  <c r="L698"/>
  <c r="K699" s="1"/>
  <c r="H698"/>
  <c r="F698"/>
  <c r="D781" i="16" l="1"/>
  <c r="G780"/>
  <c r="E780"/>
  <c r="L780"/>
  <c r="K781" s="1"/>
  <c r="H780"/>
  <c r="F780"/>
  <c r="L699" i="12"/>
  <c r="K700" s="1"/>
  <c r="H699"/>
  <c r="F699"/>
  <c r="D700"/>
  <c r="G699"/>
  <c r="E699"/>
  <c r="L781" i="16" l="1"/>
  <c r="K782" s="1"/>
  <c r="H781"/>
  <c r="F781"/>
  <c r="D782"/>
  <c r="G781"/>
  <c r="E781"/>
  <c r="D701" i="12"/>
  <c r="G700"/>
  <c r="E700"/>
  <c r="L700"/>
  <c r="K701" s="1"/>
  <c r="H700"/>
  <c r="F700"/>
  <c r="D783" i="16" l="1"/>
  <c r="G782"/>
  <c r="E782"/>
  <c r="L782"/>
  <c r="K783" s="1"/>
  <c r="H782"/>
  <c r="F782"/>
  <c r="L701" i="12"/>
  <c r="K702" s="1"/>
  <c r="H701"/>
  <c r="F701"/>
  <c r="D702"/>
  <c r="G701"/>
  <c r="E701"/>
  <c r="L783" i="16" l="1"/>
  <c r="K784" s="1"/>
  <c r="H783"/>
  <c r="F783"/>
  <c r="D784"/>
  <c r="G783"/>
  <c r="E783"/>
  <c r="D703" i="12"/>
  <c r="G702"/>
  <c r="E702"/>
  <c r="L702"/>
  <c r="K703" s="1"/>
  <c r="H702"/>
  <c r="F702"/>
  <c r="D785" i="16" l="1"/>
  <c r="G784"/>
  <c r="E784"/>
  <c r="L784"/>
  <c r="K785" s="1"/>
  <c r="H784"/>
  <c r="F784"/>
  <c r="L703" i="12"/>
  <c r="K704" s="1"/>
  <c r="H703"/>
  <c r="F703"/>
  <c r="D704"/>
  <c r="G703"/>
  <c r="E703"/>
  <c r="L785" i="16" l="1"/>
  <c r="K786" s="1"/>
  <c r="H785"/>
  <c r="F785"/>
  <c r="D786"/>
  <c r="G785"/>
  <c r="E785"/>
  <c r="D705" i="12"/>
  <c r="G704"/>
  <c r="E704"/>
  <c r="L704"/>
  <c r="K705" s="1"/>
  <c r="H704"/>
  <c r="F704"/>
  <c r="D787" i="16" l="1"/>
  <c r="G786"/>
  <c r="E786"/>
  <c r="L786"/>
  <c r="K787" s="1"/>
  <c r="H786"/>
  <c r="F786"/>
  <c r="L705" i="12"/>
  <c r="K706" s="1"/>
  <c r="H705"/>
  <c r="F705"/>
  <c r="D706"/>
  <c r="G705"/>
  <c r="E705"/>
  <c r="L787" i="16" l="1"/>
  <c r="K788" s="1"/>
  <c r="H787"/>
  <c r="F787"/>
  <c r="D788"/>
  <c r="G787"/>
  <c r="E787"/>
  <c r="D707" i="12"/>
  <c r="G706"/>
  <c r="E706"/>
  <c r="L706"/>
  <c r="K707" s="1"/>
  <c r="H706"/>
  <c r="F706"/>
  <c r="D789" i="16" l="1"/>
  <c r="G788"/>
  <c r="E788"/>
  <c r="L788"/>
  <c r="K789" s="1"/>
  <c r="H788"/>
  <c r="F788"/>
  <c r="L707" i="12"/>
  <c r="K708" s="1"/>
  <c r="H707"/>
  <c r="F707"/>
  <c r="D708"/>
  <c r="G707"/>
  <c r="E707"/>
  <c r="L789" i="16" l="1"/>
  <c r="K790" s="1"/>
  <c r="H789"/>
  <c r="F789"/>
  <c r="D790"/>
  <c r="G789"/>
  <c r="E789"/>
  <c r="D709" i="12"/>
  <c r="G708"/>
  <c r="E708"/>
  <c r="L708"/>
  <c r="K709" s="1"/>
  <c r="H708"/>
  <c r="F708"/>
  <c r="D791" i="16" l="1"/>
  <c r="G790"/>
  <c r="E790"/>
  <c r="L790"/>
  <c r="K791" s="1"/>
  <c r="H790"/>
  <c r="F790"/>
  <c r="L709" i="12"/>
  <c r="K710" s="1"/>
  <c r="H709"/>
  <c r="F709"/>
  <c r="D710"/>
  <c r="G709"/>
  <c r="E709"/>
  <c r="L791" i="16" l="1"/>
  <c r="K792" s="1"/>
  <c r="H791"/>
  <c r="F791"/>
  <c r="D792"/>
  <c r="G791"/>
  <c r="E791"/>
  <c r="D711" i="12"/>
  <c r="G710"/>
  <c r="E710"/>
  <c r="L710"/>
  <c r="K711" s="1"/>
  <c r="H710"/>
  <c r="F710"/>
  <c r="D793" i="16" l="1"/>
  <c r="G792"/>
  <c r="E792"/>
  <c r="L792"/>
  <c r="K793" s="1"/>
  <c r="H792"/>
  <c r="F792"/>
  <c r="L711" i="12"/>
  <c r="K712" s="1"/>
  <c r="H711"/>
  <c r="F711"/>
  <c r="D712"/>
  <c r="G711"/>
  <c r="E711"/>
  <c r="L793" i="16" l="1"/>
  <c r="K794" s="1"/>
  <c r="H793"/>
  <c r="F793"/>
  <c r="D794"/>
  <c r="G793"/>
  <c r="E793"/>
  <c r="D713" i="12"/>
  <c r="G712"/>
  <c r="E712"/>
  <c r="L712"/>
  <c r="K713" s="1"/>
  <c r="H712"/>
  <c r="F712"/>
  <c r="D795" i="16" l="1"/>
  <c r="G794"/>
  <c r="E794"/>
  <c r="L794"/>
  <c r="K795" s="1"/>
  <c r="H794"/>
  <c r="F794"/>
  <c r="L713" i="12"/>
  <c r="K714" s="1"/>
  <c r="H713"/>
  <c r="F713"/>
  <c r="D714"/>
  <c r="G713"/>
  <c r="E713"/>
  <c r="L795" i="16" l="1"/>
  <c r="K796" s="1"/>
  <c r="H795"/>
  <c r="F795"/>
  <c r="D796"/>
  <c r="G795"/>
  <c r="E795"/>
  <c r="D715" i="12"/>
  <c r="G714"/>
  <c r="E714"/>
  <c r="L714"/>
  <c r="K715" s="1"/>
  <c r="H714"/>
  <c r="F714"/>
  <c r="D797" i="16" l="1"/>
  <c r="G796"/>
  <c r="E796"/>
  <c r="L796"/>
  <c r="K797" s="1"/>
  <c r="H796"/>
  <c r="F796"/>
  <c r="L715" i="12"/>
  <c r="K716" s="1"/>
  <c r="H715"/>
  <c r="F715"/>
  <c r="D716"/>
  <c r="G715"/>
  <c r="E715"/>
  <c r="L797" i="16" l="1"/>
  <c r="K798" s="1"/>
  <c r="H797"/>
  <c r="F797"/>
  <c r="D798"/>
  <c r="G797"/>
  <c r="E797"/>
  <c r="D717" i="12"/>
  <c r="G716"/>
  <c r="E716"/>
  <c r="L716"/>
  <c r="K717" s="1"/>
  <c r="H716"/>
  <c r="F716"/>
  <c r="D799" i="16" l="1"/>
  <c r="G798"/>
  <c r="E798"/>
  <c r="L798"/>
  <c r="K799" s="1"/>
  <c r="H798"/>
  <c r="F798"/>
  <c r="L717" i="12"/>
  <c r="K718" s="1"/>
  <c r="H717"/>
  <c r="F717"/>
  <c r="D718"/>
  <c r="G717"/>
  <c r="E717"/>
  <c r="L799" i="16" l="1"/>
  <c r="K800" s="1"/>
  <c r="H799"/>
  <c r="F799"/>
  <c r="D800"/>
  <c r="G799"/>
  <c r="E799"/>
  <c r="D719" i="12"/>
  <c r="G718"/>
  <c r="E718"/>
  <c r="L718"/>
  <c r="K719" s="1"/>
  <c r="H718"/>
  <c r="F718"/>
  <c r="D801" i="16" l="1"/>
  <c r="G800"/>
  <c r="E800"/>
  <c r="L800"/>
  <c r="K801" s="1"/>
  <c r="H800"/>
  <c r="F800"/>
  <c r="L719" i="12"/>
  <c r="K720" s="1"/>
  <c r="H719"/>
  <c r="F719"/>
  <c r="D720"/>
  <c r="G719"/>
  <c r="E719"/>
  <c r="L801" i="16" l="1"/>
  <c r="K802" s="1"/>
  <c r="H801"/>
  <c r="F801"/>
  <c r="D802"/>
  <c r="G801"/>
  <c r="E801"/>
  <c r="D721" i="12"/>
  <c r="G720"/>
  <c r="E720"/>
  <c r="L720"/>
  <c r="K721" s="1"/>
  <c r="H720"/>
  <c r="F720"/>
  <c r="D803" i="16" l="1"/>
  <c r="G802"/>
  <c r="E802"/>
  <c r="L802"/>
  <c r="K803" s="1"/>
  <c r="H802"/>
  <c r="F802"/>
  <c r="L721" i="12"/>
  <c r="K722" s="1"/>
  <c r="H721"/>
  <c r="F721"/>
  <c r="D722"/>
  <c r="G721"/>
  <c r="E721"/>
  <c r="L803" i="16" l="1"/>
  <c r="K804" s="1"/>
  <c r="H803"/>
  <c r="F803"/>
  <c r="D804"/>
  <c r="G803"/>
  <c r="E803"/>
  <c r="D723" i="12"/>
  <c r="G722"/>
  <c r="E722"/>
  <c r="L722"/>
  <c r="K723" s="1"/>
  <c r="H722"/>
  <c r="F722"/>
  <c r="D805" i="16" l="1"/>
  <c r="G804"/>
  <c r="E804"/>
  <c r="L804"/>
  <c r="K805" s="1"/>
  <c r="H804"/>
  <c r="F804"/>
  <c r="L723" i="12"/>
  <c r="K724" s="1"/>
  <c r="H723"/>
  <c r="F723"/>
  <c r="D724"/>
  <c r="G723"/>
  <c r="E723"/>
  <c r="L805" i="16" l="1"/>
  <c r="K806" s="1"/>
  <c r="H805"/>
  <c r="F805"/>
  <c r="D806"/>
  <c r="G805"/>
  <c r="E805"/>
  <c r="D725" i="12"/>
  <c r="G724"/>
  <c r="E724"/>
  <c r="L724"/>
  <c r="K725" s="1"/>
  <c r="H724"/>
  <c r="F724"/>
  <c r="D807" i="16" l="1"/>
  <c r="G806"/>
  <c r="E806"/>
  <c r="L806"/>
  <c r="K807" s="1"/>
  <c r="H806"/>
  <c r="F806"/>
  <c r="L725" i="12"/>
  <c r="K726" s="1"/>
  <c r="H725"/>
  <c r="F725"/>
  <c r="D726"/>
  <c r="G725"/>
  <c r="E725"/>
  <c r="L807" i="16" l="1"/>
  <c r="K808" s="1"/>
  <c r="H807"/>
  <c r="F807"/>
  <c r="D808"/>
  <c r="G807"/>
  <c r="E807"/>
  <c r="D727" i="12"/>
  <c r="G726"/>
  <c r="E726"/>
  <c r="L726"/>
  <c r="K727" s="1"/>
  <c r="H726"/>
  <c r="F726"/>
  <c r="D809" i="16" l="1"/>
  <c r="G808"/>
  <c r="E808"/>
  <c r="L808"/>
  <c r="K809" s="1"/>
  <c r="H808"/>
  <c r="F808"/>
  <c r="L727" i="12"/>
  <c r="K728" s="1"/>
  <c r="H727"/>
  <c r="F727"/>
  <c r="D728"/>
  <c r="G727"/>
  <c r="E727"/>
  <c r="L809" i="16" l="1"/>
  <c r="K810" s="1"/>
  <c r="H809"/>
  <c r="F809"/>
  <c r="D810"/>
  <c r="G809"/>
  <c r="E809"/>
  <c r="D729" i="12"/>
  <c r="G728"/>
  <c r="E728"/>
  <c r="L728"/>
  <c r="K729" s="1"/>
  <c r="H728"/>
  <c r="F728"/>
  <c r="D811" i="16" l="1"/>
  <c r="G810"/>
  <c r="E810"/>
  <c r="L810"/>
  <c r="K811" s="1"/>
  <c r="H810"/>
  <c r="F810"/>
  <c r="L729" i="12"/>
  <c r="K730" s="1"/>
  <c r="H729"/>
  <c r="F729"/>
  <c r="D730"/>
  <c r="G729"/>
  <c r="E729"/>
  <c r="L811" i="16" l="1"/>
  <c r="K812" s="1"/>
  <c r="H811"/>
  <c r="F811"/>
  <c r="D812"/>
  <c r="G811"/>
  <c r="E811"/>
  <c r="D731" i="12"/>
  <c r="G730"/>
  <c r="E730"/>
  <c r="L730"/>
  <c r="K731" s="1"/>
  <c r="H730"/>
  <c r="F730"/>
  <c r="D813" i="16" l="1"/>
  <c r="G812"/>
  <c r="E812"/>
  <c r="L812"/>
  <c r="K813" s="1"/>
  <c r="H812"/>
  <c r="F812"/>
  <c r="L731" i="12"/>
  <c r="K732" s="1"/>
  <c r="H731"/>
  <c r="F731"/>
  <c r="D732"/>
  <c r="G731"/>
  <c r="E731"/>
  <c r="L813" i="16" l="1"/>
  <c r="K814" s="1"/>
  <c r="H813"/>
  <c r="F813"/>
  <c r="D814"/>
  <c r="G813"/>
  <c r="E813"/>
  <c r="D733" i="12"/>
  <c r="G732"/>
  <c r="E732"/>
  <c r="L732"/>
  <c r="K733" s="1"/>
  <c r="H732"/>
  <c r="F732"/>
  <c r="D815" i="16" l="1"/>
  <c r="G814"/>
  <c r="E814"/>
  <c r="L814"/>
  <c r="K815" s="1"/>
  <c r="H814"/>
  <c r="F814"/>
  <c r="L733" i="12"/>
  <c r="K734" s="1"/>
  <c r="H733"/>
  <c r="F733"/>
  <c r="D734"/>
  <c r="G733"/>
  <c r="E733"/>
  <c r="L815" i="16" l="1"/>
  <c r="K816" s="1"/>
  <c r="H815"/>
  <c r="F815"/>
  <c r="D816"/>
  <c r="G815"/>
  <c r="E815"/>
  <c r="D735" i="12"/>
  <c r="G734"/>
  <c r="E734"/>
  <c r="L734"/>
  <c r="K735" s="1"/>
  <c r="H734"/>
  <c r="F734"/>
  <c r="D817" i="16" l="1"/>
  <c r="G816"/>
  <c r="E816"/>
  <c r="L816"/>
  <c r="K817" s="1"/>
  <c r="H816"/>
  <c r="F816"/>
  <c r="L735" i="12"/>
  <c r="K736" s="1"/>
  <c r="H735"/>
  <c r="F735"/>
  <c r="D736"/>
  <c r="G735"/>
  <c r="E735"/>
  <c r="L817" i="16" l="1"/>
  <c r="K818" s="1"/>
  <c r="H817"/>
  <c r="F817"/>
  <c r="D818"/>
  <c r="G817"/>
  <c r="E817"/>
  <c r="D737" i="12"/>
  <c r="G736"/>
  <c r="E736"/>
  <c r="L736"/>
  <c r="K737" s="1"/>
  <c r="H736"/>
  <c r="F736"/>
  <c r="D819" i="16" l="1"/>
  <c r="G818"/>
  <c r="E818"/>
  <c r="L818"/>
  <c r="K819" s="1"/>
  <c r="H818"/>
  <c r="F818"/>
  <c r="L737" i="12"/>
  <c r="K738" s="1"/>
  <c r="H737"/>
  <c r="F737"/>
  <c r="D738"/>
  <c r="G737"/>
  <c r="E737"/>
  <c r="L819" i="16" l="1"/>
  <c r="K820" s="1"/>
  <c r="H819"/>
  <c r="F819"/>
  <c r="D820"/>
  <c r="G819"/>
  <c r="E819"/>
  <c r="D739" i="12"/>
  <c r="G738"/>
  <c r="E738"/>
  <c r="L738"/>
  <c r="K739" s="1"/>
  <c r="H738"/>
  <c r="F738"/>
  <c r="D821" i="16" l="1"/>
  <c r="G820"/>
  <c r="E820"/>
  <c r="L820"/>
  <c r="K821" s="1"/>
  <c r="H820"/>
  <c r="F820"/>
  <c r="L739" i="12"/>
  <c r="K740" s="1"/>
  <c r="H739"/>
  <c r="F739"/>
  <c r="D740"/>
  <c r="G739"/>
  <c r="E739"/>
  <c r="L821" i="16" l="1"/>
  <c r="K822" s="1"/>
  <c r="H821"/>
  <c r="F821"/>
  <c r="D822"/>
  <c r="G821"/>
  <c r="E821"/>
  <c r="D741" i="12"/>
  <c r="G740"/>
  <c r="E740"/>
  <c r="L740"/>
  <c r="K741" s="1"/>
  <c r="H740"/>
  <c r="F740"/>
  <c r="D823" i="16" l="1"/>
  <c r="G822"/>
  <c r="E822"/>
  <c r="L822"/>
  <c r="K823" s="1"/>
  <c r="H822"/>
  <c r="F822"/>
  <c r="L741" i="12"/>
  <c r="K742" s="1"/>
  <c r="H741"/>
  <c r="F741"/>
  <c r="D742"/>
  <c r="G741"/>
  <c r="E741"/>
  <c r="L823" i="16" l="1"/>
  <c r="K824" s="1"/>
  <c r="H823"/>
  <c r="F823"/>
  <c r="D824"/>
  <c r="G823"/>
  <c r="E823"/>
  <c r="D743" i="12"/>
  <c r="G742"/>
  <c r="E742"/>
  <c r="L742"/>
  <c r="K743" s="1"/>
  <c r="H742"/>
  <c r="F742"/>
  <c r="D825" i="16" l="1"/>
  <c r="G824"/>
  <c r="E824"/>
  <c r="L824"/>
  <c r="K825" s="1"/>
  <c r="H824"/>
  <c r="F824"/>
  <c r="L743" i="12"/>
  <c r="K744" s="1"/>
  <c r="H743"/>
  <c r="F743"/>
  <c r="D744"/>
  <c r="G743"/>
  <c r="E743"/>
  <c r="L825" i="16" l="1"/>
  <c r="K826" s="1"/>
  <c r="H825"/>
  <c r="F825"/>
  <c r="D826"/>
  <c r="G825"/>
  <c r="E825"/>
  <c r="D745" i="12"/>
  <c r="G744"/>
  <c r="E744"/>
  <c r="L744"/>
  <c r="K745" s="1"/>
  <c r="H744"/>
  <c r="F744"/>
  <c r="D827" i="16" l="1"/>
  <c r="G826"/>
  <c r="E826"/>
  <c r="L826"/>
  <c r="K827" s="1"/>
  <c r="H826"/>
  <c r="F826"/>
  <c r="L745" i="12"/>
  <c r="K746" s="1"/>
  <c r="H745"/>
  <c r="F745"/>
  <c r="D746"/>
  <c r="G745"/>
  <c r="E745"/>
  <c r="L827" i="16" l="1"/>
  <c r="K828" s="1"/>
  <c r="H827"/>
  <c r="F827"/>
  <c r="D828"/>
  <c r="G827"/>
  <c r="E827"/>
  <c r="D747" i="12"/>
  <c r="G746"/>
  <c r="E746"/>
  <c r="L746"/>
  <c r="K747" s="1"/>
  <c r="H746"/>
  <c r="F746"/>
  <c r="D829" i="16" l="1"/>
  <c r="G828"/>
  <c r="E828"/>
  <c r="L828"/>
  <c r="K829" s="1"/>
  <c r="H828"/>
  <c r="F828"/>
  <c r="L747" i="12"/>
  <c r="K748" s="1"/>
  <c r="H747"/>
  <c r="F747"/>
  <c r="D748"/>
  <c r="G747"/>
  <c r="E747"/>
  <c r="L829" i="16" l="1"/>
  <c r="K830" s="1"/>
  <c r="H829"/>
  <c r="F829"/>
  <c r="D830"/>
  <c r="G829"/>
  <c r="E829"/>
  <c r="D749" i="12"/>
  <c r="G748"/>
  <c r="E748"/>
  <c r="L748"/>
  <c r="K749" s="1"/>
  <c r="H748"/>
  <c r="F748"/>
  <c r="D831" i="16" l="1"/>
  <c r="G830"/>
  <c r="E830"/>
  <c r="L830"/>
  <c r="K831" s="1"/>
  <c r="H830"/>
  <c r="F830"/>
  <c r="L749" i="12"/>
  <c r="K750" s="1"/>
  <c r="H749"/>
  <c r="F749"/>
  <c r="D750"/>
  <c r="G749"/>
  <c r="E749"/>
  <c r="L831" i="16" l="1"/>
  <c r="K832" s="1"/>
  <c r="H831"/>
  <c r="F831"/>
  <c r="D832"/>
  <c r="G831"/>
  <c r="E831"/>
  <c r="D751" i="12"/>
  <c r="G750"/>
  <c r="E750"/>
  <c r="L750"/>
  <c r="K751" s="1"/>
  <c r="H750"/>
  <c r="F750"/>
  <c r="D833" i="16" l="1"/>
  <c r="G832"/>
  <c r="E832"/>
  <c r="L832"/>
  <c r="K833" s="1"/>
  <c r="H832"/>
  <c r="F832"/>
  <c r="L751" i="12"/>
  <c r="K752" s="1"/>
  <c r="H751"/>
  <c r="F751"/>
  <c r="D752"/>
  <c r="G751"/>
  <c r="E751"/>
  <c r="L833" i="16" l="1"/>
  <c r="K834" s="1"/>
  <c r="H833"/>
  <c r="F833"/>
  <c r="D834"/>
  <c r="G833"/>
  <c r="E833"/>
  <c r="D753" i="12"/>
  <c r="G752"/>
  <c r="E752"/>
  <c r="L752"/>
  <c r="K753" s="1"/>
  <c r="H752"/>
  <c r="F752"/>
  <c r="D835" i="16" l="1"/>
  <c r="G834"/>
  <c r="E834"/>
  <c r="L834"/>
  <c r="K835" s="1"/>
  <c r="H834"/>
  <c r="F834"/>
  <c r="L753" i="12"/>
  <c r="K754" s="1"/>
  <c r="H753"/>
  <c r="F753"/>
  <c r="D754"/>
  <c r="G753"/>
  <c r="E753"/>
  <c r="L835" i="16" l="1"/>
  <c r="K836" s="1"/>
  <c r="H835"/>
  <c r="F835"/>
  <c r="D836"/>
  <c r="G835"/>
  <c r="E835"/>
  <c r="D755" i="12"/>
  <c r="G754"/>
  <c r="E754"/>
  <c r="L754"/>
  <c r="K755" s="1"/>
  <c r="H754"/>
  <c r="F754"/>
  <c r="D837" i="16" l="1"/>
  <c r="G836"/>
  <c r="E836"/>
  <c r="L836"/>
  <c r="K837" s="1"/>
  <c r="H836"/>
  <c r="F836"/>
  <c r="L755" i="12"/>
  <c r="K756" s="1"/>
  <c r="H755"/>
  <c r="F755"/>
  <c r="D756"/>
  <c r="G755"/>
  <c r="E755"/>
  <c r="L837" i="16" l="1"/>
  <c r="K838" s="1"/>
  <c r="H837"/>
  <c r="F837"/>
  <c r="D838"/>
  <c r="G837"/>
  <c r="E837"/>
  <c r="D757" i="12"/>
  <c r="G756"/>
  <c r="E756"/>
  <c r="L756"/>
  <c r="K757" s="1"/>
  <c r="H756"/>
  <c r="F756"/>
  <c r="D839" i="16" l="1"/>
  <c r="G838"/>
  <c r="E838"/>
  <c r="L838"/>
  <c r="K839" s="1"/>
  <c r="H838"/>
  <c r="F838"/>
  <c r="L757" i="12"/>
  <c r="K758" s="1"/>
  <c r="H757"/>
  <c r="F757"/>
  <c r="D758"/>
  <c r="G757"/>
  <c r="E757"/>
  <c r="L839" i="16" l="1"/>
  <c r="K840" s="1"/>
  <c r="H839"/>
  <c r="F839"/>
  <c r="D840"/>
  <c r="G839"/>
  <c r="E839"/>
  <c r="D759" i="12"/>
  <c r="G758"/>
  <c r="E758"/>
  <c r="L758"/>
  <c r="K759" s="1"/>
  <c r="H758"/>
  <c r="F758"/>
  <c r="D841" i="16" l="1"/>
  <c r="G840"/>
  <c r="E840"/>
  <c r="L840"/>
  <c r="K841" s="1"/>
  <c r="H840"/>
  <c r="F840"/>
  <c r="L759" i="12"/>
  <c r="K760" s="1"/>
  <c r="H759"/>
  <c r="F759"/>
  <c r="D760"/>
  <c r="G759"/>
  <c r="E759"/>
  <c r="L841" i="16" l="1"/>
  <c r="K842" s="1"/>
  <c r="H841"/>
  <c r="F841"/>
  <c r="D842"/>
  <c r="G841"/>
  <c r="E841"/>
  <c r="D761" i="12"/>
  <c r="G760"/>
  <c r="E760"/>
  <c r="L760"/>
  <c r="K761" s="1"/>
  <c r="H760"/>
  <c r="F760"/>
  <c r="D843" i="16" l="1"/>
  <c r="G842"/>
  <c r="E842"/>
  <c r="L842"/>
  <c r="K843" s="1"/>
  <c r="H842"/>
  <c r="F842"/>
  <c r="L761" i="12"/>
  <c r="K762" s="1"/>
  <c r="H761"/>
  <c r="F761"/>
  <c r="D762"/>
  <c r="G761"/>
  <c r="E761"/>
  <c r="L843" i="16" l="1"/>
  <c r="K844" s="1"/>
  <c r="H843"/>
  <c r="F843"/>
  <c r="D844"/>
  <c r="G843"/>
  <c r="E843"/>
  <c r="D763" i="12"/>
  <c r="G762"/>
  <c r="E762"/>
  <c r="L762"/>
  <c r="K763" s="1"/>
  <c r="H762"/>
  <c r="F762"/>
  <c r="D845" i="16" l="1"/>
  <c r="G844"/>
  <c r="E844"/>
  <c r="L844"/>
  <c r="K845" s="1"/>
  <c r="H844"/>
  <c r="F844"/>
  <c r="L763" i="12"/>
  <c r="K764" s="1"/>
  <c r="H763"/>
  <c r="F763"/>
  <c r="D764"/>
  <c r="G763"/>
  <c r="E763"/>
  <c r="L845" i="16" l="1"/>
  <c r="K846" s="1"/>
  <c r="H845"/>
  <c r="F845"/>
  <c r="D846"/>
  <c r="G845"/>
  <c r="E845"/>
  <c r="D765" i="12"/>
  <c r="G764"/>
  <c r="E764"/>
  <c r="L764"/>
  <c r="K765" s="1"/>
  <c r="H764"/>
  <c r="F764"/>
  <c r="D847" i="16" l="1"/>
  <c r="G846"/>
  <c r="E846"/>
  <c r="L846"/>
  <c r="K847" s="1"/>
  <c r="H846"/>
  <c r="F846"/>
  <c r="L765" i="12"/>
  <c r="K766" s="1"/>
  <c r="H765"/>
  <c r="F765"/>
  <c r="D766"/>
  <c r="G765"/>
  <c r="E765"/>
  <c r="L847" i="16" l="1"/>
  <c r="K848" s="1"/>
  <c r="H847"/>
  <c r="F847"/>
  <c r="D848"/>
  <c r="G847"/>
  <c r="E847"/>
  <c r="D767" i="12"/>
  <c r="G766"/>
  <c r="E766"/>
  <c r="L766"/>
  <c r="K767" s="1"/>
  <c r="H766"/>
  <c r="F766"/>
  <c r="D849" i="16" l="1"/>
  <c r="G848"/>
  <c r="E848"/>
  <c r="L848"/>
  <c r="K849" s="1"/>
  <c r="H848"/>
  <c r="F848"/>
  <c r="L767" i="12"/>
  <c r="K768" s="1"/>
  <c r="H767"/>
  <c r="F767"/>
  <c r="D768"/>
  <c r="G767"/>
  <c r="E767"/>
  <c r="L849" i="16" l="1"/>
  <c r="K850" s="1"/>
  <c r="H849"/>
  <c r="F849"/>
  <c r="D850"/>
  <c r="G849"/>
  <c r="E849"/>
  <c r="D769" i="12"/>
  <c r="G768"/>
  <c r="E768"/>
  <c r="L768"/>
  <c r="K769" s="1"/>
  <c r="H768"/>
  <c r="F768"/>
  <c r="D851" i="16" l="1"/>
  <c r="G850"/>
  <c r="E850"/>
  <c r="L850"/>
  <c r="K851" s="1"/>
  <c r="H850"/>
  <c r="F850"/>
  <c r="L769" i="12"/>
  <c r="K770" s="1"/>
  <c r="H769"/>
  <c r="F769"/>
  <c r="D770"/>
  <c r="G769"/>
  <c r="E769"/>
  <c r="L851" i="16" l="1"/>
  <c r="K852" s="1"/>
  <c r="H851"/>
  <c r="F851"/>
  <c r="D852"/>
  <c r="G851"/>
  <c r="E851"/>
  <c r="D771" i="12"/>
  <c r="G770"/>
  <c r="E770"/>
  <c r="L770"/>
  <c r="K771" s="1"/>
  <c r="H770"/>
  <c r="F770"/>
  <c r="D853" i="16" l="1"/>
  <c r="G852"/>
  <c r="E852"/>
  <c r="L852"/>
  <c r="K853" s="1"/>
  <c r="H852"/>
  <c r="F852"/>
  <c r="L771" i="12"/>
  <c r="K772" s="1"/>
  <c r="H771"/>
  <c r="F771"/>
  <c r="D772"/>
  <c r="G771"/>
  <c r="E771"/>
  <c r="L853" i="16" l="1"/>
  <c r="K854" s="1"/>
  <c r="H853"/>
  <c r="F853"/>
  <c r="D854"/>
  <c r="G853"/>
  <c r="E853"/>
  <c r="D773" i="12"/>
  <c r="G772"/>
  <c r="E772"/>
  <c r="L772"/>
  <c r="K773" s="1"/>
  <c r="H772"/>
  <c r="F772"/>
  <c r="D855" i="16" l="1"/>
  <c r="G854"/>
  <c r="E854"/>
  <c r="L854"/>
  <c r="K855" s="1"/>
  <c r="H854"/>
  <c r="F854"/>
  <c r="L773" i="12"/>
  <c r="K774" s="1"/>
  <c r="H773"/>
  <c r="F773"/>
  <c r="D774"/>
  <c r="G773"/>
  <c r="E773"/>
  <c r="L855" i="16" l="1"/>
  <c r="K856" s="1"/>
  <c r="H855"/>
  <c r="F855"/>
  <c r="D856"/>
  <c r="G855"/>
  <c r="E855"/>
  <c r="D775" i="12"/>
  <c r="G774"/>
  <c r="E774"/>
  <c r="L774"/>
  <c r="K775" s="1"/>
  <c r="H774"/>
  <c r="F774"/>
  <c r="D857" i="16" l="1"/>
  <c r="G856"/>
  <c r="E856"/>
  <c r="L856"/>
  <c r="K857" s="1"/>
  <c r="H856"/>
  <c r="F856"/>
  <c r="L775" i="12"/>
  <c r="K776" s="1"/>
  <c r="H775"/>
  <c r="F775"/>
  <c r="D776"/>
  <c r="G775"/>
  <c r="E775"/>
  <c r="L857" i="16" l="1"/>
  <c r="K858" s="1"/>
  <c r="H857"/>
  <c r="F857"/>
  <c r="D858"/>
  <c r="G857"/>
  <c r="E857"/>
  <c r="D777" i="12"/>
  <c r="G776"/>
  <c r="E776"/>
  <c r="L776"/>
  <c r="K777" s="1"/>
  <c r="H776"/>
  <c r="F776"/>
  <c r="D859" i="16" l="1"/>
  <c r="G858"/>
  <c r="E858"/>
  <c r="L858"/>
  <c r="K859" s="1"/>
  <c r="H858"/>
  <c r="F858"/>
  <c r="L777" i="12"/>
  <c r="K778" s="1"/>
  <c r="H777"/>
  <c r="F777"/>
  <c r="D778"/>
  <c r="G777"/>
  <c r="E777"/>
  <c r="L859" i="16" l="1"/>
  <c r="K860" s="1"/>
  <c r="H859"/>
  <c r="F859"/>
  <c r="D860"/>
  <c r="G859"/>
  <c r="E859"/>
  <c r="D779" i="12"/>
  <c r="G778"/>
  <c r="E778"/>
  <c r="L778"/>
  <c r="K779" s="1"/>
  <c r="H778"/>
  <c r="F778"/>
  <c r="D861" i="16" l="1"/>
  <c r="G860"/>
  <c r="E860"/>
  <c r="L860"/>
  <c r="K861" s="1"/>
  <c r="H860"/>
  <c r="F860"/>
  <c r="L779" i="12"/>
  <c r="K780" s="1"/>
  <c r="H779"/>
  <c r="F779"/>
  <c r="D780"/>
  <c r="G779"/>
  <c r="E779"/>
  <c r="L861" i="16" l="1"/>
  <c r="K862" s="1"/>
  <c r="H861"/>
  <c r="F861"/>
  <c r="D862"/>
  <c r="G861"/>
  <c r="E861"/>
  <c r="D781" i="12"/>
  <c r="G780"/>
  <c r="E780"/>
  <c r="L780"/>
  <c r="K781" s="1"/>
  <c r="H780"/>
  <c r="F780"/>
  <c r="D863" i="16" l="1"/>
  <c r="G862"/>
  <c r="E862"/>
  <c r="L862"/>
  <c r="K863" s="1"/>
  <c r="H862"/>
  <c r="F862"/>
  <c r="L781" i="12"/>
  <c r="K782" s="1"/>
  <c r="H781"/>
  <c r="F781"/>
  <c r="D782"/>
  <c r="G781"/>
  <c r="E781"/>
  <c r="L863" i="16" l="1"/>
  <c r="K864" s="1"/>
  <c r="H863"/>
  <c r="F863"/>
  <c r="D864"/>
  <c r="G863"/>
  <c r="E863"/>
  <c r="D783" i="12"/>
  <c r="G782"/>
  <c r="E782"/>
  <c r="L782"/>
  <c r="K783" s="1"/>
  <c r="H782"/>
  <c r="F782"/>
  <c r="D865" i="16" l="1"/>
  <c r="G864"/>
  <c r="E864"/>
  <c r="L864"/>
  <c r="K865" s="1"/>
  <c r="H864"/>
  <c r="F864"/>
  <c r="L783" i="12"/>
  <c r="K784" s="1"/>
  <c r="H783"/>
  <c r="F783"/>
  <c r="D784"/>
  <c r="G783"/>
  <c r="E783"/>
  <c r="L865" i="16" l="1"/>
  <c r="K866" s="1"/>
  <c r="H865"/>
  <c r="F865"/>
  <c r="D866"/>
  <c r="G865"/>
  <c r="E865"/>
  <c r="D785" i="12"/>
  <c r="G784"/>
  <c r="E784"/>
  <c r="L784"/>
  <c r="K785" s="1"/>
  <c r="H784"/>
  <c r="F784"/>
  <c r="D867" i="16" l="1"/>
  <c r="G866"/>
  <c r="E866"/>
  <c r="L866"/>
  <c r="K867" s="1"/>
  <c r="H866"/>
  <c r="F866"/>
  <c r="L785" i="12"/>
  <c r="K786" s="1"/>
  <c r="H785"/>
  <c r="F785"/>
  <c r="D786"/>
  <c r="G785"/>
  <c r="E785"/>
  <c r="L867" i="16" l="1"/>
  <c r="K868" s="1"/>
  <c r="H867"/>
  <c r="F867"/>
  <c r="D868"/>
  <c r="G867"/>
  <c r="E867"/>
  <c r="D787" i="12"/>
  <c r="G786"/>
  <c r="E786"/>
  <c r="L786"/>
  <c r="K787" s="1"/>
  <c r="H786"/>
  <c r="F786"/>
  <c r="D869" i="16" l="1"/>
  <c r="G868"/>
  <c r="E868"/>
  <c r="L868"/>
  <c r="K869" s="1"/>
  <c r="H868"/>
  <c r="F868"/>
  <c r="L787" i="12"/>
  <c r="K788" s="1"/>
  <c r="H787"/>
  <c r="F787"/>
  <c r="D788"/>
  <c r="G787"/>
  <c r="E787"/>
  <c r="L869" i="16" l="1"/>
  <c r="K870" s="1"/>
  <c r="H869"/>
  <c r="F869"/>
  <c r="D870"/>
  <c r="G869"/>
  <c r="E869"/>
  <c r="D789" i="12"/>
  <c r="G788"/>
  <c r="E788"/>
  <c r="L788"/>
  <c r="K789" s="1"/>
  <c r="H788"/>
  <c r="F788"/>
  <c r="D871" i="16" l="1"/>
  <c r="G870"/>
  <c r="E870"/>
  <c r="L870"/>
  <c r="K871" s="1"/>
  <c r="H870"/>
  <c r="F870"/>
  <c r="L789" i="12"/>
  <c r="K790" s="1"/>
  <c r="H789"/>
  <c r="F789"/>
  <c r="D790"/>
  <c r="G789"/>
  <c r="E789"/>
  <c r="L871" i="16" l="1"/>
  <c r="K872" s="1"/>
  <c r="H871"/>
  <c r="F871"/>
  <c r="D872"/>
  <c r="G871"/>
  <c r="E871"/>
  <c r="D791" i="12"/>
  <c r="G790"/>
  <c r="E790"/>
  <c r="L790"/>
  <c r="K791" s="1"/>
  <c r="H790"/>
  <c r="F790"/>
  <c r="D873" i="16" l="1"/>
  <c r="G872"/>
  <c r="E872"/>
  <c r="L872"/>
  <c r="K873" s="1"/>
  <c r="H872"/>
  <c r="F872"/>
  <c r="L791" i="12"/>
  <c r="K792" s="1"/>
  <c r="H791"/>
  <c r="F791"/>
  <c r="D792"/>
  <c r="G791"/>
  <c r="E791"/>
  <c r="L873" i="16" l="1"/>
  <c r="K874" s="1"/>
  <c r="H873"/>
  <c r="F873"/>
  <c r="D874"/>
  <c r="G873"/>
  <c r="E873"/>
  <c r="D793" i="12"/>
  <c r="G792"/>
  <c r="E792"/>
  <c r="L792"/>
  <c r="K793" s="1"/>
  <c r="H792"/>
  <c r="F792"/>
  <c r="D875" i="16" l="1"/>
  <c r="G874"/>
  <c r="E874"/>
  <c r="L874"/>
  <c r="K875" s="1"/>
  <c r="H874"/>
  <c r="F874"/>
  <c r="L793" i="12"/>
  <c r="K794" s="1"/>
  <c r="H793"/>
  <c r="F793"/>
  <c r="D794"/>
  <c r="G793"/>
  <c r="E793"/>
  <c r="L875" i="16" l="1"/>
  <c r="K876" s="1"/>
  <c r="H875"/>
  <c r="F875"/>
  <c r="D876"/>
  <c r="G875"/>
  <c r="E875"/>
  <c r="D795" i="12"/>
  <c r="G794"/>
  <c r="E794"/>
  <c r="L794"/>
  <c r="K795" s="1"/>
  <c r="H794"/>
  <c r="F794"/>
  <c r="D877" i="16" l="1"/>
  <c r="G876"/>
  <c r="E876"/>
  <c r="L876"/>
  <c r="K877" s="1"/>
  <c r="H876"/>
  <c r="F876"/>
  <c r="L795" i="12"/>
  <c r="K796" s="1"/>
  <c r="H795"/>
  <c r="F795"/>
  <c r="D796"/>
  <c r="G795"/>
  <c r="E795"/>
  <c r="L877" i="16" l="1"/>
  <c r="K878" s="1"/>
  <c r="H877"/>
  <c r="F877"/>
  <c r="D878"/>
  <c r="G877"/>
  <c r="E877"/>
  <c r="D797" i="12"/>
  <c r="G796"/>
  <c r="E796"/>
  <c r="L796"/>
  <c r="K797" s="1"/>
  <c r="H796"/>
  <c r="F796"/>
  <c r="D879" i="16" l="1"/>
  <c r="G878"/>
  <c r="E878"/>
  <c r="L878"/>
  <c r="K879" s="1"/>
  <c r="H878"/>
  <c r="F878"/>
  <c r="L797" i="12"/>
  <c r="K798" s="1"/>
  <c r="H797"/>
  <c r="F797"/>
  <c r="D798"/>
  <c r="G797"/>
  <c r="E797"/>
  <c r="L879" i="16" l="1"/>
  <c r="K880" s="1"/>
  <c r="H879"/>
  <c r="F879"/>
  <c r="D880"/>
  <c r="G879"/>
  <c r="E879"/>
  <c r="D799" i="12"/>
  <c r="G798"/>
  <c r="E798"/>
  <c r="L798"/>
  <c r="K799" s="1"/>
  <c r="H798"/>
  <c r="F798"/>
  <c r="D881" i="16" l="1"/>
  <c r="G880"/>
  <c r="E880"/>
  <c r="L880"/>
  <c r="K881" s="1"/>
  <c r="H880"/>
  <c r="F880"/>
  <c r="L799" i="12"/>
  <c r="K800" s="1"/>
  <c r="H799"/>
  <c r="F799"/>
  <c r="D800"/>
  <c r="G799"/>
  <c r="E799"/>
  <c r="L881" i="16" l="1"/>
  <c r="K882" s="1"/>
  <c r="H881"/>
  <c r="F881"/>
  <c r="D882"/>
  <c r="G881"/>
  <c r="E881"/>
  <c r="D801" i="12"/>
  <c r="G800"/>
  <c r="E800"/>
  <c r="L800"/>
  <c r="K801" s="1"/>
  <c r="H800"/>
  <c r="F800"/>
  <c r="D883" i="16" l="1"/>
  <c r="G882"/>
  <c r="E882"/>
  <c r="L882"/>
  <c r="K883" s="1"/>
  <c r="H882"/>
  <c r="F882"/>
  <c r="L801" i="12"/>
  <c r="K802" s="1"/>
  <c r="H801"/>
  <c r="F801"/>
  <c r="D802"/>
  <c r="G801"/>
  <c r="E801"/>
  <c r="L883" i="16" l="1"/>
  <c r="K884" s="1"/>
  <c r="H883"/>
  <c r="F883"/>
  <c r="D884"/>
  <c r="G883"/>
  <c r="E883"/>
  <c r="D803" i="12"/>
  <c r="G802"/>
  <c r="E802"/>
  <c r="L802"/>
  <c r="K803" s="1"/>
  <c r="H802"/>
  <c r="F802"/>
  <c r="D885" i="16" l="1"/>
  <c r="G884"/>
  <c r="E884"/>
  <c r="L884"/>
  <c r="K885" s="1"/>
  <c r="H884"/>
  <c r="F884"/>
  <c r="L803" i="12"/>
  <c r="K804" s="1"/>
  <c r="H803"/>
  <c r="F803"/>
  <c r="D804"/>
  <c r="G803"/>
  <c r="E803"/>
  <c r="L885" i="16" l="1"/>
  <c r="K886" s="1"/>
  <c r="H885"/>
  <c r="F885"/>
  <c r="D886"/>
  <c r="G885"/>
  <c r="E885"/>
  <c r="D805" i="12"/>
  <c r="G804"/>
  <c r="E804"/>
  <c r="L804"/>
  <c r="K805" s="1"/>
  <c r="H804"/>
  <c r="F804"/>
  <c r="D887" i="16" l="1"/>
  <c r="G886"/>
  <c r="E886"/>
  <c r="L886"/>
  <c r="K887" s="1"/>
  <c r="H886"/>
  <c r="F886"/>
  <c r="L805" i="12"/>
  <c r="K806" s="1"/>
  <c r="H805"/>
  <c r="F805"/>
  <c r="D806"/>
  <c r="G805"/>
  <c r="E805"/>
  <c r="L887" i="16" l="1"/>
  <c r="K888" s="1"/>
  <c r="H887"/>
  <c r="F887"/>
  <c r="D888"/>
  <c r="G887"/>
  <c r="E887"/>
  <c r="D807" i="12"/>
  <c r="G806"/>
  <c r="E806"/>
  <c r="L806"/>
  <c r="K807" s="1"/>
  <c r="H806"/>
  <c r="F806"/>
  <c r="D889" i="16" l="1"/>
  <c r="G888"/>
  <c r="E888"/>
  <c r="L888"/>
  <c r="K889" s="1"/>
  <c r="H888"/>
  <c r="F888"/>
  <c r="L807" i="12"/>
  <c r="K808" s="1"/>
  <c r="H807"/>
  <c r="F807"/>
  <c r="D808"/>
  <c r="G807"/>
  <c r="E807"/>
  <c r="L889" i="16" l="1"/>
  <c r="K890" s="1"/>
  <c r="H889"/>
  <c r="F889"/>
  <c r="D890"/>
  <c r="G889"/>
  <c r="E889"/>
  <c r="D809" i="12"/>
  <c r="G808"/>
  <c r="E808"/>
  <c r="L808"/>
  <c r="K809" s="1"/>
  <c r="H808"/>
  <c r="F808"/>
  <c r="D891" i="16" l="1"/>
  <c r="G890"/>
  <c r="E890"/>
  <c r="L890"/>
  <c r="K891" s="1"/>
  <c r="H890"/>
  <c r="F890"/>
  <c r="L809" i="12"/>
  <c r="K810" s="1"/>
  <c r="H809"/>
  <c r="F809"/>
  <c r="D810"/>
  <c r="G809"/>
  <c r="E809"/>
  <c r="L891" i="16" l="1"/>
  <c r="K892" s="1"/>
  <c r="H891"/>
  <c r="F891"/>
  <c r="D892"/>
  <c r="G891"/>
  <c r="E891"/>
  <c r="D811" i="12"/>
  <c r="G810"/>
  <c r="E810"/>
  <c r="L810"/>
  <c r="K811" s="1"/>
  <c r="H810"/>
  <c r="F810"/>
  <c r="D893" i="16" l="1"/>
  <c r="G892"/>
  <c r="E892"/>
  <c r="L892"/>
  <c r="K893" s="1"/>
  <c r="H892"/>
  <c r="F892"/>
  <c r="L811" i="12"/>
  <c r="K812" s="1"/>
  <c r="H811"/>
  <c r="F811"/>
  <c r="D812"/>
  <c r="G811"/>
  <c r="E811"/>
  <c r="L893" i="16" l="1"/>
  <c r="K894" s="1"/>
  <c r="H893"/>
  <c r="F893"/>
  <c r="D894"/>
  <c r="G893"/>
  <c r="E893"/>
  <c r="D813" i="12"/>
  <c r="G812"/>
  <c r="E812"/>
  <c r="L812"/>
  <c r="K813" s="1"/>
  <c r="H812"/>
  <c r="F812"/>
  <c r="D895" i="16" l="1"/>
  <c r="G894"/>
  <c r="E894"/>
  <c r="L894"/>
  <c r="K895" s="1"/>
  <c r="H894"/>
  <c r="F894"/>
  <c r="L813" i="12"/>
  <c r="K814" s="1"/>
  <c r="H813"/>
  <c r="F813"/>
  <c r="D814"/>
  <c r="G813"/>
  <c r="E813"/>
  <c r="L895" i="16" l="1"/>
  <c r="K896" s="1"/>
  <c r="H895"/>
  <c r="F895"/>
  <c r="D896"/>
  <c r="G895"/>
  <c r="E895"/>
  <c r="D815" i="12"/>
  <c r="G814"/>
  <c r="E814"/>
  <c r="L814"/>
  <c r="K815" s="1"/>
  <c r="H814"/>
  <c r="F814"/>
  <c r="D897" i="16" l="1"/>
  <c r="G896"/>
  <c r="E896"/>
  <c r="L896"/>
  <c r="K897" s="1"/>
  <c r="H896"/>
  <c r="F896"/>
  <c r="L815" i="12"/>
  <c r="K816" s="1"/>
  <c r="H815"/>
  <c r="F815"/>
  <c r="D816"/>
  <c r="G815"/>
  <c r="E815"/>
  <c r="L897" i="16" l="1"/>
  <c r="K898" s="1"/>
  <c r="H897"/>
  <c r="F897"/>
  <c r="D898"/>
  <c r="G897"/>
  <c r="E897"/>
  <c r="D817" i="12"/>
  <c r="G816"/>
  <c r="E816"/>
  <c r="L816"/>
  <c r="K817" s="1"/>
  <c r="H816"/>
  <c r="F816"/>
  <c r="D899" i="16" l="1"/>
  <c r="G898"/>
  <c r="E898"/>
  <c r="L898"/>
  <c r="K899" s="1"/>
  <c r="H898"/>
  <c r="F898"/>
  <c r="L817" i="12"/>
  <c r="K818" s="1"/>
  <c r="H817"/>
  <c r="F817"/>
  <c r="D818"/>
  <c r="G817"/>
  <c r="E817"/>
  <c r="L899" i="16" l="1"/>
  <c r="K900" s="1"/>
  <c r="H899"/>
  <c r="F899"/>
  <c r="D900"/>
  <c r="G899"/>
  <c r="E899"/>
  <c r="D819" i="12"/>
  <c r="G818"/>
  <c r="E818"/>
  <c r="L818"/>
  <c r="K819" s="1"/>
  <c r="H818"/>
  <c r="F818"/>
  <c r="D901" i="16" l="1"/>
  <c r="G900"/>
  <c r="E900"/>
  <c r="L900"/>
  <c r="K901" s="1"/>
  <c r="H900"/>
  <c r="F900"/>
  <c r="L819" i="12"/>
  <c r="K820" s="1"/>
  <c r="H819"/>
  <c r="F819"/>
  <c r="D820"/>
  <c r="G819"/>
  <c r="E819"/>
  <c r="L901" i="16" l="1"/>
  <c r="K902" s="1"/>
  <c r="H901"/>
  <c r="F901"/>
  <c r="D902"/>
  <c r="G901"/>
  <c r="E901"/>
  <c r="D821" i="12"/>
  <c r="G820"/>
  <c r="E820"/>
  <c r="L820"/>
  <c r="K821" s="1"/>
  <c r="H820"/>
  <c r="F820"/>
  <c r="D903" i="16" l="1"/>
  <c r="G902"/>
  <c r="E902"/>
  <c r="L902"/>
  <c r="K903" s="1"/>
  <c r="H902"/>
  <c r="F902"/>
  <c r="L821" i="12"/>
  <c r="K822" s="1"/>
  <c r="H821"/>
  <c r="F821"/>
  <c r="D822"/>
  <c r="G821"/>
  <c r="E821"/>
  <c r="L903" i="16" l="1"/>
  <c r="K904" s="1"/>
  <c r="H903"/>
  <c r="F903"/>
  <c r="D904"/>
  <c r="G903"/>
  <c r="E903"/>
  <c r="D823" i="12"/>
  <c r="G822"/>
  <c r="E822"/>
  <c r="L822"/>
  <c r="K823" s="1"/>
  <c r="H822"/>
  <c r="F822"/>
  <c r="D905" i="16" l="1"/>
  <c r="G904"/>
  <c r="E904"/>
  <c r="L904"/>
  <c r="K905" s="1"/>
  <c r="H904"/>
  <c r="F904"/>
  <c r="L823" i="12"/>
  <c r="K824" s="1"/>
  <c r="H823"/>
  <c r="F823"/>
  <c r="D824"/>
  <c r="G823"/>
  <c r="E823"/>
  <c r="L905" i="16" l="1"/>
  <c r="K906" s="1"/>
  <c r="H905"/>
  <c r="F905"/>
  <c r="D906"/>
  <c r="G905"/>
  <c r="E905"/>
  <c r="D825" i="12"/>
  <c r="G824"/>
  <c r="E824"/>
  <c r="L824"/>
  <c r="K825" s="1"/>
  <c r="H824"/>
  <c r="F824"/>
  <c r="D907" i="16" l="1"/>
  <c r="G906"/>
  <c r="E906"/>
  <c r="L906"/>
  <c r="K907" s="1"/>
  <c r="H906"/>
  <c r="F906"/>
  <c r="L825" i="12"/>
  <c r="K826" s="1"/>
  <c r="H825"/>
  <c r="F825"/>
  <c r="D826"/>
  <c r="G825"/>
  <c r="E825"/>
  <c r="L907" i="16" l="1"/>
  <c r="K908" s="1"/>
  <c r="H907"/>
  <c r="F907"/>
  <c r="D908"/>
  <c r="G907"/>
  <c r="E907"/>
  <c r="D827" i="12"/>
  <c r="G826"/>
  <c r="E826"/>
  <c r="L826"/>
  <c r="K827" s="1"/>
  <c r="H826"/>
  <c r="F826"/>
  <c r="D909" i="16" l="1"/>
  <c r="G908"/>
  <c r="E908"/>
  <c r="L908"/>
  <c r="K909" s="1"/>
  <c r="H908"/>
  <c r="F908"/>
  <c r="L827" i="12"/>
  <c r="K828" s="1"/>
  <c r="H827"/>
  <c r="F827"/>
  <c r="D828"/>
  <c r="G827"/>
  <c r="E827"/>
  <c r="L909" i="16" l="1"/>
  <c r="K910" s="1"/>
  <c r="H909"/>
  <c r="F909"/>
  <c r="D910"/>
  <c r="G909"/>
  <c r="E909"/>
  <c r="D829" i="12"/>
  <c r="G828"/>
  <c r="E828"/>
  <c r="L828"/>
  <c r="K829" s="1"/>
  <c r="H828"/>
  <c r="F828"/>
  <c r="D911" i="16" l="1"/>
  <c r="G910"/>
  <c r="E910"/>
  <c r="L910"/>
  <c r="K911" s="1"/>
  <c r="H910"/>
  <c r="F910"/>
  <c r="L829" i="12"/>
  <c r="K830" s="1"/>
  <c r="H829"/>
  <c r="F829"/>
  <c r="D830"/>
  <c r="G829"/>
  <c r="E829"/>
  <c r="L911" i="16" l="1"/>
  <c r="K912" s="1"/>
  <c r="H911"/>
  <c r="F911"/>
  <c r="D912"/>
  <c r="G911"/>
  <c r="E911"/>
  <c r="D831" i="12"/>
  <c r="G830"/>
  <c r="E830"/>
  <c r="L830"/>
  <c r="K831" s="1"/>
  <c r="H830"/>
  <c r="F830"/>
  <c r="D913" i="16" l="1"/>
  <c r="G912"/>
  <c r="E912"/>
  <c r="L912"/>
  <c r="K913" s="1"/>
  <c r="H912"/>
  <c r="F912"/>
  <c r="L831" i="12"/>
  <c r="K832" s="1"/>
  <c r="H831"/>
  <c r="F831"/>
  <c r="D832"/>
  <c r="G831"/>
  <c r="E831"/>
  <c r="L913" i="16" l="1"/>
  <c r="K914" s="1"/>
  <c r="H913"/>
  <c r="F913"/>
  <c r="D914"/>
  <c r="G913"/>
  <c r="E913"/>
  <c r="D833" i="12"/>
  <c r="G832"/>
  <c r="E832"/>
  <c r="L832"/>
  <c r="K833" s="1"/>
  <c r="H832"/>
  <c r="F832"/>
  <c r="D915" i="16" l="1"/>
  <c r="G914"/>
  <c r="E914"/>
  <c r="L914"/>
  <c r="K915" s="1"/>
  <c r="H914"/>
  <c r="F914"/>
  <c r="L833" i="12"/>
  <c r="K834" s="1"/>
  <c r="H833"/>
  <c r="F833"/>
  <c r="D834"/>
  <c r="G833"/>
  <c r="E833"/>
  <c r="L915" i="16" l="1"/>
  <c r="K916" s="1"/>
  <c r="H915"/>
  <c r="F915"/>
  <c r="D916"/>
  <c r="G915"/>
  <c r="E915"/>
  <c r="D835" i="12"/>
  <c r="G834"/>
  <c r="E834"/>
  <c r="L834"/>
  <c r="K835" s="1"/>
  <c r="H834"/>
  <c r="F834"/>
  <c r="D917" i="16" l="1"/>
  <c r="G916"/>
  <c r="E916"/>
  <c r="L916"/>
  <c r="K917" s="1"/>
  <c r="H916"/>
  <c r="F916"/>
  <c r="L835" i="12"/>
  <c r="K836" s="1"/>
  <c r="H835"/>
  <c r="F835"/>
  <c r="D836"/>
  <c r="G835"/>
  <c r="E835"/>
  <c r="L917" i="16" l="1"/>
  <c r="K918" s="1"/>
  <c r="H917"/>
  <c r="F917"/>
  <c r="D918"/>
  <c r="G917"/>
  <c r="E917"/>
  <c r="D837" i="12"/>
  <c r="G836"/>
  <c r="E836"/>
  <c r="L836"/>
  <c r="K837" s="1"/>
  <c r="H836"/>
  <c r="F836"/>
  <c r="D919" i="16" l="1"/>
  <c r="G918"/>
  <c r="E918"/>
  <c r="L918"/>
  <c r="K919" s="1"/>
  <c r="H918"/>
  <c r="F918"/>
  <c r="L837" i="12"/>
  <c r="K838" s="1"/>
  <c r="H837"/>
  <c r="F837"/>
  <c r="D838"/>
  <c r="G837"/>
  <c r="E837"/>
  <c r="L919" i="16" l="1"/>
  <c r="K920" s="1"/>
  <c r="H919"/>
  <c r="F919"/>
  <c r="D920"/>
  <c r="G919"/>
  <c r="E919"/>
  <c r="D839" i="12"/>
  <c r="G838"/>
  <c r="E838"/>
  <c r="L838"/>
  <c r="K839" s="1"/>
  <c r="H838"/>
  <c r="F838"/>
  <c r="D921" i="16" l="1"/>
  <c r="G920"/>
  <c r="E920"/>
  <c r="L920"/>
  <c r="K921" s="1"/>
  <c r="H920"/>
  <c r="F920"/>
  <c r="L839" i="12"/>
  <c r="K840" s="1"/>
  <c r="H839"/>
  <c r="F839"/>
  <c r="D840"/>
  <c r="G839"/>
  <c r="E839"/>
  <c r="L921" i="16" l="1"/>
  <c r="K922" s="1"/>
  <c r="H921"/>
  <c r="F921"/>
  <c r="D922"/>
  <c r="G921"/>
  <c r="E921"/>
  <c r="D841" i="12"/>
  <c r="G840"/>
  <c r="E840"/>
  <c r="L840"/>
  <c r="K841" s="1"/>
  <c r="H840"/>
  <c r="F840"/>
  <c r="D923" i="16" l="1"/>
  <c r="G922"/>
  <c r="E922"/>
  <c r="L922"/>
  <c r="K923" s="1"/>
  <c r="H922"/>
  <c r="F922"/>
  <c r="L841" i="12"/>
  <c r="K842" s="1"/>
  <c r="H841"/>
  <c r="F841"/>
  <c r="D842"/>
  <c r="G841"/>
  <c r="E841"/>
  <c r="L923" i="16" l="1"/>
  <c r="K924" s="1"/>
  <c r="H923"/>
  <c r="F923"/>
  <c r="D924"/>
  <c r="G923"/>
  <c r="E923"/>
  <c r="D843" i="12"/>
  <c r="G842"/>
  <c r="E842"/>
  <c r="L842"/>
  <c r="K843" s="1"/>
  <c r="H842"/>
  <c r="F842"/>
  <c r="D925" i="16" l="1"/>
  <c r="G924"/>
  <c r="E924"/>
  <c r="L924"/>
  <c r="K925" s="1"/>
  <c r="H924"/>
  <c r="F924"/>
  <c r="L843" i="12"/>
  <c r="K844" s="1"/>
  <c r="H843"/>
  <c r="F843"/>
  <c r="D844"/>
  <c r="G843"/>
  <c r="E843"/>
  <c r="L925" i="16" l="1"/>
  <c r="K926" s="1"/>
  <c r="H925"/>
  <c r="F925"/>
  <c r="D926"/>
  <c r="G925"/>
  <c r="E925"/>
  <c r="D845" i="12"/>
  <c r="G844"/>
  <c r="E844"/>
  <c r="L844"/>
  <c r="K845" s="1"/>
  <c r="H844"/>
  <c r="F844"/>
  <c r="D927" i="16" l="1"/>
  <c r="G926"/>
  <c r="E926"/>
  <c r="L926"/>
  <c r="K927" s="1"/>
  <c r="H926"/>
  <c r="F926"/>
  <c r="L845" i="12"/>
  <c r="K846" s="1"/>
  <c r="H845"/>
  <c r="F845"/>
  <c r="D846"/>
  <c r="G845"/>
  <c r="E845"/>
  <c r="L927" i="16" l="1"/>
  <c r="K928" s="1"/>
  <c r="H927"/>
  <c r="F927"/>
  <c r="D928"/>
  <c r="G927"/>
  <c r="E927"/>
  <c r="D847" i="12"/>
  <c r="G846"/>
  <c r="E846"/>
  <c r="L846"/>
  <c r="K847" s="1"/>
  <c r="H846"/>
  <c r="F846"/>
  <c r="D929" i="16" l="1"/>
  <c r="G928"/>
  <c r="E928"/>
  <c r="L928"/>
  <c r="K929" s="1"/>
  <c r="H928"/>
  <c r="F928"/>
  <c r="L847" i="12"/>
  <c r="K848" s="1"/>
  <c r="H847"/>
  <c r="F847"/>
  <c r="D848"/>
  <c r="G847"/>
  <c r="E847"/>
  <c r="L929" i="16" l="1"/>
  <c r="K930" s="1"/>
  <c r="H929"/>
  <c r="F929"/>
  <c r="D930"/>
  <c r="G929"/>
  <c r="E929"/>
  <c r="D849" i="12"/>
  <c r="G848"/>
  <c r="E848"/>
  <c r="L848"/>
  <c r="K849" s="1"/>
  <c r="H848"/>
  <c r="F848"/>
  <c r="D931" i="16" l="1"/>
  <c r="G930"/>
  <c r="E930"/>
  <c r="L930"/>
  <c r="K931" s="1"/>
  <c r="H930"/>
  <c r="F930"/>
  <c r="L849" i="12"/>
  <c r="K850" s="1"/>
  <c r="H849"/>
  <c r="F849"/>
  <c r="D850"/>
  <c r="G849"/>
  <c r="E849"/>
  <c r="L931" i="16" l="1"/>
  <c r="K932" s="1"/>
  <c r="H931"/>
  <c r="F931"/>
  <c r="D932"/>
  <c r="G931"/>
  <c r="E931"/>
  <c r="D851" i="12"/>
  <c r="G850"/>
  <c r="E850"/>
  <c r="L850"/>
  <c r="K851" s="1"/>
  <c r="H850"/>
  <c r="F850"/>
  <c r="D933" i="16" l="1"/>
  <c r="G932"/>
  <c r="E932"/>
  <c r="L932"/>
  <c r="K933" s="1"/>
  <c r="H932"/>
  <c r="F932"/>
  <c r="L851" i="12"/>
  <c r="K852" s="1"/>
  <c r="H851"/>
  <c r="F851"/>
  <c r="D852"/>
  <c r="G851"/>
  <c r="E851"/>
  <c r="L933" i="16" l="1"/>
  <c r="K934" s="1"/>
  <c r="H933"/>
  <c r="F933"/>
  <c r="D934"/>
  <c r="G933"/>
  <c r="E933"/>
  <c r="D853" i="12"/>
  <c r="G852"/>
  <c r="E852"/>
  <c r="L852"/>
  <c r="K853" s="1"/>
  <c r="H852"/>
  <c r="F852"/>
  <c r="D935" i="16" l="1"/>
  <c r="G934"/>
  <c r="E934"/>
  <c r="L934"/>
  <c r="K935" s="1"/>
  <c r="H934"/>
  <c r="F934"/>
  <c r="L853" i="12"/>
  <c r="K854" s="1"/>
  <c r="H853"/>
  <c r="F853"/>
  <c r="D854"/>
  <c r="G853"/>
  <c r="E853"/>
  <c r="L935" i="16" l="1"/>
  <c r="K936" s="1"/>
  <c r="H935"/>
  <c r="F935"/>
  <c r="D936"/>
  <c r="G935"/>
  <c r="E935"/>
  <c r="D855" i="12"/>
  <c r="G854"/>
  <c r="E854"/>
  <c r="L854"/>
  <c r="K855" s="1"/>
  <c r="H854"/>
  <c r="F854"/>
  <c r="D937" i="16" l="1"/>
  <c r="G936"/>
  <c r="E936"/>
  <c r="L936"/>
  <c r="K937" s="1"/>
  <c r="H936"/>
  <c r="F936"/>
  <c r="L855" i="12"/>
  <c r="K856" s="1"/>
  <c r="H855"/>
  <c r="F855"/>
  <c r="D856"/>
  <c r="G855"/>
  <c r="E855"/>
  <c r="L937" i="16" l="1"/>
  <c r="K938" s="1"/>
  <c r="H937"/>
  <c r="F937"/>
  <c r="D938"/>
  <c r="G937"/>
  <c r="E937"/>
  <c r="D857" i="12"/>
  <c r="G856"/>
  <c r="E856"/>
  <c r="L856"/>
  <c r="K857" s="1"/>
  <c r="H856"/>
  <c r="F856"/>
  <c r="D939" i="16" l="1"/>
  <c r="G938"/>
  <c r="E938"/>
  <c r="L938"/>
  <c r="K939" s="1"/>
  <c r="H938"/>
  <c r="F938"/>
  <c r="L857" i="12"/>
  <c r="K858" s="1"/>
  <c r="H857"/>
  <c r="F857"/>
  <c r="D858"/>
  <c r="G857"/>
  <c r="E857"/>
  <c r="L939" i="16" l="1"/>
  <c r="K940" s="1"/>
  <c r="H939"/>
  <c r="F939"/>
  <c r="D940"/>
  <c r="G939"/>
  <c r="E939"/>
  <c r="D859" i="12"/>
  <c r="G858"/>
  <c r="E858"/>
  <c r="L858"/>
  <c r="K859" s="1"/>
  <c r="H858"/>
  <c r="F858"/>
  <c r="D941" i="16" l="1"/>
  <c r="G940"/>
  <c r="E940"/>
  <c r="L940"/>
  <c r="K941" s="1"/>
  <c r="H940"/>
  <c r="F940"/>
  <c r="L859" i="12"/>
  <c r="K860" s="1"/>
  <c r="H859"/>
  <c r="F859"/>
  <c r="D860"/>
  <c r="G859"/>
  <c r="E859"/>
  <c r="L941" i="16" l="1"/>
  <c r="K942" s="1"/>
  <c r="H941"/>
  <c r="F941"/>
  <c r="D942"/>
  <c r="G941"/>
  <c r="E941"/>
  <c r="D861" i="12"/>
  <c r="G860"/>
  <c r="E860"/>
  <c r="L860"/>
  <c r="K861" s="1"/>
  <c r="H860"/>
  <c r="F860"/>
  <c r="D943" i="16" l="1"/>
  <c r="G942"/>
  <c r="E942"/>
  <c r="L942"/>
  <c r="K943" s="1"/>
  <c r="H942"/>
  <c r="F942"/>
  <c r="L861" i="12"/>
  <c r="K862" s="1"/>
  <c r="H861"/>
  <c r="F861"/>
  <c r="D862"/>
  <c r="G861"/>
  <c r="E861"/>
  <c r="L943" i="16" l="1"/>
  <c r="K944" s="1"/>
  <c r="H943"/>
  <c r="F943"/>
  <c r="D944"/>
  <c r="G943"/>
  <c r="E943"/>
  <c r="D863" i="12"/>
  <c r="G862"/>
  <c r="E862"/>
  <c r="L862"/>
  <c r="K863" s="1"/>
  <c r="H862"/>
  <c r="F862"/>
  <c r="D945" i="16" l="1"/>
  <c r="G944"/>
  <c r="E944"/>
  <c r="L944"/>
  <c r="K945" s="1"/>
  <c r="H944"/>
  <c r="F944"/>
  <c r="L863" i="12"/>
  <c r="K864" s="1"/>
  <c r="H863"/>
  <c r="F863"/>
  <c r="D864"/>
  <c r="G863"/>
  <c r="E863"/>
  <c r="L945" i="16" l="1"/>
  <c r="K946" s="1"/>
  <c r="H945"/>
  <c r="F945"/>
  <c r="D946"/>
  <c r="G945"/>
  <c r="E945"/>
  <c r="D865" i="12"/>
  <c r="G864"/>
  <c r="E864"/>
  <c r="L864"/>
  <c r="K865" s="1"/>
  <c r="H864"/>
  <c r="F864"/>
  <c r="D947" i="16" l="1"/>
  <c r="G946"/>
  <c r="E946"/>
  <c r="L946"/>
  <c r="K947" s="1"/>
  <c r="H946"/>
  <c r="F946"/>
  <c r="L865" i="12"/>
  <c r="K866" s="1"/>
  <c r="H865"/>
  <c r="F865"/>
  <c r="D866"/>
  <c r="G865"/>
  <c r="E865"/>
  <c r="L947" i="16" l="1"/>
  <c r="K948" s="1"/>
  <c r="H947"/>
  <c r="F947"/>
  <c r="D948"/>
  <c r="G947"/>
  <c r="E947"/>
  <c r="D867" i="12"/>
  <c r="G866"/>
  <c r="E866"/>
  <c r="L866"/>
  <c r="K867" s="1"/>
  <c r="H866"/>
  <c r="F866"/>
  <c r="D949" i="16" l="1"/>
  <c r="G948"/>
  <c r="E948"/>
  <c r="L948"/>
  <c r="K949" s="1"/>
  <c r="H948"/>
  <c r="F948"/>
  <c r="L867" i="12"/>
  <c r="K868" s="1"/>
  <c r="H867"/>
  <c r="F867"/>
  <c r="D868"/>
  <c r="G867"/>
  <c r="E867"/>
  <c r="L949" i="16" l="1"/>
  <c r="K950" s="1"/>
  <c r="H949"/>
  <c r="F949"/>
  <c r="D950"/>
  <c r="G949"/>
  <c r="E949"/>
  <c r="D869" i="12"/>
  <c r="G868"/>
  <c r="E868"/>
  <c r="L868"/>
  <c r="K869" s="1"/>
  <c r="H868"/>
  <c r="F868"/>
  <c r="D951" i="16" l="1"/>
  <c r="G950"/>
  <c r="E950"/>
  <c r="L950"/>
  <c r="K951" s="1"/>
  <c r="H950"/>
  <c r="F950"/>
  <c r="L869" i="12"/>
  <c r="K870" s="1"/>
  <c r="H869"/>
  <c r="F869"/>
  <c r="D870"/>
  <c r="G869"/>
  <c r="E869"/>
  <c r="L951" i="16" l="1"/>
  <c r="K952" s="1"/>
  <c r="H951"/>
  <c r="F951"/>
  <c r="D952"/>
  <c r="G951"/>
  <c r="E951"/>
  <c r="D871" i="12"/>
  <c r="G870"/>
  <c r="E870"/>
  <c r="L870"/>
  <c r="K871" s="1"/>
  <c r="H870"/>
  <c r="F870"/>
  <c r="D953" i="16" l="1"/>
  <c r="G952"/>
  <c r="E952"/>
  <c r="L952"/>
  <c r="K953" s="1"/>
  <c r="H952"/>
  <c r="F952"/>
  <c r="L871" i="12"/>
  <c r="K872" s="1"/>
  <c r="H871"/>
  <c r="F871"/>
  <c r="D872"/>
  <c r="G871"/>
  <c r="E871"/>
  <c r="L953" i="16" l="1"/>
  <c r="K954" s="1"/>
  <c r="H953"/>
  <c r="F953"/>
  <c r="D954"/>
  <c r="G953"/>
  <c r="E953"/>
  <c r="D873" i="12"/>
  <c r="G872"/>
  <c r="E872"/>
  <c r="L872"/>
  <c r="K873" s="1"/>
  <c r="H872"/>
  <c r="F872"/>
  <c r="D955" i="16" l="1"/>
  <c r="G954"/>
  <c r="E954"/>
  <c r="L954"/>
  <c r="K955" s="1"/>
  <c r="H954"/>
  <c r="F954"/>
  <c r="L873" i="12"/>
  <c r="K874" s="1"/>
  <c r="H873"/>
  <c r="F873"/>
  <c r="D874"/>
  <c r="G873"/>
  <c r="E873"/>
  <c r="L955" i="16" l="1"/>
  <c r="K956" s="1"/>
  <c r="H955"/>
  <c r="F955"/>
  <c r="D956"/>
  <c r="G955"/>
  <c r="E955"/>
  <c r="D875" i="12"/>
  <c r="G874"/>
  <c r="E874"/>
  <c r="L874"/>
  <c r="K875" s="1"/>
  <c r="H874"/>
  <c r="F874"/>
  <c r="D957" i="16" l="1"/>
  <c r="G956"/>
  <c r="E956"/>
  <c r="L956"/>
  <c r="K957" s="1"/>
  <c r="H956"/>
  <c r="F956"/>
  <c r="L875" i="12"/>
  <c r="K876" s="1"/>
  <c r="H875"/>
  <c r="F875"/>
  <c r="D876"/>
  <c r="G875"/>
  <c r="E875"/>
  <c r="L957" i="16" l="1"/>
  <c r="K958" s="1"/>
  <c r="H957"/>
  <c r="F957"/>
  <c r="D958"/>
  <c r="G957"/>
  <c r="E957"/>
  <c r="D877" i="12"/>
  <c r="G876"/>
  <c r="E876"/>
  <c r="L876"/>
  <c r="K877" s="1"/>
  <c r="H876"/>
  <c r="F876"/>
  <c r="D959" i="16" l="1"/>
  <c r="G958"/>
  <c r="E958"/>
  <c r="L958"/>
  <c r="K959" s="1"/>
  <c r="H958"/>
  <c r="F958"/>
  <c r="L877" i="12"/>
  <c r="K878" s="1"/>
  <c r="H877"/>
  <c r="F877"/>
  <c r="D878"/>
  <c r="G877"/>
  <c r="E877"/>
  <c r="L959" i="16" l="1"/>
  <c r="K960" s="1"/>
  <c r="H959"/>
  <c r="F959"/>
  <c r="D960"/>
  <c r="G959"/>
  <c r="E959"/>
  <c r="D879" i="12"/>
  <c r="G878"/>
  <c r="E878"/>
  <c r="L878"/>
  <c r="K879" s="1"/>
  <c r="H878"/>
  <c r="F878"/>
  <c r="D961" i="16" l="1"/>
  <c r="G960"/>
  <c r="E960"/>
  <c r="L960"/>
  <c r="K961" s="1"/>
  <c r="H960"/>
  <c r="F960"/>
  <c r="L879" i="12"/>
  <c r="K880" s="1"/>
  <c r="H879"/>
  <c r="F879"/>
  <c r="D880"/>
  <c r="G879"/>
  <c r="E879"/>
  <c r="L961" i="16" l="1"/>
  <c r="K962" s="1"/>
  <c r="H961"/>
  <c r="F961"/>
  <c r="D962"/>
  <c r="G961"/>
  <c r="E961"/>
  <c r="D881" i="12"/>
  <c r="G880"/>
  <c r="E880"/>
  <c r="L880"/>
  <c r="K881" s="1"/>
  <c r="H880"/>
  <c r="F880"/>
  <c r="D963" i="16" l="1"/>
  <c r="G962"/>
  <c r="E962"/>
  <c r="L962"/>
  <c r="K963" s="1"/>
  <c r="H962"/>
  <c r="F962"/>
  <c r="L881" i="12"/>
  <c r="K882" s="1"/>
  <c r="H881"/>
  <c r="F881"/>
  <c r="D882"/>
  <c r="G881"/>
  <c r="E881"/>
  <c r="L963" i="16" l="1"/>
  <c r="K964" s="1"/>
  <c r="H963"/>
  <c r="F963"/>
  <c r="D964"/>
  <c r="G963"/>
  <c r="E963"/>
  <c r="D883" i="12"/>
  <c r="G882"/>
  <c r="E882"/>
  <c r="L882"/>
  <c r="K883" s="1"/>
  <c r="H882"/>
  <c r="F882"/>
  <c r="D965" i="16" l="1"/>
  <c r="G964"/>
  <c r="E964"/>
  <c r="L964"/>
  <c r="K965" s="1"/>
  <c r="H964"/>
  <c r="F964"/>
  <c r="L883" i="12"/>
  <c r="K884" s="1"/>
  <c r="H883"/>
  <c r="F883"/>
  <c r="D884"/>
  <c r="G883"/>
  <c r="E883"/>
  <c r="L965" i="16" l="1"/>
  <c r="K966" s="1"/>
  <c r="H965"/>
  <c r="F965"/>
  <c r="D966"/>
  <c r="G965"/>
  <c r="E965"/>
  <c r="D885" i="12"/>
  <c r="G884"/>
  <c r="E884"/>
  <c r="L884"/>
  <c r="K885" s="1"/>
  <c r="H884"/>
  <c r="F884"/>
  <c r="D967" i="16" l="1"/>
  <c r="G966"/>
  <c r="E966"/>
  <c r="L966"/>
  <c r="K967" s="1"/>
  <c r="H966"/>
  <c r="F966"/>
  <c r="L885" i="12"/>
  <c r="K886" s="1"/>
  <c r="H885"/>
  <c r="F885"/>
  <c r="D886"/>
  <c r="G885"/>
  <c r="E885"/>
  <c r="D968" i="16" l="1"/>
  <c r="L967"/>
  <c r="K968" s="1"/>
  <c r="H967"/>
  <c r="F967"/>
  <c r="G967"/>
  <c r="E967"/>
  <c r="D887" i="12"/>
  <c r="G886"/>
  <c r="E886"/>
  <c r="L886"/>
  <c r="K887" s="1"/>
  <c r="H886"/>
  <c r="F886"/>
  <c r="D969" i="16" l="1"/>
  <c r="G968"/>
  <c r="L968"/>
  <c r="K969" s="1"/>
  <c r="H968"/>
  <c r="F968"/>
  <c r="E968"/>
  <c r="L887" i="12"/>
  <c r="K888" s="1"/>
  <c r="H887"/>
  <c r="F887"/>
  <c r="D888"/>
  <c r="G887"/>
  <c r="E887"/>
  <c r="L969" i="16" l="1"/>
  <c r="K970" s="1"/>
  <c r="H969"/>
  <c r="F969"/>
  <c r="D970"/>
  <c r="G969"/>
  <c r="E969"/>
  <c r="D889" i="12"/>
  <c r="G888"/>
  <c r="E888"/>
  <c r="L888"/>
  <c r="K889" s="1"/>
  <c r="H888"/>
  <c r="F888"/>
  <c r="D971" i="16" l="1"/>
  <c r="G970"/>
  <c r="E970"/>
  <c r="L970"/>
  <c r="K971" s="1"/>
  <c r="H970"/>
  <c r="F970"/>
  <c r="L889" i="12"/>
  <c r="K890" s="1"/>
  <c r="H889"/>
  <c r="F889"/>
  <c r="D890"/>
  <c r="G889"/>
  <c r="E889"/>
  <c r="L971" i="16" l="1"/>
  <c r="K972" s="1"/>
  <c r="H971"/>
  <c r="F971"/>
  <c r="D972"/>
  <c r="G971"/>
  <c r="E971"/>
  <c r="D891" i="12"/>
  <c r="G890"/>
  <c r="E890"/>
  <c r="L890"/>
  <c r="K891" s="1"/>
  <c r="H890"/>
  <c r="F890"/>
  <c r="D973" i="16" l="1"/>
  <c r="G972"/>
  <c r="E972"/>
  <c r="L972"/>
  <c r="K973" s="1"/>
  <c r="H972"/>
  <c r="F972"/>
  <c r="L891" i="12"/>
  <c r="K892" s="1"/>
  <c r="H891"/>
  <c r="F891"/>
  <c r="D892"/>
  <c r="G891"/>
  <c r="E891"/>
  <c r="L973" i="16" l="1"/>
  <c r="K974" s="1"/>
  <c r="H973"/>
  <c r="F973"/>
  <c r="D974"/>
  <c r="G973"/>
  <c r="E973"/>
  <c r="D893" i="12"/>
  <c r="G892"/>
  <c r="E892"/>
  <c r="L892"/>
  <c r="K893" s="1"/>
  <c r="H892"/>
  <c r="F892"/>
  <c r="D975" i="16" l="1"/>
  <c r="G974"/>
  <c r="E974"/>
  <c r="L974"/>
  <c r="K975" s="1"/>
  <c r="H974"/>
  <c r="F974"/>
  <c r="L893" i="12"/>
  <c r="K894" s="1"/>
  <c r="H893"/>
  <c r="F893"/>
  <c r="D894"/>
  <c r="G893"/>
  <c r="E893"/>
  <c r="L975" i="16" l="1"/>
  <c r="K976" s="1"/>
  <c r="H975"/>
  <c r="F975"/>
  <c r="D976"/>
  <c r="G975"/>
  <c r="E975"/>
  <c r="D895" i="12"/>
  <c r="G894"/>
  <c r="E894"/>
  <c r="L894"/>
  <c r="K895" s="1"/>
  <c r="H894"/>
  <c r="F894"/>
  <c r="D977" i="16" l="1"/>
  <c r="G976"/>
  <c r="E976"/>
  <c r="L976"/>
  <c r="K977" s="1"/>
  <c r="H976"/>
  <c r="F976"/>
  <c r="L895" i="12"/>
  <c r="K896" s="1"/>
  <c r="H895"/>
  <c r="F895"/>
  <c r="D896"/>
  <c r="G895"/>
  <c r="E895"/>
  <c r="L977" i="16" l="1"/>
  <c r="K978" s="1"/>
  <c r="H977"/>
  <c r="F977"/>
  <c r="D978"/>
  <c r="G977"/>
  <c r="E977"/>
  <c r="D897" i="12"/>
  <c r="G896"/>
  <c r="E896"/>
  <c r="L896"/>
  <c r="K897" s="1"/>
  <c r="H896"/>
  <c r="F896"/>
  <c r="D979" i="16" l="1"/>
  <c r="G978"/>
  <c r="E978"/>
  <c r="L978"/>
  <c r="K979" s="1"/>
  <c r="H978"/>
  <c r="F978"/>
  <c r="L897" i="12"/>
  <c r="K898" s="1"/>
  <c r="H897"/>
  <c r="F897"/>
  <c r="D898"/>
  <c r="G897"/>
  <c r="E897"/>
  <c r="L979" i="16" l="1"/>
  <c r="K980" s="1"/>
  <c r="H979"/>
  <c r="F979"/>
  <c r="D980"/>
  <c r="G979"/>
  <c r="E979"/>
  <c r="D899" i="12"/>
  <c r="G898"/>
  <c r="E898"/>
  <c r="L898"/>
  <c r="K899" s="1"/>
  <c r="H898"/>
  <c r="F898"/>
  <c r="D981" i="16" l="1"/>
  <c r="G980"/>
  <c r="E980"/>
  <c r="L980"/>
  <c r="K981" s="1"/>
  <c r="H980"/>
  <c r="F980"/>
  <c r="L899" i="12"/>
  <c r="K900" s="1"/>
  <c r="H899"/>
  <c r="F899"/>
  <c r="D900"/>
  <c r="G899"/>
  <c r="E899"/>
  <c r="L981" i="16" l="1"/>
  <c r="K982" s="1"/>
  <c r="H981"/>
  <c r="F981"/>
  <c r="D982"/>
  <c r="G981"/>
  <c r="E981"/>
  <c r="D901" i="12"/>
  <c r="G900"/>
  <c r="E900"/>
  <c r="L900"/>
  <c r="K901" s="1"/>
  <c r="H900"/>
  <c r="F900"/>
  <c r="D983" i="16" l="1"/>
  <c r="G982"/>
  <c r="E982"/>
  <c r="L982"/>
  <c r="K983" s="1"/>
  <c r="H982"/>
  <c r="F982"/>
  <c r="L901" i="12"/>
  <c r="K902" s="1"/>
  <c r="H901"/>
  <c r="F901"/>
  <c r="D902"/>
  <c r="G901"/>
  <c r="E901"/>
  <c r="L983" i="16" l="1"/>
  <c r="K984" s="1"/>
  <c r="H983"/>
  <c r="F983"/>
  <c r="D984"/>
  <c r="G983"/>
  <c r="E983"/>
  <c r="D903" i="12"/>
  <c r="G902"/>
  <c r="E902"/>
  <c r="L902"/>
  <c r="K903" s="1"/>
  <c r="H902"/>
  <c r="F902"/>
  <c r="D985" i="16" l="1"/>
  <c r="G984"/>
  <c r="E984"/>
  <c r="L984"/>
  <c r="K985" s="1"/>
  <c r="H984"/>
  <c r="F984"/>
  <c r="L903" i="12"/>
  <c r="K904" s="1"/>
  <c r="H903"/>
  <c r="F903"/>
  <c r="D904"/>
  <c r="G903"/>
  <c r="E903"/>
  <c r="L985" i="16" l="1"/>
  <c r="K986" s="1"/>
  <c r="H985"/>
  <c r="F985"/>
  <c r="D986"/>
  <c r="G985"/>
  <c r="E985"/>
  <c r="D905" i="12"/>
  <c r="G904"/>
  <c r="E904"/>
  <c r="L904"/>
  <c r="K905" s="1"/>
  <c r="H904"/>
  <c r="F904"/>
  <c r="D987" i="16" l="1"/>
  <c r="G986"/>
  <c r="E986"/>
  <c r="L986"/>
  <c r="K987" s="1"/>
  <c r="H986"/>
  <c r="F986"/>
  <c r="L905" i="12"/>
  <c r="K906" s="1"/>
  <c r="H905"/>
  <c r="F905"/>
  <c r="D906"/>
  <c r="G905"/>
  <c r="E905"/>
  <c r="L987" i="16" l="1"/>
  <c r="K988" s="1"/>
  <c r="H987"/>
  <c r="F987"/>
  <c r="D988"/>
  <c r="G987"/>
  <c r="E987"/>
  <c r="D907" i="12"/>
  <c r="G906"/>
  <c r="E906"/>
  <c r="L906"/>
  <c r="K907" s="1"/>
  <c r="H906"/>
  <c r="F906"/>
  <c r="D989" i="16" l="1"/>
  <c r="G988"/>
  <c r="E988"/>
  <c r="L988"/>
  <c r="K989" s="1"/>
  <c r="H988"/>
  <c r="F988"/>
  <c r="L907" i="12"/>
  <c r="K908" s="1"/>
  <c r="H907"/>
  <c r="F907"/>
  <c r="D908"/>
  <c r="G907"/>
  <c r="E907"/>
  <c r="L989" i="16" l="1"/>
  <c r="K990" s="1"/>
  <c r="H989"/>
  <c r="F989"/>
  <c r="D990"/>
  <c r="G989"/>
  <c r="E989"/>
  <c r="D909" i="12"/>
  <c r="G908"/>
  <c r="E908"/>
  <c r="L908"/>
  <c r="K909" s="1"/>
  <c r="H908"/>
  <c r="F908"/>
  <c r="D991" i="16" l="1"/>
  <c r="G990"/>
  <c r="E990"/>
  <c r="L990"/>
  <c r="K991" s="1"/>
  <c r="H990"/>
  <c r="F990"/>
  <c r="L909" i="12"/>
  <c r="K910" s="1"/>
  <c r="H909"/>
  <c r="F909"/>
  <c r="D910"/>
  <c r="G909"/>
  <c r="E909"/>
  <c r="L991" i="16" l="1"/>
  <c r="K992" s="1"/>
  <c r="H991"/>
  <c r="F991"/>
  <c r="D992"/>
  <c r="G991"/>
  <c r="E991"/>
  <c r="D911" i="12"/>
  <c r="G910"/>
  <c r="E910"/>
  <c r="L910"/>
  <c r="K911" s="1"/>
  <c r="H910"/>
  <c r="F910"/>
  <c r="D993" i="16" l="1"/>
  <c r="G992"/>
  <c r="E992"/>
  <c r="L992"/>
  <c r="K993" s="1"/>
  <c r="H992"/>
  <c r="F992"/>
  <c r="L911" i="12"/>
  <c r="K912" s="1"/>
  <c r="H911"/>
  <c r="F911"/>
  <c r="D912"/>
  <c r="G911"/>
  <c r="E911"/>
  <c r="L993" i="16" l="1"/>
  <c r="K994" s="1"/>
  <c r="H993"/>
  <c r="F993"/>
  <c r="D994"/>
  <c r="G993"/>
  <c r="E993"/>
  <c r="D913" i="12"/>
  <c r="G912"/>
  <c r="E912"/>
  <c r="L912"/>
  <c r="K913" s="1"/>
  <c r="H912"/>
  <c r="F912"/>
  <c r="D995" i="16" l="1"/>
  <c r="G994"/>
  <c r="E994"/>
  <c r="L994"/>
  <c r="K995" s="1"/>
  <c r="H994"/>
  <c r="F994"/>
  <c r="L913" i="12"/>
  <c r="K914" s="1"/>
  <c r="H913"/>
  <c r="F913"/>
  <c r="D914"/>
  <c r="G913"/>
  <c r="E913"/>
  <c r="L995" i="16" l="1"/>
  <c r="K996" s="1"/>
  <c r="H995"/>
  <c r="F995"/>
  <c r="D996"/>
  <c r="G995"/>
  <c r="E995"/>
  <c r="D915" i="12"/>
  <c r="G914"/>
  <c r="E914"/>
  <c r="L914"/>
  <c r="K915" s="1"/>
  <c r="H914"/>
  <c r="F914"/>
  <c r="D997" i="16" l="1"/>
  <c r="G996"/>
  <c r="E996"/>
  <c r="L996"/>
  <c r="K997" s="1"/>
  <c r="H996"/>
  <c r="F996"/>
  <c r="L915" i="12"/>
  <c r="K916" s="1"/>
  <c r="H915"/>
  <c r="F915"/>
  <c r="D916"/>
  <c r="G915"/>
  <c r="E915"/>
  <c r="L997" i="16" l="1"/>
  <c r="K998" s="1"/>
  <c r="H997"/>
  <c r="F997"/>
  <c r="D998"/>
  <c r="G997"/>
  <c r="E997"/>
  <c r="D917" i="12"/>
  <c r="G916"/>
  <c r="E916"/>
  <c r="L916"/>
  <c r="K917" s="1"/>
  <c r="H916"/>
  <c r="F916"/>
  <c r="D999" i="16" l="1"/>
  <c r="G998"/>
  <c r="E998"/>
  <c r="L998"/>
  <c r="K999" s="1"/>
  <c r="H998"/>
  <c r="F998"/>
  <c r="L917" i="12"/>
  <c r="K918" s="1"/>
  <c r="H917"/>
  <c r="F917"/>
  <c r="D918"/>
  <c r="G917"/>
  <c r="E917"/>
  <c r="L999" i="16" l="1"/>
  <c r="K1000" s="1"/>
  <c r="H999"/>
  <c r="F999"/>
  <c r="D1000"/>
  <c r="G999"/>
  <c r="E999"/>
  <c r="D919" i="12"/>
  <c r="G918"/>
  <c r="E918"/>
  <c r="L918"/>
  <c r="K919" s="1"/>
  <c r="H918"/>
  <c r="F918"/>
  <c r="D1001" i="16" l="1"/>
  <c r="G1000"/>
  <c r="E1000"/>
  <c r="L1000"/>
  <c r="K1001" s="1"/>
  <c r="H1000"/>
  <c r="F1000"/>
  <c r="L919" i="12"/>
  <c r="K920" s="1"/>
  <c r="H919"/>
  <c r="F919"/>
  <c r="D920"/>
  <c r="G919"/>
  <c r="E919"/>
  <c r="L1001" i="16" l="1"/>
  <c r="K1002" s="1"/>
  <c r="H1001"/>
  <c r="F1001"/>
  <c r="D1002"/>
  <c r="G1001"/>
  <c r="E1001"/>
  <c r="D921" i="12"/>
  <c r="G920"/>
  <c r="E920"/>
  <c r="L920"/>
  <c r="K921" s="1"/>
  <c r="H920"/>
  <c r="F920"/>
  <c r="D1003" i="16" l="1"/>
  <c r="G1002"/>
  <c r="E1002"/>
  <c r="L1002"/>
  <c r="K1003" s="1"/>
  <c r="H1002"/>
  <c r="F1002"/>
  <c r="L921" i="12"/>
  <c r="K922" s="1"/>
  <c r="H921"/>
  <c r="F921"/>
  <c r="D922"/>
  <c r="G921"/>
  <c r="E921"/>
  <c r="L1003" i="16" l="1"/>
  <c r="K1004" s="1"/>
  <c r="H1003"/>
  <c r="F1003"/>
  <c r="D1004"/>
  <c r="G1003"/>
  <c r="E1003"/>
  <c r="D923" i="12"/>
  <c r="G922"/>
  <c r="E922"/>
  <c r="L922"/>
  <c r="K923" s="1"/>
  <c r="H922"/>
  <c r="F922"/>
  <c r="D1005" i="16" l="1"/>
  <c r="G1004"/>
  <c r="E1004"/>
  <c r="L1004"/>
  <c r="K1005" s="1"/>
  <c r="H1004"/>
  <c r="F1004"/>
  <c r="L923" i="12"/>
  <c r="K924" s="1"/>
  <c r="H923"/>
  <c r="F923"/>
  <c r="D924"/>
  <c r="G923"/>
  <c r="E923"/>
  <c r="L1005" i="16" l="1"/>
  <c r="K1006" s="1"/>
  <c r="H1005"/>
  <c r="F1005"/>
  <c r="D1006"/>
  <c r="G1005"/>
  <c r="E1005"/>
  <c r="D925" i="12"/>
  <c r="G924"/>
  <c r="E924"/>
  <c r="L924"/>
  <c r="K925" s="1"/>
  <c r="H924"/>
  <c r="F924"/>
  <c r="D1007" i="16" l="1"/>
  <c r="G1006"/>
  <c r="E1006"/>
  <c r="L1006"/>
  <c r="K1007" s="1"/>
  <c r="H1006"/>
  <c r="F1006"/>
  <c r="L925" i="12"/>
  <c r="K926" s="1"/>
  <c r="H925"/>
  <c r="F925"/>
  <c r="D926"/>
  <c r="G925"/>
  <c r="E925"/>
  <c r="L1007" i="16" l="1"/>
  <c r="K1008" s="1"/>
  <c r="H1007"/>
  <c r="F1007"/>
  <c r="D1008"/>
  <c r="G1007"/>
  <c r="E1007"/>
  <c r="D927" i="12"/>
  <c r="G926"/>
  <c r="E926"/>
  <c r="L926"/>
  <c r="K927" s="1"/>
  <c r="H926"/>
  <c r="F926"/>
  <c r="D1009" i="16" l="1"/>
  <c r="G1008"/>
  <c r="E1008"/>
  <c r="L1008"/>
  <c r="K1009" s="1"/>
  <c r="H1008"/>
  <c r="F1008"/>
  <c r="L927" i="12"/>
  <c r="K928" s="1"/>
  <c r="H927"/>
  <c r="F927"/>
  <c r="D928"/>
  <c r="G927"/>
  <c r="E927"/>
  <c r="L1009" i="16" l="1"/>
  <c r="K1010" s="1"/>
  <c r="H1009"/>
  <c r="F1009"/>
  <c r="D1010"/>
  <c r="G1009"/>
  <c r="E1009"/>
  <c r="D929" i="12"/>
  <c r="G928"/>
  <c r="E928"/>
  <c r="L928"/>
  <c r="K929" s="1"/>
  <c r="H928"/>
  <c r="F928"/>
  <c r="D1011" i="16" l="1"/>
  <c r="G1010"/>
  <c r="E1010"/>
  <c r="L1010"/>
  <c r="K1011" s="1"/>
  <c r="H1010"/>
  <c r="F1010"/>
  <c r="L929" i="12"/>
  <c r="K930" s="1"/>
  <c r="H929"/>
  <c r="F929"/>
  <c r="D930"/>
  <c r="G929"/>
  <c r="E929"/>
  <c r="L1011" i="16" l="1"/>
  <c r="K1012" s="1"/>
  <c r="H1011"/>
  <c r="F1011"/>
  <c r="D1012"/>
  <c r="G1011"/>
  <c r="E1011"/>
  <c r="D931" i="12"/>
  <c r="G930"/>
  <c r="E930"/>
  <c r="L930"/>
  <c r="K931" s="1"/>
  <c r="H930"/>
  <c r="F930"/>
  <c r="D1013" i="16" l="1"/>
  <c r="G1012"/>
  <c r="E1012"/>
  <c r="L1012"/>
  <c r="K1013" s="1"/>
  <c r="H1012"/>
  <c r="F1012"/>
  <c r="L931" i="12"/>
  <c r="K932" s="1"/>
  <c r="H931"/>
  <c r="F931"/>
  <c r="D932"/>
  <c r="G931"/>
  <c r="E931"/>
  <c r="L1013" i="16" l="1"/>
  <c r="K1014" s="1"/>
  <c r="H1013"/>
  <c r="F1013"/>
  <c r="D1014"/>
  <c r="G1013"/>
  <c r="E1013"/>
  <c r="D933" i="12"/>
  <c r="G932"/>
  <c r="E932"/>
  <c r="L932"/>
  <c r="K933" s="1"/>
  <c r="H932"/>
  <c r="F932"/>
  <c r="D1015" i="16" l="1"/>
  <c r="G1014"/>
  <c r="E1014"/>
  <c r="L1014"/>
  <c r="K1015" s="1"/>
  <c r="H1014"/>
  <c r="F1014"/>
  <c r="L933" i="12"/>
  <c r="K934" s="1"/>
  <c r="H933"/>
  <c r="F933"/>
  <c r="D934"/>
  <c r="G933"/>
  <c r="E933"/>
  <c r="L1015" i="16" l="1"/>
  <c r="K1016" s="1"/>
  <c r="H1015"/>
  <c r="F1015"/>
  <c r="D1016"/>
  <c r="G1015"/>
  <c r="E1015"/>
  <c r="D935" i="12"/>
  <c r="G934"/>
  <c r="E934"/>
  <c r="L934"/>
  <c r="K935" s="1"/>
  <c r="H934"/>
  <c r="F934"/>
  <c r="D1017" i="16" l="1"/>
  <c r="G1016"/>
  <c r="E1016"/>
  <c r="L1016"/>
  <c r="K1017" s="1"/>
  <c r="H1016"/>
  <c r="F1016"/>
  <c r="L935" i="12"/>
  <c r="K936" s="1"/>
  <c r="H935"/>
  <c r="F935"/>
  <c r="D936"/>
  <c r="G935"/>
  <c r="E935"/>
  <c r="L1017" i="16" l="1"/>
  <c r="K1018" s="1"/>
  <c r="H1017"/>
  <c r="F1017"/>
  <c r="D1018"/>
  <c r="G1017"/>
  <c r="E1017"/>
  <c r="D937" i="12"/>
  <c r="G936"/>
  <c r="E936"/>
  <c r="L936"/>
  <c r="K937" s="1"/>
  <c r="H936"/>
  <c r="F936"/>
  <c r="D1019" i="16" l="1"/>
  <c r="G1018"/>
  <c r="E1018"/>
  <c r="L1018"/>
  <c r="K1019" s="1"/>
  <c r="H1018"/>
  <c r="F1018"/>
  <c r="L937" i="12"/>
  <c r="K938" s="1"/>
  <c r="H937"/>
  <c r="F937"/>
  <c r="D938"/>
  <c r="G937"/>
  <c r="E937"/>
  <c r="L1019" i="16" l="1"/>
  <c r="K1020" s="1"/>
  <c r="H1019"/>
  <c r="F1019"/>
  <c r="D1020"/>
  <c r="G1019"/>
  <c r="E1019"/>
  <c r="D939" i="12"/>
  <c r="G938"/>
  <c r="E938"/>
  <c r="L938"/>
  <c r="K939" s="1"/>
  <c r="H938"/>
  <c r="F938"/>
  <c r="D1021" i="16" l="1"/>
  <c r="G1020"/>
  <c r="E1020"/>
  <c r="L1020"/>
  <c r="K1021" s="1"/>
  <c r="H1020"/>
  <c r="F1020"/>
  <c r="L939" i="12"/>
  <c r="K940" s="1"/>
  <c r="H939"/>
  <c r="F939"/>
  <c r="D940"/>
  <c r="G939"/>
  <c r="E939"/>
  <c r="L1021" i="16" l="1"/>
  <c r="K1022" s="1"/>
  <c r="H1021"/>
  <c r="F1021"/>
  <c r="D1022"/>
  <c r="G1021"/>
  <c r="E1021"/>
  <c r="D941" i="12"/>
  <c r="G940"/>
  <c r="E940"/>
  <c r="L940"/>
  <c r="K941" s="1"/>
  <c r="H940"/>
  <c r="F940"/>
  <c r="D1023" i="16" l="1"/>
  <c r="G1022"/>
  <c r="E1022"/>
  <c r="L1022"/>
  <c r="K1023" s="1"/>
  <c r="H1022"/>
  <c r="F1022"/>
  <c r="L941" i="12"/>
  <c r="K942" s="1"/>
  <c r="H941"/>
  <c r="F941"/>
  <c r="D942"/>
  <c r="G941"/>
  <c r="E941"/>
  <c r="L1023" i="16" l="1"/>
  <c r="K1024" s="1"/>
  <c r="H1023"/>
  <c r="F1023"/>
  <c r="D1024"/>
  <c r="G1023"/>
  <c r="E1023"/>
  <c r="D943" i="12"/>
  <c r="G942"/>
  <c r="E942"/>
  <c r="L942"/>
  <c r="K943" s="1"/>
  <c r="H942"/>
  <c r="F942"/>
  <c r="D1025" i="16" l="1"/>
  <c r="G1024"/>
  <c r="E1024"/>
  <c r="L1024"/>
  <c r="K1025" s="1"/>
  <c r="H1024"/>
  <c r="F1024"/>
  <c r="L943" i="12"/>
  <c r="K944" s="1"/>
  <c r="H943"/>
  <c r="F943"/>
  <c r="D944"/>
  <c r="G943"/>
  <c r="E943"/>
  <c r="L1025" i="16" l="1"/>
  <c r="K1026" s="1"/>
  <c r="H1025"/>
  <c r="F1025"/>
  <c r="D1026"/>
  <c r="G1025"/>
  <c r="E1025"/>
  <c r="D945" i="12"/>
  <c r="G944"/>
  <c r="E944"/>
  <c r="L944"/>
  <c r="K945" s="1"/>
  <c r="H944"/>
  <c r="F944"/>
  <c r="D1027" i="16" l="1"/>
  <c r="G1026"/>
  <c r="E1026"/>
  <c r="L1026"/>
  <c r="K1027" s="1"/>
  <c r="H1026"/>
  <c r="F1026"/>
  <c r="L945" i="12"/>
  <c r="K946" s="1"/>
  <c r="H945"/>
  <c r="F945"/>
  <c r="D946"/>
  <c r="G945"/>
  <c r="E945"/>
  <c r="L1027" i="16" l="1"/>
  <c r="K1028" s="1"/>
  <c r="H1027"/>
  <c r="F1027"/>
  <c r="D1028"/>
  <c r="G1027"/>
  <c r="E1027"/>
  <c r="D947" i="12"/>
  <c r="G946"/>
  <c r="E946"/>
  <c r="L946"/>
  <c r="K947" s="1"/>
  <c r="H946"/>
  <c r="F946"/>
  <c r="D1029" i="16" l="1"/>
  <c r="G1028"/>
  <c r="E1028"/>
  <c r="L1028"/>
  <c r="K1029" s="1"/>
  <c r="H1028"/>
  <c r="F1028"/>
  <c r="L947" i="12"/>
  <c r="K948" s="1"/>
  <c r="H947"/>
  <c r="F947"/>
  <c r="D948"/>
  <c r="G947"/>
  <c r="E947"/>
  <c r="L1029" i="16" l="1"/>
  <c r="K1030" s="1"/>
  <c r="H1029"/>
  <c r="F1029"/>
  <c r="D1030"/>
  <c r="G1029"/>
  <c r="E1029"/>
  <c r="D949" i="12"/>
  <c r="G948"/>
  <c r="E948"/>
  <c r="L948"/>
  <c r="K949" s="1"/>
  <c r="H948"/>
  <c r="F948"/>
  <c r="D1031" i="16" l="1"/>
  <c r="G1030"/>
  <c r="E1030"/>
  <c r="L1030"/>
  <c r="K1031" s="1"/>
  <c r="H1030"/>
  <c r="F1030"/>
  <c r="L949" i="12"/>
  <c r="K950" s="1"/>
  <c r="H949"/>
  <c r="F949"/>
  <c r="D950"/>
  <c r="G949"/>
  <c r="E949"/>
  <c r="L1031" i="16" l="1"/>
  <c r="K1032" s="1"/>
  <c r="H1031"/>
  <c r="F1031"/>
  <c r="D1032"/>
  <c r="G1031"/>
  <c r="E1031"/>
  <c r="D951" i="12"/>
  <c r="G950"/>
  <c r="E950"/>
  <c r="L950"/>
  <c r="K951" s="1"/>
  <c r="H950"/>
  <c r="F950"/>
  <c r="D1033" i="16" l="1"/>
  <c r="G1032"/>
  <c r="E1032"/>
  <c r="L1032"/>
  <c r="K1033" s="1"/>
  <c r="H1032"/>
  <c r="F1032"/>
  <c r="L951" i="12"/>
  <c r="K952" s="1"/>
  <c r="H951"/>
  <c r="F951"/>
  <c r="D952"/>
  <c r="G951"/>
  <c r="E951"/>
  <c r="L1033" i="16" l="1"/>
  <c r="K1034" s="1"/>
  <c r="H1033"/>
  <c r="F1033"/>
  <c r="D1034"/>
  <c r="G1033"/>
  <c r="E1033"/>
  <c r="D953" i="12"/>
  <c r="G952"/>
  <c r="E952"/>
  <c r="L952"/>
  <c r="K953" s="1"/>
  <c r="H952"/>
  <c r="F952"/>
  <c r="D1035" i="16" l="1"/>
  <c r="G1034"/>
  <c r="E1034"/>
  <c r="L1034"/>
  <c r="K1035" s="1"/>
  <c r="H1034"/>
  <c r="F1034"/>
  <c r="L953" i="12"/>
  <c r="K954" s="1"/>
  <c r="H953"/>
  <c r="F953"/>
  <c r="D954"/>
  <c r="G953"/>
  <c r="E953"/>
  <c r="L1035" i="16" l="1"/>
  <c r="K1036" s="1"/>
  <c r="H1035"/>
  <c r="F1035"/>
  <c r="D1036"/>
  <c r="G1035"/>
  <c r="E1035"/>
  <c r="D955" i="12"/>
  <c r="G954"/>
  <c r="E954"/>
  <c r="L954"/>
  <c r="K955" s="1"/>
  <c r="H954"/>
  <c r="F954"/>
  <c r="D1037" i="16" l="1"/>
  <c r="G1036"/>
  <c r="E1036"/>
  <c r="L1036"/>
  <c r="K1037" s="1"/>
  <c r="H1036"/>
  <c r="F1036"/>
  <c r="L955" i="12"/>
  <c r="K956" s="1"/>
  <c r="H955"/>
  <c r="F955"/>
  <c r="D956"/>
  <c r="G955"/>
  <c r="E955"/>
  <c r="L1037" i="16" l="1"/>
  <c r="K1038" s="1"/>
  <c r="H1037"/>
  <c r="F1037"/>
  <c r="D1038"/>
  <c r="G1037"/>
  <c r="E1037"/>
  <c r="D957" i="12"/>
  <c r="G956"/>
  <c r="E956"/>
  <c r="L956"/>
  <c r="K957" s="1"/>
  <c r="H956"/>
  <c r="F956"/>
  <c r="D1039" i="16" l="1"/>
  <c r="G1038"/>
  <c r="E1038"/>
  <c r="L1038"/>
  <c r="K1039" s="1"/>
  <c r="H1038"/>
  <c r="F1038"/>
  <c r="L957" i="12"/>
  <c r="K958" s="1"/>
  <c r="H957"/>
  <c r="F957"/>
  <c r="D958"/>
  <c r="G957"/>
  <c r="E957"/>
  <c r="L1039" i="16" l="1"/>
  <c r="K1040" s="1"/>
  <c r="H1039"/>
  <c r="F1039"/>
  <c r="D1040"/>
  <c r="G1039"/>
  <c r="E1039"/>
  <c r="D959" i="12"/>
  <c r="G958"/>
  <c r="E958"/>
  <c r="L958"/>
  <c r="K959" s="1"/>
  <c r="H958"/>
  <c r="F958"/>
  <c r="D1041" i="16" l="1"/>
  <c r="G1040"/>
  <c r="E1040"/>
  <c r="L1040"/>
  <c r="K1041" s="1"/>
  <c r="H1040"/>
  <c r="F1040"/>
  <c r="L959" i="12"/>
  <c r="K960" s="1"/>
  <c r="H959"/>
  <c r="F959"/>
  <c r="D960"/>
  <c r="G959"/>
  <c r="E959"/>
  <c r="L1041" i="16" l="1"/>
  <c r="K1042" s="1"/>
  <c r="H1041"/>
  <c r="F1041"/>
  <c r="D1042"/>
  <c r="G1041"/>
  <c r="E1041"/>
  <c r="D961" i="12"/>
  <c r="G960"/>
  <c r="E960"/>
  <c r="L960"/>
  <c r="K961" s="1"/>
  <c r="H960"/>
  <c r="F960"/>
  <c r="D1043" i="16" l="1"/>
  <c r="G1042"/>
  <c r="E1042"/>
  <c r="L1042"/>
  <c r="K1043" s="1"/>
  <c r="H1042"/>
  <c r="F1042"/>
  <c r="L961" i="12"/>
  <c r="K962" s="1"/>
  <c r="H961"/>
  <c r="F961"/>
  <c r="D962"/>
  <c r="G961"/>
  <c r="E961"/>
  <c r="L1043" i="16" l="1"/>
  <c r="K1044" s="1"/>
  <c r="H1043"/>
  <c r="F1043"/>
  <c r="D1044"/>
  <c r="G1043"/>
  <c r="E1043"/>
  <c r="D963" i="12"/>
  <c r="G962"/>
  <c r="E962"/>
  <c r="L962"/>
  <c r="K963" s="1"/>
  <c r="H962"/>
  <c r="F962"/>
  <c r="D1045" i="16" l="1"/>
  <c r="G1044"/>
  <c r="E1044"/>
  <c r="L1044"/>
  <c r="K1045" s="1"/>
  <c r="H1044"/>
  <c r="F1044"/>
  <c r="L963" i="12"/>
  <c r="K964" s="1"/>
  <c r="H963"/>
  <c r="F963"/>
  <c r="D964"/>
  <c r="G963"/>
  <c r="E963"/>
  <c r="L1045" i="16" l="1"/>
  <c r="K1046" s="1"/>
  <c r="H1045"/>
  <c r="F1045"/>
  <c r="D1046"/>
  <c r="G1045"/>
  <c r="E1045"/>
  <c r="D965" i="12"/>
  <c r="G964"/>
  <c r="E964"/>
  <c r="L964"/>
  <c r="K965" s="1"/>
  <c r="H964"/>
  <c r="F964"/>
  <c r="D1047" i="16" l="1"/>
  <c r="G1046"/>
  <c r="E1046"/>
  <c r="L1046"/>
  <c r="K1047" s="1"/>
  <c r="H1046"/>
  <c r="F1046"/>
  <c r="L965" i="12"/>
  <c r="K966" s="1"/>
  <c r="H965"/>
  <c r="F965"/>
  <c r="D966"/>
  <c r="G965"/>
  <c r="E965"/>
  <c r="L1047" i="16" l="1"/>
  <c r="K1048" s="1"/>
  <c r="H1047"/>
  <c r="F1047"/>
  <c r="D1048"/>
  <c r="G1047"/>
  <c r="E1047"/>
  <c r="D967" i="12"/>
  <c r="G966"/>
  <c r="E966"/>
  <c r="L966"/>
  <c r="K967" s="1"/>
  <c r="H966"/>
  <c r="F966"/>
  <c r="D1049" i="16" l="1"/>
  <c r="G1048"/>
  <c r="E1048"/>
  <c r="L1048"/>
  <c r="K1049" s="1"/>
  <c r="H1048"/>
  <c r="F1048"/>
  <c r="D968" i="12"/>
  <c r="L967"/>
  <c r="K968" s="1"/>
  <c r="H967"/>
  <c r="F967"/>
  <c r="G967"/>
  <c r="E967"/>
  <c r="L1049" i="16" l="1"/>
  <c r="K1050" s="1"/>
  <c r="H1049"/>
  <c r="F1049"/>
  <c r="D1050"/>
  <c r="G1049"/>
  <c r="E1049"/>
  <c r="D969" i="12"/>
  <c r="G968"/>
  <c r="L968"/>
  <c r="K969" s="1"/>
  <c r="H968"/>
  <c r="F968"/>
  <c r="E968"/>
  <c r="D1051" i="16" l="1"/>
  <c r="G1050"/>
  <c r="E1050"/>
  <c r="L1050"/>
  <c r="K1051" s="1"/>
  <c r="H1050"/>
  <c r="F1050"/>
  <c r="L969" i="12"/>
  <c r="K970" s="1"/>
  <c r="H969"/>
  <c r="F969"/>
  <c r="D970"/>
  <c r="G969"/>
  <c r="E969"/>
  <c r="L1051" i="16" l="1"/>
  <c r="K1052" s="1"/>
  <c r="H1051"/>
  <c r="F1051"/>
  <c r="D1052"/>
  <c r="G1051"/>
  <c r="E1051"/>
  <c r="D971" i="12"/>
  <c r="G970"/>
  <c r="E970"/>
  <c r="L970"/>
  <c r="K971" s="1"/>
  <c r="H970"/>
  <c r="F970"/>
  <c r="D1053" i="16" l="1"/>
  <c r="G1052"/>
  <c r="E1052"/>
  <c r="L1052"/>
  <c r="K1053" s="1"/>
  <c r="H1052"/>
  <c r="F1052"/>
  <c r="L971" i="12"/>
  <c r="K972" s="1"/>
  <c r="H971"/>
  <c r="F971"/>
  <c r="D972"/>
  <c r="G971"/>
  <c r="E971"/>
  <c r="L1053" i="16" l="1"/>
  <c r="K1054" s="1"/>
  <c r="H1053"/>
  <c r="F1053"/>
  <c r="D1054"/>
  <c r="G1053"/>
  <c r="E1053"/>
  <c r="D973" i="12"/>
  <c r="G972"/>
  <c r="E972"/>
  <c r="L972"/>
  <c r="K973" s="1"/>
  <c r="H972"/>
  <c r="F972"/>
  <c r="D1055" i="16" l="1"/>
  <c r="G1054"/>
  <c r="E1054"/>
  <c r="L1054"/>
  <c r="K1055" s="1"/>
  <c r="H1054"/>
  <c r="F1054"/>
  <c r="L973" i="12"/>
  <c r="K974" s="1"/>
  <c r="H973"/>
  <c r="F973"/>
  <c r="D974"/>
  <c r="G973"/>
  <c r="E973"/>
  <c r="L1055" i="16" l="1"/>
  <c r="K1056" s="1"/>
  <c r="H1055"/>
  <c r="F1055"/>
  <c r="D1056"/>
  <c r="G1055"/>
  <c r="E1055"/>
  <c r="D975" i="12"/>
  <c r="G974"/>
  <c r="E974"/>
  <c r="L974"/>
  <c r="K975" s="1"/>
  <c r="H974"/>
  <c r="F974"/>
  <c r="D1057" i="16" l="1"/>
  <c r="G1056"/>
  <c r="E1056"/>
  <c r="L1056"/>
  <c r="K1057" s="1"/>
  <c r="H1056"/>
  <c r="F1056"/>
  <c r="L975" i="12"/>
  <c r="K976" s="1"/>
  <c r="H975"/>
  <c r="F975"/>
  <c r="D976"/>
  <c r="G975"/>
  <c r="E975"/>
  <c r="L1057" i="16" l="1"/>
  <c r="K1058" s="1"/>
  <c r="H1057"/>
  <c r="F1057"/>
  <c r="D1058"/>
  <c r="G1057"/>
  <c r="E1057"/>
  <c r="D977" i="12"/>
  <c r="G976"/>
  <c r="E976"/>
  <c r="L976"/>
  <c r="K977" s="1"/>
  <c r="H976"/>
  <c r="F976"/>
  <c r="D1059" i="16" l="1"/>
  <c r="G1058"/>
  <c r="E1058"/>
  <c r="L1058"/>
  <c r="K1059" s="1"/>
  <c r="H1058"/>
  <c r="F1058"/>
  <c r="L977" i="12"/>
  <c r="K978" s="1"/>
  <c r="H977"/>
  <c r="F977"/>
  <c r="D978"/>
  <c r="G977"/>
  <c r="E977"/>
  <c r="L1059" i="16" l="1"/>
  <c r="K1060" s="1"/>
  <c r="H1059"/>
  <c r="F1059"/>
  <c r="D1060"/>
  <c r="G1059"/>
  <c r="E1059"/>
  <c r="D979" i="12"/>
  <c r="G978"/>
  <c r="E978"/>
  <c r="L978"/>
  <c r="K979" s="1"/>
  <c r="H978"/>
  <c r="F978"/>
  <c r="D1061" i="16" l="1"/>
  <c r="G1060"/>
  <c r="E1060"/>
  <c r="L1060"/>
  <c r="K1061" s="1"/>
  <c r="H1060"/>
  <c r="F1060"/>
  <c r="L979" i="12"/>
  <c r="K980" s="1"/>
  <c r="H979"/>
  <c r="F979"/>
  <c r="D980"/>
  <c r="G979"/>
  <c r="E979"/>
  <c r="L1061" i="16" l="1"/>
  <c r="K1062" s="1"/>
  <c r="H1061"/>
  <c r="F1061"/>
  <c r="D1062"/>
  <c r="G1061"/>
  <c r="E1061"/>
  <c r="D981" i="12"/>
  <c r="G980"/>
  <c r="E980"/>
  <c r="L980"/>
  <c r="K981" s="1"/>
  <c r="H980"/>
  <c r="F980"/>
  <c r="D1063" i="16" l="1"/>
  <c r="G1062"/>
  <c r="E1062"/>
  <c r="L1062"/>
  <c r="K1063" s="1"/>
  <c r="H1062"/>
  <c r="F1062"/>
  <c r="L981" i="12"/>
  <c r="K982" s="1"/>
  <c r="H981"/>
  <c r="F981"/>
  <c r="D982"/>
  <c r="G981"/>
  <c r="E981"/>
  <c r="L1063" i="16" l="1"/>
  <c r="K1064" s="1"/>
  <c r="H1063"/>
  <c r="F1063"/>
  <c r="D1064"/>
  <c r="G1063"/>
  <c r="E1063"/>
  <c r="D983" i="12"/>
  <c r="G982"/>
  <c r="E982"/>
  <c r="L982"/>
  <c r="K983" s="1"/>
  <c r="H982"/>
  <c r="F982"/>
  <c r="D1065" i="16" l="1"/>
  <c r="G1064"/>
  <c r="E1064"/>
  <c r="L1064"/>
  <c r="K1065" s="1"/>
  <c r="H1064"/>
  <c r="F1064"/>
  <c r="L983" i="12"/>
  <c r="K984" s="1"/>
  <c r="H983"/>
  <c r="F983"/>
  <c r="D984"/>
  <c r="G983"/>
  <c r="E983"/>
  <c r="L1065" i="16" l="1"/>
  <c r="K1066" s="1"/>
  <c r="H1065"/>
  <c r="F1065"/>
  <c r="D1066"/>
  <c r="G1065"/>
  <c r="E1065"/>
  <c r="D985" i="12"/>
  <c r="G984"/>
  <c r="E984"/>
  <c r="L984"/>
  <c r="K985" s="1"/>
  <c r="H984"/>
  <c r="F984"/>
  <c r="D1067" i="16" l="1"/>
  <c r="G1066"/>
  <c r="E1066"/>
  <c r="L1066"/>
  <c r="K1067" s="1"/>
  <c r="H1066"/>
  <c r="F1066"/>
  <c r="L985" i="12"/>
  <c r="K986" s="1"/>
  <c r="H985"/>
  <c r="F985"/>
  <c r="D986"/>
  <c r="G985"/>
  <c r="E985"/>
  <c r="L1067" i="16" l="1"/>
  <c r="K1068" s="1"/>
  <c r="H1067"/>
  <c r="F1067"/>
  <c r="D1068"/>
  <c r="G1067"/>
  <c r="E1067"/>
  <c r="D987" i="12"/>
  <c r="G986"/>
  <c r="E986"/>
  <c r="L986"/>
  <c r="K987" s="1"/>
  <c r="H986"/>
  <c r="F986"/>
  <c r="D1069" i="16" l="1"/>
  <c r="G1068"/>
  <c r="E1068"/>
  <c r="L1068"/>
  <c r="K1069" s="1"/>
  <c r="H1068"/>
  <c r="F1068"/>
  <c r="L987" i="12"/>
  <c r="K988" s="1"/>
  <c r="H987"/>
  <c r="F987"/>
  <c r="D988"/>
  <c r="G987"/>
  <c r="E987"/>
  <c r="L1069" i="16" l="1"/>
  <c r="K1070" s="1"/>
  <c r="H1069"/>
  <c r="F1069"/>
  <c r="D1070"/>
  <c r="G1069"/>
  <c r="E1069"/>
  <c r="D989" i="12"/>
  <c r="G988"/>
  <c r="E988"/>
  <c r="L988"/>
  <c r="K989" s="1"/>
  <c r="H988"/>
  <c r="F988"/>
  <c r="D1071" i="16" l="1"/>
  <c r="G1070"/>
  <c r="E1070"/>
  <c r="L1070"/>
  <c r="K1071" s="1"/>
  <c r="H1070"/>
  <c r="F1070"/>
  <c r="L989" i="12"/>
  <c r="K990" s="1"/>
  <c r="H989"/>
  <c r="F989"/>
  <c r="D990"/>
  <c r="G989"/>
  <c r="E989"/>
  <c r="L1071" i="16" l="1"/>
  <c r="K1072" s="1"/>
  <c r="H1071"/>
  <c r="F1071"/>
  <c r="D1072"/>
  <c r="G1071"/>
  <c r="E1071"/>
  <c r="D991" i="12"/>
  <c r="G990"/>
  <c r="E990"/>
  <c r="L990"/>
  <c r="K991" s="1"/>
  <c r="H990"/>
  <c r="F990"/>
  <c r="D1073" i="16" l="1"/>
  <c r="G1072"/>
  <c r="E1072"/>
  <c r="L1072"/>
  <c r="K1073" s="1"/>
  <c r="H1072"/>
  <c r="F1072"/>
  <c r="L991" i="12"/>
  <c r="K992" s="1"/>
  <c r="H991"/>
  <c r="F991"/>
  <c r="D992"/>
  <c r="G991"/>
  <c r="E991"/>
  <c r="L1073" i="16" l="1"/>
  <c r="K1074" s="1"/>
  <c r="H1073"/>
  <c r="F1073"/>
  <c r="D1074"/>
  <c r="G1073"/>
  <c r="E1073"/>
  <c r="D993" i="12"/>
  <c r="G992"/>
  <c r="E992"/>
  <c r="L992"/>
  <c r="K993" s="1"/>
  <c r="H992"/>
  <c r="F992"/>
  <c r="D1075" i="16" l="1"/>
  <c r="G1074"/>
  <c r="E1074"/>
  <c r="L1074"/>
  <c r="K1075" s="1"/>
  <c r="H1074"/>
  <c r="F1074"/>
  <c r="L993" i="12"/>
  <c r="K994" s="1"/>
  <c r="H993"/>
  <c r="F993"/>
  <c r="D994"/>
  <c r="G993"/>
  <c r="E993"/>
  <c r="L1075" i="16" l="1"/>
  <c r="K1076" s="1"/>
  <c r="H1075"/>
  <c r="F1075"/>
  <c r="D1076"/>
  <c r="G1075"/>
  <c r="E1075"/>
  <c r="D995" i="12"/>
  <c r="G994"/>
  <c r="E994"/>
  <c r="L994"/>
  <c r="K995" s="1"/>
  <c r="H994"/>
  <c r="F994"/>
  <c r="D1077" i="16" l="1"/>
  <c r="G1076"/>
  <c r="E1076"/>
  <c r="L1076"/>
  <c r="K1077" s="1"/>
  <c r="H1076"/>
  <c r="F1076"/>
  <c r="L995" i="12"/>
  <c r="K996" s="1"/>
  <c r="H995"/>
  <c r="F995"/>
  <c r="D996"/>
  <c r="G995"/>
  <c r="E995"/>
  <c r="L1077" i="16" l="1"/>
  <c r="K1078" s="1"/>
  <c r="H1077"/>
  <c r="F1077"/>
  <c r="D1078"/>
  <c r="G1077"/>
  <c r="E1077"/>
  <c r="D997" i="12"/>
  <c r="G996"/>
  <c r="E996"/>
  <c r="L996"/>
  <c r="K997" s="1"/>
  <c r="H996"/>
  <c r="F996"/>
  <c r="D1079" i="16" l="1"/>
  <c r="G1078"/>
  <c r="E1078"/>
  <c r="L1078"/>
  <c r="K1079" s="1"/>
  <c r="H1078"/>
  <c r="F1078"/>
  <c r="L997" i="12"/>
  <c r="K998" s="1"/>
  <c r="H997"/>
  <c r="F997"/>
  <c r="D998"/>
  <c r="G997"/>
  <c r="E997"/>
  <c r="L1079" i="16" l="1"/>
  <c r="K1080" s="1"/>
  <c r="H1079"/>
  <c r="F1079"/>
  <c r="D1080"/>
  <c r="G1079"/>
  <c r="E1079"/>
  <c r="D999" i="12"/>
  <c r="G998"/>
  <c r="E998"/>
  <c r="L998"/>
  <c r="K999" s="1"/>
  <c r="H998"/>
  <c r="F998"/>
  <c r="D1081" i="16" l="1"/>
  <c r="G1080"/>
  <c r="E1080"/>
  <c r="L1080"/>
  <c r="K1081" s="1"/>
  <c r="H1080"/>
  <c r="F1080"/>
  <c r="L999" i="12"/>
  <c r="K1000" s="1"/>
  <c r="H999"/>
  <c r="F999"/>
  <c r="D1000"/>
  <c r="G999"/>
  <c r="E999"/>
  <c r="L1081" i="16" l="1"/>
  <c r="K1082" s="1"/>
  <c r="H1081"/>
  <c r="F1081"/>
  <c r="D1082"/>
  <c r="G1081"/>
  <c r="E1081"/>
  <c r="D1001" i="12"/>
  <c r="G1000"/>
  <c r="E1000"/>
  <c r="L1000"/>
  <c r="K1001" s="1"/>
  <c r="H1000"/>
  <c r="F1000"/>
  <c r="D1083" i="16" l="1"/>
  <c r="G1082"/>
  <c r="E1082"/>
  <c r="L1082"/>
  <c r="K1083" s="1"/>
  <c r="H1082"/>
  <c r="F1082"/>
  <c r="L1001" i="12"/>
  <c r="K1002" s="1"/>
  <c r="H1001"/>
  <c r="F1001"/>
  <c r="D1002"/>
  <c r="G1001"/>
  <c r="E1001"/>
  <c r="L1083" i="16" l="1"/>
  <c r="K1084" s="1"/>
  <c r="H1083"/>
  <c r="F1083"/>
  <c r="D1084"/>
  <c r="G1083"/>
  <c r="E1083"/>
  <c r="D1003" i="12"/>
  <c r="G1002"/>
  <c r="E1002"/>
  <c r="L1002"/>
  <c r="K1003" s="1"/>
  <c r="H1002"/>
  <c r="F1002"/>
  <c r="D1085" i="16" l="1"/>
  <c r="G1084"/>
  <c r="E1084"/>
  <c r="L1084"/>
  <c r="K1085" s="1"/>
  <c r="H1084"/>
  <c r="F1084"/>
  <c r="L1003" i="12"/>
  <c r="K1004" s="1"/>
  <c r="H1003"/>
  <c r="F1003"/>
  <c r="D1004"/>
  <c r="G1003"/>
  <c r="E1003"/>
  <c r="L1085" i="16" l="1"/>
  <c r="K1086" s="1"/>
  <c r="H1085"/>
  <c r="F1085"/>
  <c r="D1086"/>
  <c r="G1085"/>
  <c r="E1085"/>
  <c r="D1005" i="12"/>
  <c r="G1004"/>
  <c r="E1004"/>
  <c r="L1004"/>
  <c r="K1005" s="1"/>
  <c r="H1004"/>
  <c r="F1004"/>
  <c r="D1087" i="16" l="1"/>
  <c r="G1086"/>
  <c r="E1086"/>
  <c r="L1086"/>
  <c r="K1087" s="1"/>
  <c r="H1086"/>
  <c r="F1086"/>
  <c r="L1005" i="12"/>
  <c r="K1006" s="1"/>
  <c r="H1005"/>
  <c r="F1005"/>
  <c r="D1006"/>
  <c r="G1005"/>
  <c r="E1005"/>
  <c r="L1087" i="16" l="1"/>
  <c r="K1088" s="1"/>
  <c r="H1087"/>
  <c r="F1087"/>
  <c r="D1088"/>
  <c r="G1087"/>
  <c r="E1087"/>
  <c r="D1007" i="12"/>
  <c r="G1006"/>
  <c r="E1006"/>
  <c r="L1006"/>
  <c r="K1007" s="1"/>
  <c r="H1006"/>
  <c r="F1006"/>
  <c r="D1089" i="16" l="1"/>
  <c r="G1088"/>
  <c r="E1088"/>
  <c r="L1088"/>
  <c r="K1089" s="1"/>
  <c r="H1088"/>
  <c r="F1088"/>
  <c r="L1007" i="12"/>
  <c r="K1008" s="1"/>
  <c r="H1007"/>
  <c r="F1007"/>
  <c r="D1008"/>
  <c r="G1007"/>
  <c r="E1007"/>
  <c r="L1089" i="16" l="1"/>
  <c r="K1090" s="1"/>
  <c r="H1089"/>
  <c r="F1089"/>
  <c r="D1090"/>
  <c r="G1089"/>
  <c r="E1089"/>
  <c r="D1009" i="12"/>
  <c r="G1008"/>
  <c r="E1008"/>
  <c r="L1008"/>
  <c r="K1009" s="1"/>
  <c r="H1008"/>
  <c r="F1008"/>
  <c r="D1091" i="16" l="1"/>
  <c r="G1090"/>
  <c r="E1090"/>
  <c r="L1090"/>
  <c r="K1091" s="1"/>
  <c r="H1090"/>
  <c r="F1090"/>
  <c r="L1009" i="12"/>
  <c r="K1010" s="1"/>
  <c r="H1009"/>
  <c r="F1009"/>
  <c r="D1010"/>
  <c r="G1009"/>
  <c r="E1009"/>
  <c r="L1091" i="16" l="1"/>
  <c r="K1092" s="1"/>
  <c r="H1091"/>
  <c r="F1091"/>
  <c r="D1092"/>
  <c r="G1091"/>
  <c r="E1091"/>
  <c r="D1011" i="12"/>
  <c r="G1010"/>
  <c r="E1010"/>
  <c r="L1010"/>
  <c r="K1011" s="1"/>
  <c r="H1010"/>
  <c r="F1010"/>
  <c r="D1093" i="16" l="1"/>
  <c r="G1092"/>
  <c r="E1092"/>
  <c r="L1092"/>
  <c r="K1093" s="1"/>
  <c r="H1092"/>
  <c r="F1092"/>
  <c r="L1011" i="12"/>
  <c r="K1012" s="1"/>
  <c r="H1011"/>
  <c r="F1011"/>
  <c r="D1012"/>
  <c r="G1011"/>
  <c r="E1011"/>
  <c r="L1093" i="16" l="1"/>
  <c r="K1094" s="1"/>
  <c r="H1093"/>
  <c r="F1093"/>
  <c r="D1094"/>
  <c r="G1093"/>
  <c r="E1093"/>
  <c r="D1013" i="12"/>
  <c r="G1012"/>
  <c r="E1012"/>
  <c r="L1012"/>
  <c r="K1013" s="1"/>
  <c r="H1012"/>
  <c r="F1012"/>
  <c r="D1095" i="16" l="1"/>
  <c r="G1094"/>
  <c r="E1094"/>
  <c r="L1094"/>
  <c r="K1095" s="1"/>
  <c r="H1094"/>
  <c r="F1094"/>
  <c r="L1013" i="12"/>
  <c r="K1014" s="1"/>
  <c r="H1013"/>
  <c r="F1013"/>
  <c r="D1014"/>
  <c r="G1013"/>
  <c r="E1013"/>
  <c r="L1095" i="16" l="1"/>
  <c r="K1096" s="1"/>
  <c r="H1095"/>
  <c r="F1095"/>
  <c r="D1096"/>
  <c r="G1095"/>
  <c r="E1095"/>
  <c r="D1015" i="12"/>
  <c r="G1014"/>
  <c r="E1014"/>
  <c r="L1014"/>
  <c r="K1015" s="1"/>
  <c r="H1014"/>
  <c r="F1014"/>
  <c r="D1097" i="16" l="1"/>
  <c r="G1096"/>
  <c r="E1096"/>
  <c r="L1096"/>
  <c r="K1097" s="1"/>
  <c r="H1096"/>
  <c r="F1096"/>
  <c r="L1015" i="12"/>
  <c r="K1016" s="1"/>
  <c r="H1015"/>
  <c r="F1015"/>
  <c r="D1016"/>
  <c r="G1015"/>
  <c r="E1015"/>
  <c r="L1097" i="16" l="1"/>
  <c r="K1098" s="1"/>
  <c r="H1097"/>
  <c r="F1097"/>
  <c r="D1098"/>
  <c r="G1097"/>
  <c r="E1097"/>
  <c r="D1017" i="12"/>
  <c r="G1016"/>
  <c r="E1016"/>
  <c r="L1016"/>
  <c r="K1017" s="1"/>
  <c r="H1016"/>
  <c r="F1016"/>
  <c r="D1099" i="16" l="1"/>
  <c r="G1098"/>
  <c r="E1098"/>
  <c r="L1098"/>
  <c r="K1099" s="1"/>
  <c r="H1098"/>
  <c r="F1098"/>
  <c r="L1017" i="12"/>
  <c r="K1018" s="1"/>
  <c r="H1017"/>
  <c r="F1017"/>
  <c r="D1018"/>
  <c r="G1017"/>
  <c r="E1017"/>
  <c r="L1099" i="16" l="1"/>
  <c r="K1100" s="1"/>
  <c r="H1099"/>
  <c r="F1099"/>
  <c r="D1100"/>
  <c r="G1099"/>
  <c r="E1099"/>
  <c r="D1019" i="12"/>
  <c r="G1018"/>
  <c r="E1018"/>
  <c r="L1018"/>
  <c r="K1019" s="1"/>
  <c r="H1018"/>
  <c r="F1018"/>
  <c r="D1101" i="16" l="1"/>
  <c r="G1100"/>
  <c r="E1100"/>
  <c r="L1100"/>
  <c r="K1101" s="1"/>
  <c r="H1100"/>
  <c r="F1100"/>
  <c r="L1019" i="12"/>
  <c r="K1020" s="1"/>
  <c r="H1019"/>
  <c r="F1019"/>
  <c r="D1020"/>
  <c r="G1019"/>
  <c r="E1019"/>
  <c r="L1101" i="16" l="1"/>
  <c r="K1102" s="1"/>
  <c r="H1101"/>
  <c r="F1101"/>
  <c r="D1102"/>
  <c r="G1101"/>
  <c r="E1101"/>
  <c r="D1021" i="12"/>
  <c r="G1020"/>
  <c r="E1020"/>
  <c r="L1020"/>
  <c r="K1021" s="1"/>
  <c r="H1020"/>
  <c r="F1020"/>
  <c r="D1103" i="16" l="1"/>
  <c r="G1102"/>
  <c r="E1102"/>
  <c r="L1102"/>
  <c r="K1103" s="1"/>
  <c r="H1102"/>
  <c r="F1102"/>
  <c r="L1021" i="12"/>
  <c r="K1022" s="1"/>
  <c r="H1021"/>
  <c r="F1021"/>
  <c r="D1022"/>
  <c r="G1021"/>
  <c r="E1021"/>
  <c r="L1103" i="16" l="1"/>
  <c r="K1104" s="1"/>
  <c r="H1103"/>
  <c r="F1103"/>
  <c r="D1104"/>
  <c r="G1103"/>
  <c r="E1103"/>
  <c r="D1023" i="12"/>
  <c r="G1022"/>
  <c r="E1022"/>
  <c r="L1022"/>
  <c r="K1023" s="1"/>
  <c r="H1022"/>
  <c r="F1022"/>
  <c r="D1105" i="16" l="1"/>
  <c r="G1104"/>
  <c r="E1104"/>
  <c r="L1104"/>
  <c r="K1105" s="1"/>
  <c r="H1104"/>
  <c r="F1104"/>
  <c r="L1023" i="12"/>
  <c r="K1024" s="1"/>
  <c r="H1023"/>
  <c r="F1023"/>
  <c r="D1024"/>
  <c r="G1023"/>
  <c r="E1023"/>
  <c r="L1105" i="16" l="1"/>
  <c r="K1106" s="1"/>
  <c r="H1105"/>
  <c r="F1105"/>
  <c r="D1106"/>
  <c r="G1105"/>
  <c r="E1105"/>
  <c r="D1025" i="12"/>
  <c r="G1024"/>
  <c r="E1024"/>
  <c r="L1024"/>
  <c r="K1025" s="1"/>
  <c r="H1024"/>
  <c r="F1024"/>
  <c r="D1107" i="16" l="1"/>
  <c r="G1106"/>
  <c r="E1106"/>
  <c r="L1106"/>
  <c r="K1107" s="1"/>
  <c r="H1106"/>
  <c r="F1106"/>
  <c r="L1025" i="12"/>
  <c r="K1026" s="1"/>
  <c r="H1025"/>
  <c r="F1025"/>
  <c r="D1026"/>
  <c r="G1025"/>
  <c r="E1025"/>
  <c r="L1107" i="16" l="1"/>
  <c r="K1108" s="1"/>
  <c r="H1107"/>
  <c r="F1107"/>
  <c r="D1108"/>
  <c r="G1107"/>
  <c r="E1107"/>
  <c r="D1027" i="12"/>
  <c r="G1026"/>
  <c r="E1026"/>
  <c r="L1026"/>
  <c r="K1027" s="1"/>
  <c r="H1026"/>
  <c r="F1026"/>
  <c r="D1109" i="16" l="1"/>
  <c r="G1108"/>
  <c r="E1108"/>
  <c r="L1108"/>
  <c r="K1109" s="1"/>
  <c r="H1108"/>
  <c r="F1108"/>
  <c r="L1027" i="12"/>
  <c r="K1028" s="1"/>
  <c r="H1027"/>
  <c r="F1027"/>
  <c r="D1028"/>
  <c r="G1027"/>
  <c r="E1027"/>
  <c r="L1109" i="16" l="1"/>
  <c r="K1110" s="1"/>
  <c r="H1109"/>
  <c r="F1109"/>
  <c r="D1110"/>
  <c r="G1109"/>
  <c r="E1109"/>
  <c r="D1029" i="12"/>
  <c r="G1028"/>
  <c r="E1028"/>
  <c r="L1028"/>
  <c r="K1029" s="1"/>
  <c r="H1028"/>
  <c r="F1028"/>
  <c r="D1111" i="16" l="1"/>
  <c r="G1110"/>
  <c r="E1110"/>
  <c r="L1110"/>
  <c r="K1111" s="1"/>
  <c r="H1110"/>
  <c r="F1110"/>
  <c r="L1029" i="12"/>
  <c r="K1030" s="1"/>
  <c r="H1029"/>
  <c r="F1029"/>
  <c r="D1030"/>
  <c r="G1029"/>
  <c r="E1029"/>
  <c r="L1111" i="16" l="1"/>
  <c r="K1112" s="1"/>
  <c r="H1111"/>
  <c r="F1111"/>
  <c r="D1112"/>
  <c r="G1111"/>
  <c r="E1111"/>
  <c r="D1031" i="12"/>
  <c r="G1030"/>
  <c r="E1030"/>
  <c r="L1030"/>
  <c r="K1031" s="1"/>
  <c r="H1030"/>
  <c r="F1030"/>
  <c r="D1113" i="16" l="1"/>
  <c r="G1112"/>
  <c r="E1112"/>
  <c r="L1112"/>
  <c r="K1113" s="1"/>
  <c r="H1112"/>
  <c r="F1112"/>
  <c r="L1031" i="12"/>
  <c r="K1032" s="1"/>
  <c r="H1031"/>
  <c r="F1031"/>
  <c r="D1032"/>
  <c r="G1031"/>
  <c r="E1031"/>
  <c r="L1113" i="16" l="1"/>
  <c r="K1114" s="1"/>
  <c r="H1113"/>
  <c r="F1113"/>
  <c r="D1114"/>
  <c r="G1113"/>
  <c r="E1113"/>
  <c r="D1033" i="12"/>
  <c r="G1032"/>
  <c r="E1032"/>
  <c r="L1032"/>
  <c r="K1033" s="1"/>
  <c r="H1032"/>
  <c r="F1032"/>
  <c r="L1114" i="16" l="1"/>
  <c r="K1115" s="1"/>
  <c r="D1115"/>
  <c r="G1114"/>
  <c r="E1114"/>
  <c r="H1114"/>
  <c r="F1114"/>
  <c r="L1033" i="12"/>
  <c r="K1034" s="1"/>
  <c r="H1033"/>
  <c r="F1033"/>
  <c r="D1034"/>
  <c r="G1033"/>
  <c r="E1033"/>
  <c r="D1116" i="16" l="1"/>
  <c r="G1115"/>
  <c r="E1115"/>
  <c r="L1115"/>
  <c r="K1116" s="1"/>
  <c r="H1115"/>
  <c r="F1115"/>
  <c r="D1035" i="12"/>
  <c r="G1034"/>
  <c r="E1034"/>
  <c r="L1034"/>
  <c r="K1035" s="1"/>
  <c r="H1034"/>
  <c r="F1034"/>
  <c r="L1116" i="16" l="1"/>
  <c r="K1117" s="1"/>
  <c r="H1116"/>
  <c r="F1116"/>
  <c r="D1117"/>
  <c r="G1116"/>
  <c r="E1116"/>
  <c r="L1035" i="12"/>
  <c r="K1036" s="1"/>
  <c r="H1035"/>
  <c r="F1035"/>
  <c r="D1036"/>
  <c r="G1035"/>
  <c r="E1035"/>
  <c r="D1118" i="16" l="1"/>
  <c r="G1117"/>
  <c r="E1117"/>
  <c r="L1117"/>
  <c r="K1118" s="1"/>
  <c r="H1117"/>
  <c r="F1117"/>
  <c r="D1037" i="12"/>
  <c r="G1036"/>
  <c r="E1036"/>
  <c r="L1036"/>
  <c r="K1037" s="1"/>
  <c r="H1036"/>
  <c r="F1036"/>
  <c r="L1118" i="16" l="1"/>
  <c r="K1119" s="1"/>
  <c r="H1118"/>
  <c r="F1118"/>
  <c r="D1119"/>
  <c r="G1118"/>
  <c r="E1118"/>
  <c r="L1037" i="12"/>
  <c r="K1038" s="1"/>
  <c r="H1037"/>
  <c r="F1037"/>
  <c r="D1038"/>
  <c r="G1037"/>
  <c r="E1037"/>
  <c r="D1120" i="16" l="1"/>
  <c r="G1119"/>
  <c r="E1119"/>
  <c r="L1119"/>
  <c r="K1120" s="1"/>
  <c r="H1119"/>
  <c r="F1119"/>
  <c r="D1039" i="12"/>
  <c r="G1038"/>
  <c r="E1038"/>
  <c r="L1038"/>
  <c r="K1039" s="1"/>
  <c r="H1038"/>
  <c r="F1038"/>
  <c r="L1120" i="16" l="1"/>
  <c r="K1121" s="1"/>
  <c r="H1120"/>
  <c r="F1120"/>
  <c r="D1121"/>
  <c r="G1120"/>
  <c r="E1120"/>
  <c r="L1039" i="12"/>
  <c r="K1040" s="1"/>
  <c r="H1039"/>
  <c r="F1039"/>
  <c r="D1040"/>
  <c r="G1039"/>
  <c r="E1039"/>
  <c r="D1122" i="16" l="1"/>
  <c r="G1121"/>
  <c r="E1121"/>
  <c r="L1121"/>
  <c r="K1122" s="1"/>
  <c r="H1121"/>
  <c r="F1121"/>
  <c r="D1041" i="12"/>
  <c r="G1040"/>
  <c r="E1040"/>
  <c r="L1040"/>
  <c r="K1041" s="1"/>
  <c r="H1040"/>
  <c r="F1040"/>
  <c r="L1122" i="16" l="1"/>
  <c r="K1123" s="1"/>
  <c r="H1122"/>
  <c r="F1122"/>
  <c r="D1123"/>
  <c r="G1122"/>
  <c r="E1122"/>
  <c r="L1041" i="12"/>
  <c r="K1042" s="1"/>
  <c r="H1041"/>
  <c r="F1041"/>
  <c r="D1042"/>
  <c r="G1041"/>
  <c r="E1041"/>
  <c r="D1124" i="16" l="1"/>
  <c r="G1123"/>
  <c r="E1123"/>
  <c r="L1123"/>
  <c r="K1124" s="1"/>
  <c r="H1123"/>
  <c r="F1123"/>
  <c r="D1043" i="12"/>
  <c r="G1042"/>
  <c r="E1042"/>
  <c r="L1042"/>
  <c r="K1043" s="1"/>
  <c r="H1042"/>
  <c r="F1042"/>
  <c r="L1124" i="16" l="1"/>
  <c r="K1125" s="1"/>
  <c r="H1124"/>
  <c r="F1124"/>
  <c r="D1125"/>
  <c r="G1124"/>
  <c r="E1124"/>
  <c r="L1043" i="12"/>
  <c r="K1044" s="1"/>
  <c r="H1043"/>
  <c r="F1043"/>
  <c r="D1044"/>
  <c r="G1043"/>
  <c r="E1043"/>
  <c r="D1126" i="16" l="1"/>
  <c r="G1125"/>
  <c r="E1125"/>
  <c r="L1125"/>
  <c r="K1126" s="1"/>
  <c r="H1125"/>
  <c r="F1125"/>
  <c r="D1045" i="12"/>
  <c r="G1044"/>
  <c r="E1044"/>
  <c r="L1044"/>
  <c r="K1045" s="1"/>
  <c r="H1044"/>
  <c r="F1044"/>
  <c r="L1126" i="16" l="1"/>
  <c r="K1127" s="1"/>
  <c r="H1126"/>
  <c r="F1126"/>
  <c r="D1127"/>
  <c r="G1126"/>
  <c r="E1126"/>
  <c r="L1045" i="12"/>
  <c r="K1046" s="1"/>
  <c r="H1045"/>
  <c r="F1045"/>
  <c r="D1046"/>
  <c r="G1045"/>
  <c r="E1045"/>
  <c r="D1128" i="16" l="1"/>
  <c r="G1127"/>
  <c r="E1127"/>
  <c r="L1127"/>
  <c r="K1128" s="1"/>
  <c r="H1127"/>
  <c r="F1127"/>
  <c r="D1047" i="12"/>
  <c r="G1046"/>
  <c r="E1046"/>
  <c r="L1046"/>
  <c r="K1047" s="1"/>
  <c r="H1046"/>
  <c r="F1046"/>
  <c r="L1128" i="16" l="1"/>
  <c r="K1129" s="1"/>
  <c r="H1128"/>
  <c r="F1128"/>
  <c r="D1129"/>
  <c r="G1128"/>
  <c r="E1128"/>
  <c r="L1047" i="12"/>
  <c r="K1048" s="1"/>
  <c r="H1047"/>
  <c r="F1047"/>
  <c r="D1048"/>
  <c r="G1047"/>
  <c r="E1047"/>
  <c r="D1130" i="16" l="1"/>
  <c r="G1129"/>
  <c r="E1129"/>
  <c r="L1129"/>
  <c r="K1130" s="1"/>
  <c r="H1129"/>
  <c r="F1129"/>
  <c r="D1049" i="12"/>
  <c r="G1048"/>
  <c r="E1048"/>
  <c r="L1048"/>
  <c r="K1049" s="1"/>
  <c r="H1048"/>
  <c r="F1048"/>
  <c r="L1130" i="16" l="1"/>
  <c r="K1131" s="1"/>
  <c r="H1130"/>
  <c r="F1130"/>
  <c r="D1131"/>
  <c r="G1130"/>
  <c r="E1130"/>
  <c r="L1049" i="12"/>
  <c r="K1050" s="1"/>
  <c r="H1049"/>
  <c r="F1049"/>
  <c r="D1050"/>
  <c r="G1049"/>
  <c r="E1049"/>
  <c r="D1132" i="16" l="1"/>
  <c r="G1131"/>
  <c r="E1131"/>
  <c r="L1131"/>
  <c r="K1132" s="1"/>
  <c r="H1131"/>
  <c r="F1131"/>
  <c r="D1051" i="12"/>
  <c r="G1050"/>
  <c r="E1050"/>
  <c r="L1050"/>
  <c r="K1051" s="1"/>
  <c r="H1050"/>
  <c r="F1050"/>
  <c r="L1132" i="16" l="1"/>
  <c r="K1133" s="1"/>
  <c r="H1132"/>
  <c r="F1132"/>
  <c r="D1133"/>
  <c r="G1132"/>
  <c r="E1132"/>
  <c r="L1051" i="12"/>
  <c r="K1052" s="1"/>
  <c r="H1051"/>
  <c r="F1051"/>
  <c r="D1052"/>
  <c r="G1051"/>
  <c r="E1051"/>
  <c r="D1134" i="16" l="1"/>
  <c r="G1133"/>
  <c r="E1133"/>
  <c r="L1133"/>
  <c r="K1134" s="1"/>
  <c r="H1133"/>
  <c r="F1133"/>
  <c r="D1053" i="12"/>
  <c r="G1052"/>
  <c r="E1052"/>
  <c r="L1052"/>
  <c r="K1053" s="1"/>
  <c r="H1052"/>
  <c r="F1052"/>
  <c r="L1134" i="16" l="1"/>
  <c r="K1135" s="1"/>
  <c r="H1134"/>
  <c r="F1134"/>
  <c r="D1135"/>
  <c r="G1134"/>
  <c r="E1134"/>
  <c r="L1053" i="12"/>
  <c r="K1054" s="1"/>
  <c r="H1053"/>
  <c r="F1053"/>
  <c r="D1054"/>
  <c r="G1053"/>
  <c r="E1053"/>
  <c r="D1136" i="16" l="1"/>
  <c r="G1135"/>
  <c r="E1135"/>
  <c r="L1135"/>
  <c r="K1136" s="1"/>
  <c r="H1135"/>
  <c r="F1135"/>
  <c r="D1055" i="12"/>
  <c r="G1054"/>
  <c r="E1054"/>
  <c r="L1054"/>
  <c r="K1055" s="1"/>
  <c r="H1054"/>
  <c r="F1054"/>
  <c r="L1136" i="16" l="1"/>
  <c r="K1137" s="1"/>
  <c r="H1136"/>
  <c r="F1136"/>
  <c r="D1137"/>
  <c r="G1136"/>
  <c r="E1136"/>
  <c r="L1055" i="12"/>
  <c r="K1056" s="1"/>
  <c r="H1055"/>
  <c r="F1055"/>
  <c r="D1056"/>
  <c r="G1055"/>
  <c r="E1055"/>
  <c r="D1138" i="16" l="1"/>
  <c r="G1137"/>
  <c r="E1137"/>
  <c r="L1137"/>
  <c r="K1138" s="1"/>
  <c r="H1137"/>
  <c r="F1137"/>
  <c r="D1057" i="12"/>
  <c r="G1056"/>
  <c r="E1056"/>
  <c r="L1056"/>
  <c r="K1057" s="1"/>
  <c r="H1056"/>
  <c r="F1056"/>
  <c r="L1138" i="16" l="1"/>
  <c r="K1139" s="1"/>
  <c r="H1138"/>
  <c r="F1138"/>
  <c r="D1139"/>
  <c r="G1138"/>
  <c r="E1138"/>
  <c r="L1057" i="12"/>
  <c r="K1058" s="1"/>
  <c r="H1057"/>
  <c r="F1057"/>
  <c r="D1058"/>
  <c r="G1057"/>
  <c r="E1057"/>
  <c r="D1140" i="16" l="1"/>
  <c r="G1139"/>
  <c r="E1139"/>
  <c r="L1139"/>
  <c r="K1140" s="1"/>
  <c r="H1139"/>
  <c r="F1139"/>
  <c r="D1059" i="12"/>
  <c r="G1058"/>
  <c r="E1058"/>
  <c r="L1058"/>
  <c r="K1059" s="1"/>
  <c r="H1058"/>
  <c r="F1058"/>
  <c r="L1140" i="16" l="1"/>
  <c r="K1141" s="1"/>
  <c r="H1140"/>
  <c r="F1140"/>
  <c r="D1141"/>
  <c r="G1140"/>
  <c r="E1140"/>
  <c r="L1059" i="12"/>
  <c r="K1060" s="1"/>
  <c r="H1059"/>
  <c r="F1059"/>
  <c r="D1060"/>
  <c r="G1059"/>
  <c r="E1059"/>
  <c r="D1142" i="16" l="1"/>
  <c r="G1141"/>
  <c r="E1141"/>
  <c r="L1141"/>
  <c r="K1142" s="1"/>
  <c r="H1141"/>
  <c r="F1141"/>
  <c r="D1061" i="12"/>
  <c r="G1060"/>
  <c r="E1060"/>
  <c r="L1060"/>
  <c r="K1061" s="1"/>
  <c r="H1060"/>
  <c r="F1060"/>
  <c r="L1142" i="16" l="1"/>
  <c r="K1143" s="1"/>
  <c r="H1142"/>
  <c r="F1142"/>
  <c r="D1143"/>
  <c r="G1142"/>
  <c r="E1142"/>
  <c r="L1061" i="12"/>
  <c r="K1062" s="1"/>
  <c r="H1061"/>
  <c r="F1061"/>
  <c r="D1062"/>
  <c r="G1061"/>
  <c r="E1061"/>
  <c r="D1144" i="16" l="1"/>
  <c r="G1143"/>
  <c r="E1143"/>
  <c r="L1143"/>
  <c r="K1144" s="1"/>
  <c r="H1143"/>
  <c r="F1143"/>
  <c r="D1063" i="12"/>
  <c r="G1062"/>
  <c r="E1062"/>
  <c r="L1062"/>
  <c r="K1063" s="1"/>
  <c r="H1062"/>
  <c r="F1062"/>
  <c r="L1144" i="16" l="1"/>
  <c r="K1145" s="1"/>
  <c r="H1144"/>
  <c r="F1144"/>
  <c r="D1145"/>
  <c r="G1144"/>
  <c r="E1144"/>
  <c r="L1063" i="12"/>
  <c r="K1064" s="1"/>
  <c r="H1063"/>
  <c r="F1063"/>
  <c r="D1064"/>
  <c r="G1063"/>
  <c r="E1063"/>
  <c r="D1146" i="16" l="1"/>
  <c r="G1145"/>
  <c r="E1145"/>
  <c r="L1145"/>
  <c r="K1146" s="1"/>
  <c r="H1145"/>
  <c r="F1145"/>
  <c r="D1065" i="12"/>
  <c r="G1064"/>
  <c r="E1064"/>
  <c r="L1064"/>
  <c r="K1065" s="1"/>
  <c r="H1064"/>
  <c r="F1064"/>
  <c r="L1146" i="16" l="1"/>
  <c r="K1147" s="1"/>
  <c r="H1146"/>
  <c r="F1146"/>
  <c r="D1147"/>
  <c r="G1146"/>
  <c r="E1146"/>
  <c r="L1065" i="12"/>
  <c r="K1066" s="1"/>
  <c r="H1065"/>
  <c r="F1065"/>
  <c r="D1066"/>
  <c r="G1065"/>
  <c r="E1065"/>
  <c r="D1148" i="16" l="1"/>
  <c r="G1147"/>
  <c r="E1147"/>
  <c r="L1147"/>
  <c r="K1148" s="1"/>
  <c r="H1147"/>
  <c r="F1147"/>
  <c r="D1067" i="12"/>
  <c r="G1066"/>
  <c r="E1066"/>
  <c r="L1066"/>
  <c r="K1067" s="1"/>
  <c r="H1066"/>
  <c r="F1066"/>
  <c r="L1148" i="16" l="1"/>
  <c r="K1149" s="1"/>
  <c r="H1148"/>
  <c r="F1148"/>
  <c r="D1149"/>
  <c r="G1148"/>
  <c r="E1148"/>
  <c r="L1067" i="12"/>
  <c r="K1068" s="1"/>
  <c r="H1067"/>
  <c r="F1067"/>
  <c r="D1068"/>
  <c r="G1067"/>
  <c r="E1067"/>
  <c r="D1150" i="16" l="1"/>
  <c r="G1149"/>
  <c r="E1149"/>
  <c r="L1149"/>
  <c r="K1150" s="1"/>
  <c r="H1149"/>
  <c r="F1149"/>
  <c r="D1069" i="12"/>
  <c r="G1068"/>
  <c r="E1068"/>
  <c r="L1068"/>
  <c r="K1069" s="1"/>
  <c r="H1068"/>
  <c r="F1068"/>
  <c r="L1150" i="16" l="1"/>
  <c r="K1151" s="1"/>
  <c r="H1150"/>
  <c r="F1150"/>
  <c r="D1151"/>
  <c r="G1150"/>
  <c r="E1150"/>
  <c r="L1069" i="12"/>
  <c r="K1070" s="1"/>
  <c r="H1069"/>
  <c r="F1069"/>
  <c r="D1070"/>
  <c r="G1069"/>
  <c r="E1069"/>
  <c r="D1152" i="16" l="1"/>
  <c r="G1151"/>
  <c r="E1151"/>
  <c r="L1151"/>
  <c r="K1152" s="1"/>
  <c r="H1151"/>
  <c r="F1151"/>
  <c r="D1071" i="12"/>
  <c r="G1070"/>
  <c r="E1070"/>
  <c r="L1070"/>
  <c r="K1071" s="1"/>
  <c r="H1070"/>
  <c r="F1070"/>
  <c r="L1152" i="16" l="1"/>
  <c r="K1153" s="1"/>
  <c r="H1152"/>
  <c r="F1152"/>
  <c r="D1153"/>
  <c r="G1152"/>
  <c r="E1152"/>
  <c r="L1071" i="12"/>
  <c r="K1072" s="1"/>
  <c r="H1071"/>
  <c r="F1071"/>
  <c r="D1072"/>
  <c r="G1071"/>
  <c r="E1071"/>
  <c r="D1154" i="16" l="1"/>
  <c r="G1153"/>
  <c r="E1153"/>
  <c r="L1153"/>
  <c r="K1154" s="1"/>
  <c r="H1153"/>
  <c r="F1153"/>
  <c r="D1073" i="12"/>
  <c r="G1072"/>
  <c r="E1072"/>
  <c r="L1072"/>
  <c r="K1073" s="1"/>
  <c r="H1072"/>
  <c r="F1072"/>
  <c r="L1154" i="16" l="1"/>
  <c r="K1155" s="1"/>
  <c r="H1154"/>
  <c r="F1154"/>
  <c r="D1155"/>
  <c r="G1154"/>
  <c r="E1154"/>
  <c r="L1073" i="12"/>
  <c r="K1074" s="1"/>
  <c r="H1073"/>
  <c r="F1073"/>
  <c r="D1074"/>
  <c r="G1073"/>
  <c r="E1073"/>
  <c r="D1156" i="16" l="1"/>
  <c r="G1155"/>
  <c r="E1155"/>
  <c r="L1155"/>
  <c r="K1156" s="1"/>
  <c r="H1155"/>
  <c r="F1155"/>
  <c r="D1075" i="12"/>
  <c r="G1074"/>
  <c r="E1074"/>
  <c r="L1074"/>
  <c r="K1075" s="1"/>
  <c r="H1074"/>
  <c r="F1074"/>
  <c r="L1156" i="16" l="1"/>
  <c r="K1157" s="1"/>
  <c r="H1156"/>
  <c r="F1156"/>
  <c r="D1157"/>
  <c r="G1156"/>
  <c r="E1156"/>
  <c r="L1075" i="12"/>
  <c r="K1076" s="1"/>
  <c r="H1075"/>
  <c r="F1075"/>
  <c r="D1076"/>
  <c r="G1075"/>
  <c r="E1075"/>
  <c r="D1158" i="16" l="1"/>
  <c r="G1157"/>
  <c r="E1157"/>
  <c r="L1157"/>
  <c r="K1158" s="1"/>
  <c r="H1157"/>
  <c r="F1157"/>
  <c r="D1077" i="12"/>
  <c r="G1076"/>
  <c r="E1076"/>
  <c r="L1076"/>
  <c r="K1077" s="1"/>
  <c r="H1076"/>
  <c r="F1076"/>
  <c r="L1158" i="16" l="1"/>
  <c r="K1159" s="1"/>
  <c r="H1158"/>
  <c r="F1158"/>
  <c r="D1159"/>
  <c r="G1158"/>
  <c r="E1158"/>
  <c r="L1077" i="12"/>
  <c r="K1078" s="1"/>
  <c r="H1077"/>
  <c r="F1077"/>
  <c r="D1078"/>
  <c r="G1077"/>
  <c r="E1077"/>
  <c r="D1160" i="16" l="1"/>
  <c r="G1159"/>
  <c r="E1159"/>
  <c r="L1159"/>
  <c r="K1160" s="1"/>
  <c r="H1159"/>
  <c r="F1159"/>
  <c r="D1079" i="12"/>
  <c r="G1078"/>
  <c r="E1078"/>
  <c r="L1078"/>
  <c r="K1079" s="1"/>
  <c r="H1078"/>
  <c r="F1078"/>
  <c r="L1160" i="16" l="1"/>
  <c r="K1161" s="1"/>
  <c r="H1160"/>
  <c r="F1160"/>
  <c r="D1161"/>
  <c r="G1160"/>
  <c r="E1160"/>
  <c r="L1079" i="12"/>
  <c r="K1080" s="1"/>
  <c r="H1079"/>
  <c r="F1079"/>
  <c r="D1080"/>
  <c r="G1079"/>
  <c r="E1079"/>
  <c r="D1162" i="16" l="1"/>
  <c r="G1161"/>
  <c r="E1161"/>
  <c r="L1161"/>
  <c r="K1162" s="1"/>
  <c r="H1161"/>
  <c r="F1161"/>
  <c r="D1081" i="12"/>
  <c r="G1080"/>
  <c r="E1080"/>
  <c r="L1080"/>
  <c r="K1081" s="1"/>
  <c r="H1080"/>
  <c r="F1080"/>
  <c r="L1162" i="16" l="1"/>
  <c r="K1163" s="1"/>
  <c r="H1162"/>
  <c r="F1162"/>
  <c r="D1163"/>
  <c r="G1162"/>
  <c r="E1162"/>
  <c r="L1081" i="12"/>
  <c r="K1082" s="1"/>
  <c r="H1081"/>
  <c r="F1081"/>
  <c r="D1082"/>
  <c r="G1081"/>
  <c r="E1081"/>
  <c r="D1164" i="16" l="1"/>
  <c r="G1163"/>
  <c r="E1163"/>
  <c r="L1163"/>
  <c r="K1164" s="1"/>
  <c r="H1163"/>
  <c r="F1163"/>
  <c r="D1083" i="12"/>
  <c r="G1082"/>
  <c r="E1082"/>
  <c r="L1082"/>
  <c r="K1083" s="1"/>
  <c r="H1082"/>
  <c r="F1082"/>
  <c r="L1164" i="16" l="1"/>
  <c r="K1165" s="1"/>
  <c r="H1164"/>
  <c r="F1164"/>
  <c r="D1165"/>
  <c r="G1164"/>
  <c r="E1164"/>
  <c r="L1083" i="12"/>
  <c r="K1084" s="1"/>
  <c r="H1083"/>
  <c r="F1083"/>
  <c r="D1084"/>
  <c r="G1083"/>
  <c r="E1083"/>
  <c r="D1166" i="16" l="1"/>
  <c r="G1165"/>
  <c r="E1165"/>
  <c r="L1165"/>
  <c r="K1166" s="1"/>
  <c r="H1165"/>
  <c r="F1165"/>
  <c r="D1085" i="12"/>
  <c r="G1084"/>
  <c r="E1084"/>
  <c r="L1084"/>
  <c r="K1085" s="1"/>
  <c r="H1084"/>
  <c r="F1084"/>
  <c r="L1166" i="16" l="1"/>
  <c r="K1167" s="1"/>
  <c r="H1166"/>
  <c r="F1166"/>
  <c r="D1167"/>
  <c r="G1166"/>
  <c r="E1166"/>
  <c r="L1085" i="12"/>
  <c r="K1086" s="1"/>
  <c r="H1085"/>
  <c r="F1085"/>
  <c r="D1086"/>
  <c r="G1085"/>
  <c r="E1085"/>
  <c r="D1168" i="16" l="1"/>
  <c r="G1167"/>
  <c r="E1167"/>
  <c r="L1167"/>
  <c r="K1168" s="1"/>
  <c r="H1167"/>
  <c r="F1167"/>
  <c r="D1087" i="12"/>
  <c r="G1086"/>
  <c r="E1086"/>
  <c r="L1086"/>
  <c r="K1087" s="1"/>
  <c r="H1086"/>
  <c r="F1086"/>
  <c r="L1168" i="16" l="1"/>
  <c r="K1169" s="1"/>
  <c r="H1168"/>
  <c r="F1168"/>
  <c r="D1169"/>
  <c r="G1168"/>
  <c r="E1168"/>
  <c r="L1087" i="12"/>
  <c r="K1088" s="1"/>
  <c r="H1087"/>
  <c r="F1087"/>
  <c r="D1088"/>
  <c r="G1087"/>
  <c r="E1087"/>
  <c r="D1170" i="16" l="1"/>
  <c r="G1169"/>
  <c r="E1169"/>
  <c r="L1169"/>
  <c r="K1170" s="1"/>
  <c r="H1169"/>
  <c r="F1169"/>
  <c r="D1089" i="12"/>
  <c r="G1088"/>
  <c r="E1088"/>
  <c r="L1088"/>
  <c r="K1089" s="1"/>
  <c r="H1088"/>
  <c r="F1088"/>
  <c r="L1170" i="16" l="1"/>
  <c r="K1171" s="1"/>
  <c r="H1170"/>
  <c r="F1170"/>
  <c r="D1171"/>
  <c r="G1170"/>
  <c r="E1170"/>
  <c r="L1089" i="12"/>
  <c r="K1090" s="1"/>
  <c r="H1089"/>
  <c r="F1089"/>
  <c r="D1090"/>
  <c r="G1089"/>
  <c r="E1089"/>
  <c r="D1172" i="16" l="1"/>
  <c r="G1171"/>
  <c r="E1171"/>
  <c r="L1171"/>
  <c r="K1172" s="1"/>
  <c r="H1171"/>
  <c r="F1171"/>
  <c r="D1091" i="12"/>
  <c r="G1090"/>
  <c r="E1090"/>
  <c r="L1090"/>
  <c r="K1091" s="1"/>
  <c r="H1090"/>
  <c r="F1090"/>
  <c r="L1172" i="16" l="1"/>
  <c r="K1173" s="1"/>
  <c r="H1172"/>
  <c r="F1172"/>
  <c r="D1173"/>
  <c r="G1172"/>
  <c r="E1172"/>
  <c r="L1091" i="12"/>
  <c r="K1092" s="1"/>
  <c r="H1091"/>
  <c r="F1091"/>
  <c r="D1092"/>
  <c r="G1091"/>
  <c r="E1091"/>
  <c r="D1174" i="16" l="1"/>
  <c r="G1173"/>
  <c r="E1173"/>
  <c r="L1173"/>
  <c r="K1174" s="1"/>
  <c r="H1173"/>
  <c r="F1173"/>
  <c r="D1093" i="12"/>
  <c r="G1092"/>
  <c r="E1092"/>
  <c r="L1092"/>
  <c r="K1093" s="1"/>
  <c r="H1092"/>
  <c r="F1092"/>
  <c r="L1174" i="16" l="1"/>
  <c r="K1175" s="1"/>
  <c r="H1174"/>
  <c r="F1174"/>
  <c r="D1175"/>
  <c r="G1174"/>
  <c r="E1174"/>
  <c r="L1093" i="12"/>
  <c r="K1094" s="1"/>
  <c r="H1093"/>
  <c r="F1093"/>
  <c r="D1094"/>
  <c r="G1093"/>
  <c r="E1093"/>
  <c r="D1176" i="16" l="1"/>
  <c r="G1175"/>
  <c r="E1175"/>
  <c r="L1175"/>
  <c r="K1176" s="1"/>
  <c r="H1175"/>
  <c r="F1175"/>
  <c r="D1095" i="12"/>
  <c r="G1094"/>
  <c r="E1094"/>
  <c r="L1094"/>
  <c r="K1095" s="1"/>
  <c r="H1094"/>
  <c r="F1094"/>
  <c r="L1176" i="16" l="1"/>
  <c r="K1177" s="1"/>
  <c r="H1176"/>
  <c r="F1176"/>
  <c r="D1177"/>
  <c r="G1176"/>
  <c r="E1176"/>
  <c r="L1095" i="12"/>
  <c r="K1096" s="1"/>
  <c r="H1095"/>
  <c r="F1095"/>
  <c r="D1096"/>
  <c r="G1095"/>
  <c r="E1095"/>
  <c r="D1178" i="16" l="1"/>
  <c r="G1177"/>
  <c r="E1177"/>
  <c r="L1177"/>
  <c r="K1178" s="1"/>
  <c r="H1177"/>
  <c r="F1177"/>
  <c r="D1097" i="12"/>
  <c r="G1096"/>
  <c r="E1096"/>
  <c r="L1096"/>
  <c r="K1097" s="1"/>
  <c r="H1096"/>
  <c r="F1096"/>
  <c r="L1178" i="16" l="1"/>
  <c r="K1179" s="1"/>
  <c r="H1178"/>
  <c r="F1178"/>
  <c r="D1179"/>
  <c r="G1178"/>
  <c r="E1178"/>
  <c r="L1097" i="12"/>
  <c r="K1098" s="1"/>
  <c r="H1097"/>
  <c r="F1097"/>
  <c r="D1098"/>
  <c r="G1097"/>
  <c r="E1097"/>
  <c r="D1180" i="16" l="1"/>
  <c r="G1179"/>
  <c r="E1179"/>
  <c r="L1179"/>
  <c r="K1180" s="1"/>
  <c r="H1179"/>
  <c r="F1179"/>
  <c r="D1099" i="12"/>
  <c r="G1098"/>
  <c r="E1098"/>
  <c r="L1098"/>
  <c r="K1099" s="1"/>
  <c r="H1098"/>
  <c r="F1098"/>
  <c r="L1180" i="16" l="1"/>
  <c r="K1181" s="1"/>
  <c r="H1180"/>
  <c r="F1180"/>
  <c r="D1181"/>
  <c r="G1180"/>
  <c r="E1180"/>
  <c r="L1099" i="12"/>
  <c r="K1100" s="1"/>
  <c r="H1099"/>
  <c r="F1099"/>
  <c r="D1100"/>
  <c r="G1099"/>
  <c r="E1099"/>
  <c r="D1182" i="16" l="1"/>
  <c r="G1181"/>
  <c r="E1181"/>
  <c r="L1181"/>
  <c r="K1182" s="1"/>
  <c r="H1181"/>
  <c r="F1181"/>
  <c r="D1101" i="12"/>
  <c r="G1100"/>
  <c r="E1100"/>
  <c r="L1100"/>
  <c r="K1101" s="1"/>
  <c r="H1100"/>
  <c r="F1100"/>
  <c r="L1182" i="16" l="1"/>
  <c r="K1183" s="1"/>
  <c r="H1182"/>
  <c r="F1182"/>
  <c r="D1183"/>
  <c r="G1182"/>
  <c r="E1182"/>
  <c r="L1101" i="12"/>
  <c r="K1102" s="1"/>
  <c r="H1101"/>
  <c r="F1101"/>
  <c r="D1102"/>
  <c r="G1101"/>
  <c r="E1101"/>
  <c r="D1184" i="16" l="1"/>
  <c r="G1183"/>
  <c r="E1183"/>
  <c r="L1183"/>
  <c r="K1184" s="1"/>
  <c r="H1183"/>
  <c r="F1183"/>
  <c r="D1103" i="12"/>
  <c r="G1102"/>
  <c r="E1102"/>
  <c r="L1102"/>
  <c r="K1103" s="1"/>
  <c r="H1102"/>
  <c r="F1102"/>
  <c r="L1184" i="16" l="1"/>
  <c r="K1185" s="1"/>
  <c r="H1184"/>
  <c r="F1184"/>
  <c r="D1185"/>
  <c r="G1184"/>
  <c r="E1184"/>
  <c r="L1103" i="12"/>
  <c r="K1104" s="1"/>
  <c r="H1103"/>
  <c r="F1103"/>
  <c r="D1104"/>
  <c r="G1103"/>
  <c r="E1103"/>
  <c r="D1186" i="16" l="1"/>
  <c r="G1185"/>
  <c r="E1185"/>
  <c r="L1185"/>
  <c r="K1186" s="1"/>
  <c r="H1185"/>
  <c r="F1185"/>
  <c r="D1105" i="12"/>
  <c r="G1104"/>
  <c r="E1104"/>
  <c r="L1104"/>
  <c r="K1105" s="1"/>
  <c r="H1104"/>
  <c r="F1104"/>
  <c r="L1186" i="16" l="1"/>
  <c r="K1187" s="1"/>
  <c r="H1186"/>
  <c r="F1186"/>
  <c r="D1187"/>
  <c r="G1186"/>
  <c r="E1186"/>
  <c r="L1105" i="12"/>
  <c r="K1106" s="1"/>
  <c r="H1105"/>
  <c r="F1105"/>
  <c r="D1106"/>
  <c r="G1105"/>
  <c r="E1105"/>
  <c r="D1188" i="16" l="1"/>
  <c r="G1187"/>
  <c r="E1187"/>
  <c r="L1187"/>
  <c r="K1188" s="1"/>
  <c r="H1187"/>
  <c r="F1187"/>
  <c r="D1107" i="12"/>
  <c r="G1106"/>
  <c r="E1106"/>
  <c r="L1106"/>
  <c r="K1107" s="1"/>
  <c r="H1106"/>
  <c r="F1106"/>
  <c r="L1188" i="16" l="1"/>
  <c r="K1189" s="1"/>
  <c r="H1188"/>
  <c r="F1188"/>
  <c r="D1189"/>
  <c r="G1188"/>
  <c r="E1188"/>
  <c r="L1107" i="12"/>
  <c r="K1108" s="1"/>
  <c r="H1107"/>
  <c r="F1107"/>
  <c r="D1108"/>
  <c r="G1107"/>
  <c r="E1107"/>
  <c r="D1190" i="16" l="1"/>
  <c r="G1189"/>
  <c r="E1189"/>
  <c r="L1189"/>
  <c r="K1190" s="1"/>
  <c r="H1189"/>
  <c r="F1189"/>
  <c r="D1109" i="12"/>
  <c r="G1108"/>
  <c r="E1108"/>
  <c r="L1108"/>
  <c r="K1109" s="1"/>
  <c r="H1108"/>
  <c r="F1108"/>
  <c r="L1190" i="16" l="1"/>
  <c r="K1191" s="1"/>
  <c r="H1190"/>
  <c r="F1190"/>
  <c r="D1191"/>
  <c r="G1190"/>
  <c r="E1190"/>
  <c r="L1109" i="12"/>
  <c r="K1110" s="1"/>
  <c r="H1109"/>
  <c r="F1109"/>
  <c r="D1110"/>
  <c r="G1109"/>
  <c r="E1109"/>
  <c r="D1192" i="16" l="1"/>
  <c r="G1191"/>
  <c r="E1191"/>
  <c r="L1191"/>
  <c r="K1192" s="1"/>
  <c r="H1191"/>
  <c r="F1191"/>
  <c r="D1111" i="12"/>
  <c r="G1110"/>
  <c r="E1110"/>
  <c r="L1110"/>
  <c r="K1111" s="1"/>
  <c r="H1110"/>
  <c r="F1110"/>
  <c r="L1192" i="16" l="1"/>
  <c r="K1193" s="1"/>
  <c r="H1192"/>
  <c r="F1192"/>
  <c r="D1193"/>
  <c r="G1192"/>
  <c r="E1192"/>
  <c r="L1111" i="12"/>
  <c r="K1112" s="1"/>
  <c r="H1111"/>
  <c r="F1111"/>
  <c r="D1112"/>
  <c r="G1111"/>
  <c r="E1111"/>
  <c r="D1194" i="16" l="1"/>
  <c r="G1193"/>
  <c r="E1193"/>
  <c r="L1193"/>
  <c r="K1194" s="1"/>
  <c r="H1193"/>
  <c r="F1193"/>
  <c r="D1113" i="12"/>
  <c r="G1112"/>
  <c r="E1112"/>
  <c r="L1112"/>
  <c r="K1113" s="1"/>
  <c r="H1112"/>
  <c r="F1112"/>
  <c r="L1194" i="16" l="1"/>
  <c r="K1195" s="1"/>
  <c r="H1194"/>
  <c r="F1194"/>
  <c r="D1195"/>
  <c r="G1194"/>
  <c r="E1194"/>
  <c r="L1113" i="12"/>
  <c r="K1114" s="1"/>
  <c r="H1113"/>
  <c r="F1113"/>
  <c r="D1114"/>
  <c r="G1113"/>
  <c r="E1113"/>
  <c r="D1196" i="16" l="1"/>
  <c r="G1195"/>
  <c r="E1195"/>
  <c r="L1195"/>
  <c r="K1196" s="1"/>
  <c r="H1195"/>
  <c r="F1195"/>
  <c r="L1114" i="12"/>
  <c r="K1115" s="1"/>
  <c r="D1115"/>
  <c r="G1114"/>
  <c r="E1114"/>
  <c r="H1114"/>
  <c r="F1114"/>
  <c r="L1196" i="16" l="1"/>
  <c r="K1197" s="1"/>
  <c r="H1196"/>
  <c r="F1196"/>
  <c r="D1197"/>
  <c r="G1196"/>
  <c r="E1196"/>
  <c r="D1116" i="12"/>
  <c r="G1115"/>
  <c r="E1115"/>
  <c r="L1115"/>
  <c r="K1116" s="1"/>
  <c r="H1115"/>
  <c r="F1115"/>
  <c r="D1198" i="16" l="1"/>
  <c r="G1197"/>
  <c r="E1197"/>
  <c r="L1197"/>
  <c r="K1198" s="1"/>
  <c r="H1197"/>
  <c r="F1197"/>
  <c r="L1116" i="12"/>
  <c r="K1117" s="1"/>
  <c r="H1116"/>
  <c r="F1116"/>
  <c r="D1117"/>
  <c r="G1116"/>
  <c r="E1116"/>
  <c r="L1198" i="16" l="1"/>
  <c r="K1199" s="1"/>
  <c r="H1198"/>
  <c r="F1198"/>
  <c r="D1199"/>
  <c r="G1198"/>
  <c r="E1198"/>
  <c r="D1118" i="12"/>
  <c r="G1117"/>
  <c r="E1117"/>
  <c r="L1117"/>
  <c r="K1118" s="1"/>
  <c r="H1117"/>
  <c r="F1117"/>
  <c r="D1200" i="16" l="1"/>
  <c r="G1199"/>
  <c r="E1199"/>
  <c r="L1199"/>
  <c r="K1200" s="1"/>
  <c r="H1199"/>
  <c r="F1199"/>
  <c r="L1118" i="12"/>
  <c r="K1119" s="1"/>
  <c r="H1118"/>
  <c r="F1118"/>
  <c r="D1119"/>
  <c r="G1118"/>
  <c r="E1118"/>
  <c r="L1200" i="16" l="1"/>
  <c r="K1201" s="1"/>
  <c r="H1200"/>
  <c r="F1200"/>
  <c r="D1201"/>
  <c r="G1200"/>
  <c r="E1200"/>
  <c r="D1120" i="12"/>
  <c r="G1119"/>
  <c r="E1119"/>
  <c r="L1119"/>
  <c r="K1120" s="1"/>
  <c r="H1119"/>
  <c r="F1119"/>
  <c r="D1202" i="16" l="1"/>
  <c r="G1201"/>
  <c r="E1201"/>
  <c r="L1201"/>
  <c r="K1202" s="1"/>
  <c r="H1201"/>
  <c r="F1201"/>
  <c r="L1120" i="12"/>
  <c r="K1121" s="1"/>
  <c r="H1120"/>
  <c r="F1120"/>
  <c r="D1121"/>
  <c r="G1120"/>
  <c r="E1120"/>
  <c r="L1202" i="16" l="1"/>
  <c r="K1203" s="1"/>
  <c r="H1202"/>
  <c r="F1202"/>
  <c r="D1203"/>
  <c r="G1202"/>
  <c r="E1202"/>
  <c r="D1122" i="12"/>
  <c r="G1121"/>
  <c r="E1121"/>
  <c r="L1121"/>
  <c r="K1122" s="1"/>
  <c r="H1121"/>
  <c r="F1121"/>
  <c r="D1204" i="16" l="1"/>
  <c r="G1203"/>
  <c r="E1203"/>
  <c r="L1203"/>
  <c r="K1204" s="1"/>
  <c r="H1203"/>
  <c r="F1203"/>
  <c r="L1122" i="12"/>
  <c r="K1123" s="1"/>
  <c r="H1122"/>
  <c r="F1122"/>
  <c r="D1123"/>
  <c r="G1122"/>
  <c r="E1122"/>
  <c r="L1204" i="16" l="1"/>
  <c r="K1205" s="1"/>
  <c r="H1204"/>
  <c r="F1204"/>
  <c r="D1205"/>
  <c r="G1204"/>
  <c r="E1204"/>
  <c r="D1124" i="12"/>
  <c r="G1123"/>
  <c r="E1123"/>
  <c r="L1123"/>
  <c r="K1124" s="1"/>
  <c r="H1123"/>
  <c r="F1123"/>
  <c r="D1206" i="16" l="1"/>
  <c r="G1205"/>
  <c r="E1205"/>
  <c r="L1205"/>
  <c r="K1206" s="1"/>
  <c r="H1205"/>
  <c r="F1205"/>
  <c r="L1124" i="12"/>
  <c r="K1125" s="1"/>
  <c r="H1124"/>
  <c r="F1124"/>
  <c r="D1125"/>
  <c r="G1124"/>
  <c r="E1124"/>
  <c r="L1206" i="16" l="1"/>
  <c r="K1207" s="1"/>
  <c r="H1206"/>
  <c r="F1206"/>
  <c r="D1207"/>
  <c r="G1206"/>
  <c r="E1206"/>
  <c r="D1126" i="12"/>
  <c r="G1125"/>
  <c r="E1125"/>
  <c r="L1125"/>
  <c r="K1126" s="1"/>
  <c r="H1125"/>
  <c r="F1125"/>
  <c r="D1208" i="16" l="1"/>
  <c r="G1207"/>
  <c r="E1207"/>
  <c r="L1207"/>
  <c r="K1208" s="1"/>
  <c r="H1207"/>
  <c r="F1207"/>
  <c r="L1126" i="12"/>
  <c r="K1127" s="1"/>
  <c r="H1126"/>
  <c r="F1126"/>
  <c r="D1127"/>
  <c r="G1126"/>
  <c r="E1126"/>
  <c r="L1208" i="16" l="1"/>
  <c r="K1209" s="1"/>
  <c r="H1208"/>
  <c r="F1208"/>
  <c r="D1209"/>
  <c r="G1208"/>
  <c r="E1208"/>
  <c r="D1128" i="12"/>
  <c r="G1127"/>
  <c r="E1127"/>
  <c r="L1127"/>
  <c r="K1128" s="1"/>
  <c r="H1127"/>
  <c r="F1127"/>
  <c r="D1210" i="16" l="1"/>
  <c r="G1209"/>
  <c r="E1209"/>
  <c r="L1209"/>
  <c r="K1210" s="1"/>
  <c r="H1209"/>
  <c r="F1209"/>
  <c r="L1128" i="12"/>
  <c r="K1129" s="1"/>
  <c r="H1128"/>
  <c r="F1128"/>
  <c r="D1129"/>
  <c r="G1128"/>
  <c r="E1128"/>
  <c r="L1210" i="16" l="1"/>
  <c r="K1211" s="1"/>
  <c r="H1210"/>
  <c r="F1210"/>
  <c r="D1211"/>
  <c r="G1210"/>
  <c r="E1210"/>
  <c r="D1130" i="12"/>
  <c r="G1129"/>
  <c r="E1129"/>
  <c r="L1129"/>
  <c r="K1130" s="1"/>
  <c r="H1129"/>
  <c r="F1129"/>
  <c r="D1212" i="16" l="1"/>
  <c r="G1211"/>
  <c r="E1211"/>
  <c r="L1211"/>
  <c r="K1212" s="1"/>
  <c r="H1211"/>
  <c r="F1211"/>
  <c r="L1130" i="12"/>
  <c r="K1131" s="1"/>
  <c r="H1130"/>
  <c r="F1130"/>
  <c r="D1131"/>
  <c r="G1130"/>
  <c r="E1130"/>
  <c r="L1212" i="16" l="1"/>
  <c r="K1213" s="1"/>
  <c r="H1212"/>
  <c r="F1212"/>
  <c r="D1213"/>
  <c r="G1212"/>
  <c r="E1212"/>
  <c r="D1132" i="12"/>
  <c r="G1131"/>
  <c r="E1131"/>
  <c r="L1131"/>
  <c r="K1132" s="1"/>
  <c r="H1131"/>
  <c r="F1131"/>
  <c r="D1214" i="16" l="1"/>
  <c r="G1213"/>
  <c r="E1213"/>
  <c r="L1213"/>
  <c r="K1214" s="1"/>
  <c r="H1213"/>
  <c r="F1213"/>
  <c r="L1132" i="12"/>
  <c r="K1133" s="1"/>
  <c r="H1132"/>
  <c r="F1132"/>
  <c r="D1133"/>
  <c r="G1132"/>
  <c r="E1132"/>
  <c r="L1214" i="16" l="1"/>
  <c r="K1215" s="1"/>
  <c r="H1214"/>
  <c r="F1214"/>
  <c r="D1215"/>
  <c r="G1214"/>
  <c r="E1214"/>
  <c r="D1134" i="12"/>
  <c r="G1133"/>
  <c r="E1133"/>
  <c r="L1133"/>
  <c r="K1134" s="1"/>
  <c r="H1133"/>
  <c r="F1133"/>
  <c r="D1216" i="16" l="1"/>
  <c r="G1215"/>
  <c r="E1215"/>
  <c r="L1215"/>
  <c r="K1216" s="1"/>
  <c r="H1215"/>
  <c r="F1215"/>
  <c r="L1134" i="12"/>
  <c r="K1135" s="1"/>
  <c r="H1134"/>
  <c r="F1134"/>
  <c r="D1135"/>
  <c r="G1134"/>
  <c r="E1134"/>
  <c r="L1216" i="16" l="1"/>
  <c r="K1217" s="1"/>
  <c r="H1216"/>
  <c r="F1216"/>
  <c r="D1217"/>
  <c r="G1216"/>
  <c r="E1216"/>
  <c r="D1136" i="12"/>
  <c r="G1135"/>
  <c r="E1135"/>
  <c r="L1135"/>
  <c r="K1136" s="1"/>
  <c r="H1135"/>
  <c r="F1135"/>
  <c r="D1218" i="16" l="1"/>
  <c r="G1217"/>
  <c r="E1217"/>
  <c r="L1217"/>
  <c r="K1218" s="1"/>
  <c r="H1217"/>
  <c r="F1217"/>
  <c r="L1136" i="12"/>
  <c r="K1137" s="1"/>
  <c r="H1136"/>
  <c r="F1136"/>
  <c r="D1137"/>
  <c r="G1136"/>
  <c r="E1136"/>
  <c r="L1218" i="16" l="1"/>
  <c r="K1219" s="1"/>
  <c r="H1218"/>
  <c r="F1218"/>
  <c r="D1219"/>
  <c r="G1218"/>
  <c r="E1218"/>
  <c r="D1138" i="12"/>
  <c r="G1137"/>
  <c r="E1137"/>
  <c r="L1137"/>
  <c r="K1138" s="1"/>
  <c r="H1137"/>
  <c r="F1137"/>
  <c r="D1220" i="16" l="1"/>
  <c r="G1219"/>
  <c r="E1219"/>
  <c r="L1219"/>
  <c r="K1220" s="1"/>
  <c r="H1219"/>
  <c r="F1219"/>
  <c r="L1138" i="12"/>
  <c r="K1139" s="1"/>
  <c r="H1138"/>
  <c r="F1138"/>
  <c r="D1139"/>
  <c r="G1138"/>
  <c r="E1138"/>
  <c r="L1220" i="16" l="1"/>
  <c r="K1221" s="1"/>
  <c r="H1220"/>
  <c r="F1220"/>
  <c r="D1221"/>
  <c r="G1220"/>
  <c r="E1220"/>
  <c r="D1140" i="12"/>
  <c r="G1139"/>
  <c r="E1139"/>
  <c r="L1139"/>
  <c r="K1140" s="1"/>
  <c r="H1139"/>
  <c r="F1139"/>
  <c r="D1222" i="16" l="1"/>
  <c r="G1221"/>
  <c r="E1221"/>
  <c r="L1221"/>
  <c r="K1222" s="1"/>
  <c r="H1221"/>
  <c r="F1221"/>
  <c r="L1140" i="12"/>
  <c r="K1141" s="1"/>
  <c r="H1140"/>
  <c r="F1140"/>
  <c r="D1141"/>
  <c r="G1140"/>
  <c r="E1140"/>
  <c r="L1222" i="16" l="1"/>
  <c r="K1223" s="1"/>
  <c r="H1222"/>
  <c r="F1222"/>
  <c r="D1223"/>
  <c r="G1222"/>
  <c r="E1222"/>
  <c r="D1142" i="12"/>
  <c r="G1141"/>
  <c r="E1141"/>
  <c r="L1141"/>
  <c r="K1142" s="1"/>
  <c r="H1141"/>
  <c r="F1141"/>
  <c r="D1224" i="16" l="1"/>
  <c r="G1223"/>
  <c r="E1223"/>
  <c r="L1223"/>
  <c r="K1224" s="1"/>
  <c r="H1223"/>
  <c r="F1223"/>
  <c r="L1142" i="12"/>
  <c r="K1143" s="1"/>
  <c r="H1142"/>
  <c r="F1142"/>
  <c r="D1143"/>
  <c r="G1142"/>
  <c r="E1142"/>
  <c r="L1224" i="16" l="1"/>
  <c r="K1225" s="1"/>
  <c r="H1224"/>
  <c r="F1224"/>
  <c r="D1225"/>
  <c r="G1224"/>
  <c r="E1224"/>
  <c r="D1144" i="12"/>
  <c r="G1143"/>
  <c r="E1143"/>
  <c r="L1143"/>
  <c r="K1144" s="1"/>
  <c r="H1143"/>
  <c r="F1143"/>
  <c r="D1226" i="16" l="1"/>
  <c r="G1225"/>
  <c r="E1225"/>
  <c r="L1225"/>
  <c r="K1226" s="1"/>
  <c r="H1225"/>
  <c r="F1225"/>
  <c r="L1144" i="12"/>
  <c r="K1145" s="1"/>
  <c r="H1144"/>
  <c r="F1144"/>
  <c r="D1145"/>
  <c r="G1144"/>
  <c r="E1144"/>
  <c r="L1226" i="16" l="1"/>
  <c r="K1227" s="1"/>
  <c r="H1226"/>
  <c r="F1226"/>
  <c r="D1227"/>
  <c r="G1226"/>
  <c r="E1226"/>
  <c r="D1146" i="12"/>
  <c r="G1145"/>
  <c r="E1145"/>
  <c r="L1145"/>
  <c r="K1146" s="1"/>
  <c r="H1145"/>
  <c r="F1145"/>
  <c r="D1228" i="16" l="1"/>
  <c r="G1227"/>
  <c r="E1227"/>
  <c r="L1227"/>
  <c r="K1228" s="1"/>
  <c r="H1227"/>
  <c r="F1227"/>
  <c r="L1146" i="12"/>
  <c r="K1147" s="1"/>
  <c r="H1146"/>
  <c r="F1146"/>
  <c r="D1147"/>
  <c r="G1146"/>
  <c r="E1146"/>
  <c r="L1228" i="16" l="1"/>
  <c r="K1229" s="1"/>
  <c r="H1228"/>
  <c r="F1228"/>
  <c r="D1229"/>
  <c r="G1228"/>
  <c r="E1228"/>
  <c r="D1148" i="12"/>
  <c r="G1147"/>
  <c r="E1147"/>
  <c r="L1147"/>
  <c r="K1148" s="1"/>
  <c r="H1147"/>
  <c r="F1147"/>
  <c r="D1230" i="16" l="1"/>
  <c r="G1229"/>
  <c r="E1229"/>
  <c r="L1229"/>
  <c r="K1230" s="1"/>
  <c r="H1229"/>
  <c r="F1229"/>
  <c r="L1148" i="12"/>
  <c r="K1149" s="1"/>
  <c r="H1148"/>
  <c r="F1148"/>
  <c r="D1149"/>
  <c r="G1148"/>
  <c r="E1148"/>
  <c r="L1230" i="16" l="1"/>
  <c r="K1231" s="1"/>
  <c r="H1230"/>
  <c r="F1230"/>
  <c r="D1231"/>
  <c r="G1230"/>
  <c r="E1230"/>
  <c r="D1150" i="12"/>
  <c r="G1149"/>
  <c r="E1149"/>
  <c r="L1149"/>
  <c r="K1150" s="1"/>
  <c r="H1149"/>
  <c r="F1149"/>
  <c r="D1232" i="16" l="1"/>
  <c r="G1231"/>
  <c r="E1231"/>
  <c r="L1231"/>
  <c r="K1232" s="1"/>
  <c r="H1231"/>
  <c r="F1231"/>
  <c r="L1150" i="12"/>
  <c r="K1151" s="1"/>
  <c r="H1150"/>
  <c r="F1150"/>
  <c r="D1151"/>
  <c r="G1150"/>
  <c r="E1150"/>
  <c r="L1232" i="16" l="1"/>
  <c r="K1233" s="1"/>
  <c r="H1232"/>
  <c r="F1232"/>
  <c r="D1233"/>
  <c r="G1232"/>
  <c r="E1232"/>
  <c r="D1152" i="12"/>
  <c r="G1151"/>
  <c r="E1151"/>
  <c r="L1151"/>
  <c r="K1152" s="1"/>
  <c r="H1151"/>
  <c r="F1151"/>
  <c r="D1234" i="16" l="1"/>
  <c r="G1233"/>
  <c r="E1233"/>
  <c r="L1233"/>
  <c r="K1234" s="1"/>
  <c r="H1233"/>
  <c r="F1233"/>
  <c r="L1152" i="12"/>
  <c r="K1153" s="1"/>
  <c r="H1152"/>
  <c r="F1152"/>
  <c r="D1153"/>
  <c r="G1152"/>
  <c r="E1152"/>
  <c r="L1234" i="16" l="1"/>
  <c r="K1235" s="1"/>
  <c r="H1234"/>
  <c r="F1234"/>
  <c r="D1235"/>
  <c r="G1234"/>
  <c r="E1234"/>
  <c r="D1154" i="12"/>
  <c r="G1153"/>
  <c r="E1153"/>
  <c r="L1153"/>
  <c r="K1154" s="1"/>
  <c r="H1153"/>
  <c r="F1153"/>
  <c r="D1236" i="16" l="1"/>
  <c r="G1235"/>
  <c r="E1235"/>
  <c r="L1235"/>
  <c r="K1236" s="1"/>
  <c r="H1235"/>
  <c r="F1235"/>
  <c r="L1154" i="12"/>
  <c r="K1155" s="1"/>
  <c r="H1154"/>
  <c r="F1154"/>
  <c r="D1155"/>
  <c r="G1154"/>
  <c r="E1154"/>
  <c r="L1236" i="16" l="1"/>
  <c r="K1237" s="1"/>
  <c r="H1236"/>
  <c r="F1236"/>
  <c r="D1237"/>
  <c r="G1236"/>
  <c r="E1236"/>
  <c r="D1156" i="12"/>
  <c r="G1155"/>
  <c r="E1155"/>
  <c r="L1155"/>
  <c r="K1156" s="1"/>
  <c r="H1155"/>
  <c r="F1155"/>
  <c r="D1238" i="16" l="1"/>
  <c r="G1237"/>
  <c r="E1237"/>
  <c r="L1237"/>
  <c r="K1238" s="1"/>
  <c r="H1237"/>
  <c r="F1237"/>
  <c r="L1156" i="12"/>
  <c r="K1157" s="1"/>
  <c r="H1156"/>
  <c r="F1156"/>
  <c r="D1157"/>
  <c r="G1156"/>
  <c r="E1156"/>
  <c r="L1238" i="16" l="1"/>
  <c r="K1239" s="1"/>
  <c r="H1238"/>
  <c r="F1238"/>
  <c r="D1239"/>
  <c r="G1238"/>
  <c r="E1238"/>
  <c r="D1158" i="12"/>
  <c r="G1157"/>
  <c r="E1157"/>
  <c r="L1157"/>
  <c r="K1158" s="1"/>
  <c r="H1157"/>
  <c r="F1157"/>
  <c r="D1240" i="16" l="1"/>
  <c r="G1239"/>
  <c r="E1239"/>
  <c r="L1239"/>
  <c r="K1240" s="1"/>
  <c r="H1239"/>
  <c r="F1239"/>
  <c r="L1158" i="12"/>
  <c r="K1159" s="1"/>
  <c r="H1158"/>
  <c r="F1158"/>
  <c r="D1159"/>
  <c r="G1158"/>
  <c r="E1158"/>
  <c r="L1240" i="16" l="1"/>
  <c r="K1241" s="1"/>
  <c r="H1240"/>
  <c r="F1240"/>
  <c r="D1241"/>
  <c r="G1240"/>
  <c r="E1240"/>
  <c r="D1160" i="12"/>
  <c r="G1159"/>
  <c r="E1159"/>
  <c r="L1159"/>
  <c r="K1160" s="1"/>
  <c r="H1159"/>
  <c r="F1159"/>
  <c r="D1242" i="16" l="1"/>
  <c r="G1241"/>
  <c r="E1241"/>
  <c r="L1241"/>
  <c r="K1242" s="1"/>
  <c r="H1241"/>
  <c r="F1241"/>
  <c r="L1160" i="12"/>
  <c r="K1161" s="1"/>
  <c r="H1160"/>
  <c r="F1160"/>
  <c r="D1161"/>
  <c r="G1160"/>
  <c r="E1160"/>
  <c r="L1242" i="16" l="1"/>
  <c r="K1243" s="1"/>
  <c r="H1242"/>
  <c r="F1242"/>
  <c r="D1243"/>
  <c r="G1242"/>
  <c r="E1242"/>
  <c r="D1162" i="12"/>
  <c r="G1161"/>
  <c r="E1161"/>
  <c r="L1161"/>
  <c r="K1162" s="1"/>
  <c r="H1161"/>
  <c r="F1161"/>
  <c r="D1244" i="16" l="1"/>
  <c r="G1243"/>
  <c r="E1243"/>
  <c r="L1243"/>
  <c r="K1244" s="1"/>
  <c r="H1243"/>
  <c r="F1243"/>
  <c r="L1162" i="12"/>
  <c r="K1163" s="1"/>
  <c r="H1162"/>
  <c r="F1162"/>
  <c r="D1163"/>
  <c r="G1162"/>
  <c r="E1162"/>
  <c r="L1244" i="16" l="1"/>
  <c r="K1245" s="1"/>
  <c r="H1244"/>
  <c r="F1244"/>
  <c r="D1245"/>
  <c r="G1244"/>
  <c r="E1244"/>
  <c r="D1164" i="12"/>
  <c r="G1163"/>
  <c r="E1163"/>
  <c r="L1163"/>
  <c r="K1164" s="1"/>
  <c r="H1163"/>
  <c r="F1163"/>
  <c r="D1246" i="16" l="1"/>
  <c r="G1245"/>
  <c r="E1245"/>
  <c r="L1245"/>
  <c r="K1246" s="1"/>
  <c r="H1245"/>
  <c r="F1245"/>
  <c r="L1164" i="12"/>
  <c r="K1165" s="1"/>
  <c r="H1164"/>
  <c r="F1164"/>
  <c r="D1165"/>
  <c r="G1164"/>
  <c r="E1164"/>
  <c r="L1246" i="16" l="1"/>
  <c r="K1247" s="1"/>
  <c r="H1246"/>
  <c r="F1246"/>
  <c r="D1247"/>
  <c r="G1246"/>
  <c r="E1246"/>
  <c r="D1166" i="12"/>
  <c r="G1165"/>
  <c r="E1165"/>
  <c r="L1165"/>
  <c r="K1166" s="1"/>
  <c r="H1165"/>
  <c r="F1165"/>
  <c r="D1248" i="16" l="1"/>
  <c r="G1247"/>
  <c r="E1247"/>
  <c r="L1247"/>
  <c r="K1248" s="1"/>
  <c r="H1247"/>
  <c r="F1247"/>
  <c r="L1166" i="12"/>
  <c r="K1167" s="1"/>
  <c r="H1166"/>
  <c r="F1166"/>
  <c r="D1167"/>
  <c r="G1166"/>
  <c r="E1166"/>
  <c r="L1248" i="16" l="1"/>
  <c r="K1249" s="1"/>
  <c r="H1248"/>
  <c r="F1248"/>
  <c r="D1249"/>
  <c r="G1248"/>
  <c r="E1248"/>
  <c r="D1168" i="12"/>
  <c r="G1167"/>
  <c r="E1167"/>
  <c r="L1167"/>
  <c r="K1168" s="1"/>
  <c r="H1167"/>
  <c r="F1167"/>
  <c r="D1250" i="16" l="1"/>
  <c r="G1249"/>
  <c r="E1249"/>
  <c r="L1249"/>
  <c r="K1250" s="1"/>
  <c r="H1249"/>
  <c r="F1249"/>
  <c r="L1168" i="12"/>
  <c r="K1169" s="1"/>
  <c r="H1168"/>
  <c r="F1168"/>
  <c r="D1169"/>
  <c r="G1168"/>
  <c r="E1168"/>
  <c r="L1250" i="16" l="1"/>
  <c r="K1251" s="1"/>
  <c r="H1250"/>
  <c r="F1250"/>
  <c r="D1251"/>
  <c r="G1250"/>
  <c r="E1250"/>
  <c r="D1170" i="12"/>
  <c r="G1169"/>
  <c r="E1169"/>
  <c r="L1169"/>
  <c r="K1170" s="1"/>
  <c r="H1169"/>
  <c r="F1169"/>
  <c r="D1252" i="16" l="1"/>
  <c r="G1251"/>
  <c r="E1251"/>
  <c r="L1251"/>
  <c r="K1252" s="1"/>
  <c r="H1251"/>
  <c r="F1251"/>
  <c r="L1170" i="12"/>
  <c r="K1171" s="1"/>
  <c r="H1170"/>
  <c r="F1170"/>
  <c r="D1171"/>
  <c r="G1170"/>
  <c r="E1170"/>
  <c r="L1252" i="16" l="1"/>
  <c r="K1253" s="1"/>
  <c r="H1252"/>
  <c r="F1252"/>
  <c r="D1253"/>
  <c r="G1252"/>
  <c r="E1252"/>
  <c r="D1172" i="12"/>
  <c r="G1171"/>
  <c r="E1171"/>
  <c r="L1171"/>
  <c r="K1172" s="1"/>
  <c r="H1171"/>
  <c r="F1171"/>
  <c r="D1254" i="16" l="1"/>
  <c r="G1253"/>
  <c r="E1253"/>
  <c r="L1253"/>
  <c r="K1254" s="1"/>
  <c r="H1253"/>
  <c r="F1253"/>
  <c r="L1172" i="12"/>
  <c r="K1173" s="1"/>
  <c r="H1172"/>
  <c r="F1172"/>
  <c r="D1173"/>
  <c r="G1172"/>
  <c r="E1172"/>
  <c r="L1254" i="16" l="1"/>
  <c r="K1255" s="1"/>
  <c r="H1254"/>
  <c r="F1254"/>
  <c r="D1255"/>
  <c r="G1254"/>
  <c r="E1254"/>
  <c r="D1174" i="12"/>
  <c r="G1173"/>
  <c r="E1173"/>
  <c r="L1173"/>
  <c r="K1174" s="1"/>
  <c r="H1173"/>
  <c r="F1173"/>
  <c r="D1256" i="16" l="1"/>
  <c r="G1255"/>
  <c r="E1255"/>
  <c r="L1255"/>
  <c r="K1256" s="1"/>
  <c r="H1255"/>
  <c r="F1255"/>
  <c r="L1174" i="12"/>
  <c r="K1175" s="1"/>
  <c r="H1174"/>
  <c r="F1174"/>
  <c r="D1175"/>
  <c r="G1174"/>
  <c r="E1174"/>
  <c r="L1256" i="16" l="1"/>
  <c r="K1257" s="1"/>
  <c r="H1256"/>
  <c r="F1256"/>
  <c r="D1257"/>
  <c r="G1256"/>
  <c r="E1256"/>
  <c r="D1176" i="12"/>
  <c r="G1175"/>
  <c r="E1175"/>
  <c r="L1175"/>
  <c r="K1176" s="1"/>
  <c r="H1175"/>
  <c r="F1175"/>
  <c r="D1258" i="16" l="1"/>
  <c r="G1257"/>
  <c r="E1257"/>
  <c r="L1257"/>
  <c r="K1258" s="1"/>
  <c r="H1257"/>
  <c r="F1257"/>
  <c r="L1176" i="12"/>
  <c r="K1177" s="1"/>
  <c r="H1176"/>
  <c r="F1176"/>
  <c r="D1177"/>
  <c r="G1176"/>
  <c r="E1176"/>
  <c r="L1258" i="16" l="1"/>
  <c r="K1259" s="1"/>
  <c r="H1258"/>
  <c r="F1258"/>
  <c r="D1259"/>
  <c r="G1258"/>
  <c r="E1258"/>
  <c r="D1178" i="12"/>
  <c r="G1177"/>
  <c r="E1177"/>
  <c r="L1177"/>
  <c r="K1178" s="1"/>
  <c r="H1177"/>
  <c r="F1177"/>
  <c r="D1260" i="16" l="1"/>
  <c r="G1259"/>
  <c r="E1259"/>
  <c r="L1259"/>
  <c r="K1260" s="1"/>
  <c r="H1259"/>
  <c r="F1259"/>
  <c r="L1178" i="12"/>
  <c r="K1179" s="1"/>
  <c r="H1178"/>
  <c r="F1178"/>
  <c r="D1179"/>
  <c r="G1178"/>
  <c r="E1178"/>
  <c r="L1260" i="16" l="1"/>
  <c r="K1261" s="1"/>
  <c r="D1261"/>
  <c r="H1260"/>
  <c r="F1260"/>
  <c r="G1260"/>
  <c r="E1260"/>
  <c r="D1180" i="12"/>
  <c r="G1179"/>
  <c r="E1179"/>
  <c r="L1179"/>
  <c r="K1180" s="1"/>
  <c r="H1179"/>
  <c r="F1179"/>
  <c r="D1262" i="16" l="1"/>
  <c r="G1261"/>
  <c r="E1261"/>
  <c r="L1261"/>
  <c r="K1262" s="1"/>
  <c r="H1261"/>
  <c r="F1261"/>
  <c r="L1180" i="12"/>
  <c r="K1181" s="1"/>
  <c r="H1180"/>
  <c r="F1180"/>
  <c r="D1181"/>
  <c r="G1180"/>
  <c r="E1180"/>
  <c r="L1262" i="16" l="1"/>
  <c r="K1263" s="1"/>
  <c r="H1262"/>
  <c r="F1262"/>
  <c r="D1263"/>
  <c r="G1262"/>
  <c r="E1262"/>
  <c r="D1182" i="12"/>
  <c r="G1181"/>
  <c r="E1181"/>
  <c r="L1181"/>
  <c r="K1182" s="1"/>
  <c r="H1181"/>
  <c r="F1181"/>
  <c r="D1264" i="16" l="1"/>
  <c r="G1263"/>
  <c r="E1263"/>
  <c r="L1263"/>
  <c r="K1264" s="1"/>
  <c r="H1263"/>
  <c r="F1263"/>
  <c r="L1182" i="12"/>
  <c r="K1183" s="1"/>
  <c r="H1182"/>
  <c r="F1182"/>
  <c r="D1183"/>
  <c r="G1182"/>
  <c r="E1182"/>
  <c r="L1264" i="16" l="1"/>
  <c r="K1265" s="1"/>
  <c r="H1264"/>
  <c r="F1264"/>
  <c r="D1265"/>
  <c r="G1264"/>
  <c r="E1264"/>
  <c r="D1184" i="12"/>
  <c r="G1183"/>
  <c r="E1183"/>
  <c r="L1183"/>
  <c r="K1184" s="1"/>
  <c r="H1183"/>
  <c r="F1183"/>
  <c r="D1266" i="16" l="1"/>
  <c r="G1265"/>
  <c r="E1265"/>
  <c r="L1265"/>
  <c r="K1266" s="1"/>
  <c r="H1265"/>
  <c r="F1265"/>
  <c r="L1184" i="12"/>
  <c r="K1185" s="1"/>
  <c r="H1184"/>
  <c r="F1184"/>
  <c r="D1185"/>
  <c r="G1184"/>
  <c r="E1184"/>
  <c r="L1266" i="16" l="1"/>
  <c r="K1267" s="1"/>
  <c r="H1266"/>
  <c r="F1266"/>
  <c r="D1267"/>
  <c r="G1266"/>
  <c r="E1266"/>
  <c r="D1186" i="12"/>
  <c r="G1185"/>
  <c r="E1185"/>
  <c r="L1185"/>
  <c r="K1186" s="1"/>
  <c r="H1185"/>
  <c r="F1185"/>
  <c r="D1268" i="16" l="1"/>
  <c r="G1267"/>
  <c r="E1267"/>
  <c r="L1267"/>
  <c r="K1268" s="1"/>
  <c r="H1267"/>
  <c r="F1267"/>
  <c r="L1186" i="12"/>
  <c r="K1187" s="1"/>
  <c r="H1186"/>
  <c r="F1186"/>
  <c r="D1187"/>
  <c r="G1186"/>
  <c r="E1186"/>
  <c r="L1268" i="16" l="1"/>
  <c r="K1269" s="1"/>
  <c r="H1268"/>
  <c r="F1268"/>
  <c r="D1269"/>
  <c r="G1268"/>
  <c r="E1268"/>
  <c r="D1188" i="12"/>
  <c r="G1187"/>
  <c r="E1187"/>
  <c r="L1187"/>
  <c r="K1188" s="1"/>
  <c r="H1187"/>
  <c r="F1187"/>
  <c r="D1270" i="16" l="1"/>
  <c r="G1269"/>
  <c r="E1269"/>
  <c r="L1269"/>
  <c r="K1270" s="1"/>
  <c r="H1269"/>
  <c r="F1269"/>
  <c r="L1188" i="12"/>
  <c r="K1189" s="1"/>
  <c r="H1188"/>
  <c r="F1188"/>
  <c r="D1189"/>
  <c r="G1188"/>
  <c r="E1188"/>
  <c r="L1270" i="16" l="1"/>
  <c r="K1271" s="1"/>
  <c r="H1270"/>
  <c r="F1270"/>
  <c r="D1271"/>
  <c r="G1270"/>
  <c r="E1270"/>
  <c r="D1190" i="12"/>
  <c r="G1189"/>
  <c r="E1189"/>
  <c r="L1189"/>
  <c r="K1190" s="1"/>
  <c r="H1189"/>
  <c r="F1189"/>
  <c r="D1272" i="16" l="1"/>
  <c r="G1271"/>
  <c r="E1271"/>
  <c r="L1271"/>
  <c r="K1272" s="1"/>
  <c r="H1271"/>
  <c r="F1271"/>
  <c r="L1190" i="12"/>
  <c r="K1191" s="1"/>
  <c r="H1190"/>
  <c r="F1190"/>
  <c r="D1191"/>
  <c r="G1190"/>
  <c r="E1190"/>
  <c r="L1272" i="16" l="1"/>
  <c r="K1273" s="1"/>
  <c r="H1272"/>
  <c r="F1272"/>
  <c r="D1273"/>
  <c r="G1272"/>
  <c r="E1272"/>
  <c r="D1192" i="12"/>
  <c r="G1191"/>
  <c r="E1191"/>
  <c r="L1191"/>
  <c r="K1192" s="1"/>
  <c r="H1191"/>
  <c r="F1191"/>
  <c r="D1274" i="16" l="1"/>
  <c r="G1273"/>
  <c r="E1273"/>
  <c r="L1273"/>
  <c r="K1274" s="1"/>
  <c r="H1273"/>
  <c r="F1273"/>
  <c r="L1192" i="12"/>
  <c r="K1193" s="1"/>
  <c r="H1192"/>
  <c r="F1192"/>
  <c r="D1193"/>
  <c r="G1192"/>
  <c r="E1192"/>
  <c r="L1274" i="16" l="1"/>
  <c r="K1275" s="1"/>
  <c r="H1274"/>
  <c r="F1274"/>
  <c r="D1275"/>
  <c r="G1274"/>
  <c r="E1274"/>
  <c r="D1194" i="12"/>
  <c r="G1193"/>
  <c r="E1193"/>
  <c r="L1193"/>
  <c r="K1194" s="1"/>
  <c r="H1193"/>
  <c r="F1193"/>
  <c r="D1276" i="16" l="1"/>
  <c r="G1275"/>
  <c r="E1275"/>
  <c r="L1275"/>
  <c r="K1276" s="1"/>
  <c r="H1275"/>
  <c r="F1275"/>
  <c r="L1194" i="12"/>
  <c r="K1195" s="1"/>
  <c r="H1194"/>
  <c r="F1194"/>
  <c r="D1195"/>
  <c r="G1194"/>
  <c r="E1194"/>
  <c r="L1276" i="16" l="1"/>
  <c r="K1277" s="1"/>
  <c r="H1276"/>
  <c r="F1276"/>
  <c r="D1277"/>
  <c r="G1276"/>
  <c r="E1276"/>
  <c r="D1196" i="12"/>
  <c r="G1195"/>
  <c r="E1195"/>
  <c r="L1195"/>
  <c r="K1196" s="1"/>
  <c r="H1195"/>
  <c r="F1195"/>
  <c r="D1278" i="16" l="1"/>
  <c r="G1277"/>
  <c r="E1277"/>
  <c r="L1277"/>
  <c r="K1278" s="1"/>
  <c r="H1277"/>
  <c r="F1277"/>
  <c r="L1196" i="12"/>
  <c r="K1197" s="1"/>
  <c r="H1196"/>
  <c r="F1196"/>
  <c r="D1197"/>
  <c r="G1196"/>
  <c r="E1196"/>
  <c r="L1278" i="16" l="1"/>
  <c r="K1279" s="1"/>
  <c r="H1278"/>
  <c r="F1278"/>
  <c r="D1279"/>
  <c r="G1278"/>
  <c r="E1278"/>
  <c r="D1198" i="12"/>
  <c r="G1197"/>
  <c r="E1197"/>
  <c r="L1197"/>
  <c r="K1198" s="1"/>
  <c r="H1197"/>
  <c r="F1197"/>
  <c r="D1280" i="16" l="1"/>
  <c r="G1279"/>
  <c r="E1279"/>
  <c r="L1279"/>
  <c r="K1280" s="1"/>
  <c r="H1279"/>
  <c r="F1279"/>
  <c r="L1198" i="12"/>
  <c r="K1199" s="1"/>
  <c r="H1198"/>
  <c r="F1198"/>
  <c r="D1199"/>
  <c r="G1198"/>
  <c r="E1198"/>
  <c r="L1280" i="16" l="1"/>
  <c r="K1281" s="1"/>
  <c r="H1280"/>
  <c r="F1280"/>
  <c r="D1281"/>
  <c r="G1280"/>
  <c r="E1280"/>
  <c r="D1200" i="12"/>
  <c r="G1199"/>
  <c r="E1199"/>
  <c r="L1199"/>
  <c r="K1200" s="1"/>
  <c r="H1199"/>
  <c r="F1199"/>
  <c r="D1282" i="16" l="1"/>
  <c r="G1281"/>
  <c r="E1281"/>
  <c r="L1281"/>
  <c r="K1282" s="1"/>
  <c r="H1281"/>
  <c r="F1281"/>
  <c r="L1200" i="12"/>
  <c r="K1201" s="1"/>
  <c r="H1200"/>
  <c r="F1200"/>
  <c r="D1201"/>
  <c r="G1200"/>
  <c r="E1200"/>
  <c r="L1282" i="16" l="1"/>
  <c r="K1283" s="1"/>
  <c r="H1282"/>
  <c r="F1282"/>
  <c r="D1283"/>
  <c r="G1282"/>
  <c r="E1282"/>
  <c r="D1202" i="12"/>
  <c r="G1201"/>
  <c r="E1201"/>
  <c r="L1201"/>
  <c r="K1202" s="1"/>
  <c r="H1201"/>
  <c r="F1201"/>
  <c r="D1284" i="16" l="1"/>
  <c r="G1283"/>
  <c r="E1283"/>
  <c r="L1283"/>
  <c r="K1284" s="1"/>
  <c r="H1283"/>
  <c r="F1283"/>
  <c r="L1202" i="12"/>
  <c r="K1203" s="1"/>
  <c r="H1202"/>
  <c r="F1202"/>
  <c r="D1203"/>
  <c r="G1202"/>
  <c r="E1202"/>
  <c r="L1284" i="16" l="1"/>
  <c r="K1285" s="1"/>
  <c r="H1284"/>
  <c r="F1284"/>
  <c r="D1285"/>
  <c r="G1284"/>
  <c r="E1284"/>
  <c r="D1204" i="12"/>
  <c r="G1203"/>
  <c r="E1203"/>
  <c r="L1203"/>
  <c r="K1204" s="1"/>
  <c r="H1203"/>
  <c r="F1203"/>
  <c r="D1286" i="16" l="1"/>
  <c r="G1285"/>
  <c r="E1285"/>
  <c r="L1285"/>
  <c r="K1286" s="1"/>
  <c r="H1285"/>
  <c r="F1285"/>
  <c r="L1204" i="12"/>
  <c r="K1205" s="1"/>
  <c r="H1204"/>
  <c r="F1204"/>
  <c r="D1205"/>
  <c r="G1204"/>
  <c r="E1204"/>
  <c r="L1286" i="16" l="1"/>
  <c r="K1287" s="1"/>
  <c r="H1286"/>
  <c r="F1286"/>
  <c r="D1287"/>
  <c r="G1286"/>
  <c r="E1286"/>
  <c r="D1206" i="12"/>
  <c r="G1205"/>
  <c r="E1205"/>
  <c r="L1205"/>
  <c r="K1206" s="1"/>
  <c r="H1205"/>
  <c r="F1205"/>
  <c r="D1288" i="16" l="1"/>
  <c r="G1287"/>
  <c r="E1287"/>
  <c r="L1287"/>
  <c r="K1288" s="1"/>
  <c r="H1287"/>
  <c r="F1287"/>
  <c r="L1206" i="12"/>
  <c r="K1207" s="1"/>
  <c r="H1206"/>
  <c r="F1206"/>
  <c r="D1207"/>
  <c r="G1206"/>
  <c r="E1206"/>
  <c r="L1288" i="16" l="1"/>
  <c r="K1289" s="1"/>
  <c r="H1288"/>
  <c r="F1288"/>
  <c r="D1289"/>
  <c r="G1288"/>
  <c r="E1288"/>
  <c r="D1208" i="12"/>
  <c r="G1207"/>
  <c r="E1207"/>
  <c r="L1207"/>
  <c r="K1208" s="1"/>
  <c r="H1207"/>
  <c r="F1207"/>
  <c r="D1290" i="16" l="1"/>
  <c r="G1289"/>
  <c r="E1289"/>
  <c r="L1289"/>
  <c r="K1290" s="1"/>
  <c r="H1289"/>
  <c r="F1289"/>
  <c r="L1208" i="12"/>
  <c r="K1209" s="1"/>
  <c r="H1208"/>
  <c r="F1208"/>
  <c r="D1209"/>
  <c r="G1208"/>
  <c r="E1208"/>
  <c r="L1290" i="16" l="1"/>
  <c r="K1291" s="1"/>
  <c r="H1290"/>
  <c r="F1290"/>
  <c r="D1291"/>
  <c r="G1290"/>
  <c r="E1290"/>
  <c r="D1210" i="12"/>
  <c r="G1209"/>
  <c r="E1209"/>
  <c r="L1209"/>
  <c r="K1210" s="1"/>
  <c r="H1209"/>
  <c r="F1209"/>
  <c r="D1292" i="16" l="1"/>
  <c r="G1291"/>
  <c r="E1291"/>
  <c r="L1291"/>
  <c r="K1292" s="1"/>
  <c r="H1291"/>
  <c r="F1291"/>
  <c r="L1210" i="12"/>
  <c r="K1211" s="1"/>
  <c r="H1210"/>
  <c r="F1210"/>
  <c r="D1211"/>
  <c r="G1210"/>
  <c r="E1210"/>
  <c r="L1292" i="16" l="1"/>
  <c r="K1293" s="1"/>
  <c r="H1292"/>
  <c r="F1292"/>
  <c r="D1293"/>
  <c r="G1292"/>
  <c r="E1292"/>
  <c r="D1212" i="12"/>
  <c r="G1211"/>
  <c r="E1211"/>
  <c r="L1211"/>
  <c r="K1212" s="1"/>
  <c r="H1211"/>
  <c r="F1211"/>
  <c r="D1294" i="16" l="1"/>
  <c r="G1293"/>
  <c r="E1293"/>
  <c r="L1293"/>
  <c r="K1294" s="1"/>
  <c r="H1293"/>
  <c r="F1293"/>
  <c r="L1212" i="12"/>
  <c r="K1213" s="1"/>
  <c r="H1212"/>
  <c r="F1212"/>
  <c r="D1213"/>
  <c r="G1212"/>
  <c r="E1212"/>
  <c r="L1294" i="16" l="1"/>
  <c r="K1295" s="1"/>
  <c r="H1294"/>
  <c r="F1294"/>
  <c r="D1295"/>
  <c r="G1294"/>
  <c r="E1294"/>
  <c r="D1214" i="12"/>
  <c r="G1213"/>
  <c r="E1213"/>
  <c r="L1213"/>
  <c r="K1214" s="1"/>
  <c r="H1213"/>
  <c r="F1213"/>
  <c r="D1296" i="16" l="1"/>
  <c r="G1295"/>
  <c r="E1295"/>
  <c r="L1295"/>
  <c r="K1296" s="1"/>
  <c r="H1295"/>
  <c r="F1295"/>
  <c r="L1214" i="12"/>
  <c r="K1215" s="1"/>
  <c r="H1214"/>
  <c r="F1214"/>
  <c r="D1215"/>
  <c r="G1214"/>
  <c r="E1214"/>
  <c r="L1296" i="16" l="1"/>
  <c r="K1297" s="1"/>
  <c r="H1296"/>
  <c r="F1296"/>
  <c r="D1297"/>
  <c r="G1296"/>
  <c r="E1296"/>
  <c r="D1216" i="12"/>
  <c r="G1215"/>
  <c r="E1215"/>
  <c r="L1215"/>
  <c r="K1216" s="1"/>
  <c r="H1215"/>
  <c r="F1215"/>
  <c r="D1298" i="16" l="1"/>
  <c r="G1297"/>
  <c r="E1297"/>
  <c r="L1297"/>
  <c r="K1298" s="1"/>
  <c r="H1297"/>
  <c r="F1297"/>
  <c r="L1216" i="12"/>
  <c r="K1217" s="1"/>
  <c r="H1216"/>
  <c r="F1216"/>
  <c r="D1217"/>
  <c r="G1216"/>
  <c r="E1216"/>
  <c r="L1298" i="16" l="1"/>
  <c r="K1299" s="1"/>
  <c r="H1298"/>
  <c r="F1298"/>
  <c r="D1299"/>
  <c r="G1298"/>
  <c r="E1298"/>
  <c r="D1218" i="12"/>
  <c r="G1217"/>
  <c r="E1217"/>
  <c r="L1217"/>
  <c r="K1218" s="1"/>
  <c r="H1217"/>
  <c r="F1217"/>
  <c r="D1300" i="16" l="1"/>
  <c r="G1299"/>
  <c r="E1299"/>
  <c r="L1299"/>
  <c r="K1300" s="1"/>
  <c r="H1299"/>
  <c r="F1299"/>
  <c r="L1218" i="12"/>
  <c r="K1219" s="1"/>
  <c r="H1218"/>
  <c r="F1218"/>
  <c r="D1219"/>
  <c r="G1218"/>
  <c r="E1218"/>
  <c r="L1300" i="16" l="1"/>
  <c r="K1301" s="1"/>
  <c r="H1300"/>
  <c r="F1300"/>
  <c r="D1301"/>
  <c r="G1300"/>
  <c r="E1300"/>
  <c r="D1220" i="12"/>
  <c r="G1219"/>
  <c r="E1219"/>
  <c r="L1219"/>
  <c r="K1220" s="1"/>
  <c r="H1219"/>
  <c r="F1219"/>
  <c r="D1302" i="16" l="1"/>
  <c r="G1301"/>
  <c r="E1301"/>
  <c r="L1301"/>
  <c r="K1302" s="1"/>
  <c r="H1301"/>
  <c r="F1301"/>
  <c r="L1220" i="12"/>
  <c r="K1221" s="1"/>
  <c r="H1220"/>
  <c r="F1220"/>
  <c r="D1221"/>
  <c r="G1220"/>
  <c r="E1220"/>
  <c r="L1302" i="16" l="1"/>
  <c r="K1303" s="1"/>
  <c r="H1302"/>
  <c r="F1302"/>
  <c r="D1303"/>
  <c r="G1302"/>
  <c r="E1302"/>
  <c r="D1222" i="12"/>
  <c r="G1221"/>
  <c r="E1221"/>
  <c r="L1221"/>
  <c r="K1222" s="1"/>
  <c r="H1221"/>
  <c r="F1221"/>
  <c r="D1304" i="16" l="1"/>
  <c r="G1303"/>
  <c r="E1303"/>
  <c r="L1303"/>
  <c r="K1304" s="1"/>
  <c r="H1303"/>
  <c r="F1303"/>
  <c r="L1222" i="12"/>
  <c r="K1223" s="1"/>
  <c r="H1222"/>
  <c r="F1222"/>
  <c r="D1223"/>
  <c r="G1222"/>
  <c r="E1222"/>
  <c r="L1304" i="16" l="1"/>
  <c r="K1305" s="1"/>
  <c r="H1304"/>
  <c r="F1304"/>
  <c r="D1305"/>
  <c r="G1304"/>
  <c r="E1304"/>
  <c r="D1224" i="12"/>
  <c r="G1223"/>
  <c r="E1223"/>
  <c r="L1223"/>
  <c r="K1224" s="1"/>
  <c r="H1223"/>
  <c r="F1223"/>
  <c r="D1306" i="16" l="1"/>
  <c r="G1305"/>
  <c r="E1305"/>
  <c r="L1305"/>
  <c r="K1306" s="1"/>
  <c r="H1305"/>
  <c r="F1305"/>
  <c r="L1224" i="12"/>
  <c r="K1225" s="1"/>
  <c r="H1224"/>
  <c r="F1224"/>
  <c r="D1225"/>
  <c r="G1224"/>
  <c r="E1224"/>
  <c r="L1306" i="16" l="1"/>
  <c r="K1307" s="1"/>
  <c r="H1306"/>
  <c r="F1306"/>
  <c r="D1307"/>
  <c r="G1306"/>
  <c r="E1306"/>
  <c r="D1226" i="12"/>
  <c r="G1225"/>
  <c r="E1225"/>
  <c r="L1225"/>
  <c r="K1226" s="1"/>
  <c r="H1225"/>
  <c r="F1225"/>
  <c r="D1308" i="16" l="1"/>
  <c r="G1307"/>
  <c r="E1307"/>
  <c r="L1307"/>
  <c r="K1308" s="1"/>
  <c r="H1307"/>
  <c r="F1307"/>
  <c r="L1226" i="12"/>
  <c r="K1227" s="1"/>
  <c r="H1226"/>
  <c r="F1226"/>
  <c r="D1227"/>
  <c r="G1226"/>
  <c r="E1226"/>
  <c r="L1308" i="16" l="1"/>
  <c r="K1309" s="1"/>
  <c r="H1308"/>
  <c r="F1308"/>
  <c r="D1309"/>
  <c r="G1308"/>
  <c r="E1308"/>
  <c r="D1228" i="12"/>
  <c r="G1227"/>
  <c r="E1227"/>
  <c r="L1227"/>
  <c r="K1228" s="1"/>
  <c r="H1227"/>
  <c r="F1227"/>
  <c r="D1310" i="16" l="1"/>
  <c r="G1309"/>
  <c r="E1309"/>
  <c r="L1309"/>
  <c r="K1310" s="1"/>
  <c r="H1309"/>
  <c r="F1309"/>
  <c r="L1228" i="12"/>
  <c r="K1229" s="1"/>
  <c r="H1228"/>
  <c r="F1228"/>
  <c r="D1229"/>
  <c r="G1228"/>
  <c r="E1228"/>
  <c r="L1310" i="16" l="1"/>
  <c r="K1311" s="1"/>
  <c r="H1310"/>
  <c r="F1310"/>
  <c r="D1311"/>
  <c r="G1310"/>
  <c r="E1310"/>
  <c r="D1230" i="12"/>
  <c r="G1229"/>
  <c r="E1229"/>
  <c r="L1229"/>
  <c r="K1230" s="1"/>
  <c r="H1229"/>
  <c r="F1229"/>
  <c r="D1312" i="16" l="1"/>
  <c r="G1311"/>
  <c r="E1311"/>
  <c r="L1311"/>
  <c r="K1312" s="1"/>
  <c r="H1311"/>
  <c r="F1311"/>
  <c r="L1230" i="12"/>
  <c r="K1231" s="1"/>
  <c r="H1230"/>
  <c r="F1230"/>
  <c r="D1231"/>
  <c r="G1230"/>
  <c r="E1230"/>
  <c r="L1312" i="16" l="1"/>
  <c r="K1313" s="1"/>
  <c r="H1312"/>
  <c r="F1312"/>
  <c r="D1313"/>
  <c r="G1312"/>
  <c r="E1312"/>
  <c r="D1232" i="12"/>
  <c r="G1231"/>
  <c r="E1231"/>
  <c r="L1231"/>
  <c r="K1232" s="1"/>
  <c r="H1231"/>
  <c r="F1231"/>
  <c r="D1314" i="16" l="1"/>
  <c r="G1313"/>
  <c r="E1313"/>
  <c r="L1313"/>
  <c r="K1314" s="1"/>
  <c r="H1313"/>
  <c r="F1313"/>
  <c r="L1232" i="12"/>
  <c r="K1233" s="1"/>
  <c r="H1232"/>
  <c r="F1232"/>
  <c r="D1233"/>
  <c r="G1232"/>
  <c r="E1232"/>
  <c r="L1314" i="16" l="1"/>
  <c r="K1315" s="1"/>
  <c r="H1314"/>
  <c r="F1314"/>
  <c r="D1315"/>
  <c r="G1314"/>
  <c r="E1314"/>
  <c r="D1234" i="12"/>
  <c r="G1233"/>
  <c r="E1233"/>
  <c r="L1233"/>
  <c r="K1234" s="1"/>
  <c r="H1233"/>
  <c r="F1233"/>
  <c r="D1316" i="16" l="1"/>
  <c r="G1315"/>
  <c r="E1315"/>
  <c r="L1315"/>
  <c r="K1316" s="1"/>
  <c r="H1315"/>
  <c r="F1315"/>
  <c r="L1234" i="12"/>
  <c r="K1235" s="1"/>
  <c r="H1234"/>
  <c r="F1234"/>
  <c r="D1235"/>
  <c r="G1234"/>
  <c r="E1234"/>
  <c r="L1316" i="16" l="1"/>
  <c r="K1317" s="1"/>
  <c r="H1316"/>
  <c r="F1316"/>
  <c r="D1317"/>
  <c r="G1316"/>
  <c r="E1316"/>
  <c r="D1236" i="12"/>
  <c r="G1235"/>
  <c r="E1235"/>
  <c r="L1235"/>
  <c r="K1236" s="1"/>
  <c r="H1235"/>
  <c r="F1235"/>
  <c r="D1318" i="16" l="1"/>
  <c r="G1317"/>
  <c r="E1317"/>
  <c r="L1317"/>
  <c r="K1318" s="1"/>
  <c r="H1317"/>
  <c r="F1317"/>
  <c r="L1236" i="12"/>
  <c r="K1237" s="1"/>
  <c r="H1236"/>
  <c r="F1236"/>
  <c r="D1237"/>
  <c r="G1236"/>
  <c r="E1236"/>
  <c r="L1318" i="16" l="1"/>
  <c r="K1319" s="1"/>
  <c r="H1318"/>
  <c r="F1318"/>
  <c r="D1319"/>
  <c r="G1318"/>
  <c r="E1318"/>
  <c r="D1238" i="12"/>
  <c r="G1237"/>
  <c r="E1237"/>
  <c r="L1237"/>
  <c r="K1238" s="1"/>
  <c r="H1237"/>
  <c r="F1237"/>
  <c r="D1320" i="16" l="1"/>
  <c r="G1319"/>
  <c r="E1319"/>
  <c r="L1319"/>
  <c r="K1320" s="1"/>
  <c r="H1319"/>
  <c r="F1319"/>
  <c r="L1238" i="12"/>
  <c r="K1239" s="1"/>
  <c r="H1238"/>
  <c r="F1238"/>
  <c r="D1239"/>
  <c r="G1238"/>
  <c r="E1238"/>
  <c r="L1320" i="16" l="1"/>
  <c r="K1321" s="1"/>
  <c r="H1320"/>
  <c r="F1320"/>
  <c r="D1321"/>
  <c r="G1320"/>
  <c r="E1320"/>
  <c r="D1240" i="12"/>
  <c r="G1239"/>
  <c r="E1239"/>
  <c r="L1239"/>
  <c r="K1240" s="1"/>
  <c r="H1239"/>
  <c r="F1239"/>
  <c r="D1322" i="16" l="1"/>
  <c r="G1321"/>
  <c r="E1321"/>
  <c r="L1321"/>
  <c r="K1322" s="1"/>
  <c r="H1321"/>
  <c r="F1321"/>
  <c r="L1240" i="12"/>
  <c r="K1241" s="1"/>
  <c r="H1240"/>
  <c r="F1240"/>
  <c r="D1241"/>
  <c r="G1240"/>
  <c r="E1240"/>
  <c r="L1322" i="16" l="1"/>
  <c r="K1323" s="1"/>
  <c r="H1322"/>
  <c r="F1322"/>
  <c r="D1323"/>
  <c r="G1322"/>
  <c r="E1322"/>
  <c r="D1242" i="12"/>
  <c r="G1241"/>
  <c r="E1241"/>
  <c r="L1241"/>
  <c r="K1242" s="1"/>
  <c r="H1241"/>
  <c r="F1241"/>
  <c r="D1324" i="16" l="1"/>
  <c r="G1323"/>
  <c r="E1323"/>
  <c r="L1323"/>
  <c r="K1324" s="1"/>
  <c r="H1323"/>
  <c r="F1323"/>
  <c r="L1242" i="12"/>
  <c r="K1243" s="1"/>
  <c r="H1242"/>
  <c r="F1242"/>
  <c r="D1243"/>
  <c r="G1242"/>
  <c r="E1242"/>
  <c r="L1324" i="16" l="1"/>
  <c r="K1325" s="1"/>
  <c r="H1324"/>
  <c r="F1324"/>
  <c r="D1325"/>
  <c r="G1324"/>
  <c r="E1324"/>
  <c r="D1244" i="12"/>
  <c r="G1243"/>
  <c r="E1243"/>
  <c r="L1243"/>
  <c r="K1244" s="1"/>
  <c r="H1243"/>
  <c r="F1243"/>
  <c r="D1326" i="16" l="1"/>
  <c r="G1325"/>
  <c r="E1325"/>
  <c r="L1325"/>
  <c r="K1326" s="1"/>
  <c r="H1325"/>
  <c r="F1325"/>
  <c r="L1244" i="12"/>
  <c r="K1245" s="1"/>
  <c r="H1244"/>
  <c r="F1244"/>
  <c r="D1245"/>
  <c r="G1244"/>
  <c r="E1244"/>
  <c r="L1326" i="16" l="1"/>
  <c r="K1327" s="1"/>
  <c r="H1326"/>
  <c r="F1326"/>
  <c r="D1327"/>
  <c r="G1326"/>
  <c r="E1326"/>
  <c r="D1246" i="12"/>
  <c r="G1245"/>
  <c r="E1245"/>
  <c r="L1245"/>
  <c r="K1246" s="1"/>
  <c r="H1245"/>
  <c r="F1245"/>
  <c r="D1328" i="16" l="1"/>
  <c r="G1327"/>
  <c r="E1327"/>
  <c r="L1327"/>
  <c r="K1328" s="1"/>
  <c r="H1327"/>
  <c r="F1327"/>
  <c r="L1246" i="12"/>
  <c r="K1247" s="1"/>
  <c r="H1246"/>
  <c r="F1246"/>
  <c r="D1247"/>
  <c r="G1246"/>
  <c r="E1246"/>
  <c r="L1328" i="16" l="1"/>
  <c r="K1329" s="1"/>
  <c r="H1328"/>
  <c r="F1328"/>
  <c r="D1329"/>
  <c r="G1328"/>
  <c r="E1328"/>
  <c r="D1248" i="12"/>
  <c r="G1247"/>
  <c r="E1247"/>
  <c r="L1247"/>
  <c r="K1248" s="1"/>
  <c r="H1247"/>
  <c r="F1247"/>
  <c r="D1330" i="16" l="1"/>
  <c r="G1329"/>
  <c r="E1329"/>
  <c r="L1329"/>
  <c r="K1330" s="1"/>
  <c r="H1329"/>
  <c r="F1329"/>
  <c r="L1248" i="12"/>
  <c r="K1249" s="1"/>
  <c r="H1248"/>
  <c r="F1248"/>
  <c r="D1249"/>
  <c r="G1248"/>
  <c r="E1248"/>
  <c r="L1330" i="16" l="1"/>
  <c r="K1331" s="1"/>
  <c r="H1330"/>
  <c r="F1330"/>
  <c r="D1331"/>
  <c r="G1330"/>
  <c r="E1330"/>
  <c r="D1250" i="12"/>
  <c r="G1249"/>
  <c r="E1249"/>
  <c r="L1249"/>
  <c r="K1250" s="1"/>
  <c r="H1249"/>
  <c r="F1249"/>
  <c r="D1332" i="16" l="1"/>
  <c r="G1331"/>
  <c r="E1331"/>
  <c r="L1331"/>
  <c r="K1332" s="1"/>
  <c r="H1331"/>
  <c r="F1331"/>
  <c r="L1250" i="12"/>
  <c r="K1251" s="1"/>
  <c r="H1250"/>
  <c r="F1250"/>
  <c r="D1251"/>
  <c r="G1250"/>
  <c r="E1250"/>
  <c r="L1332" i="16" l="1"/>
  <c r="K1333" s="1"/>
  <c r="H1332"/>
  <c r="F1332"/>
  <c r="D1333"/>
  <c r="G1332"/>
  <c r="E1332"/>
  <c r="D1252" i="12"/>
  <c r="G1251"/>
  <c r="E1251"/>
  <c r="L1251"/>
  <c r="K1252" s="1"/>
  <c r="H1251"/>
  <c r="F1251"/>
  <c r="G1333" i="16" l="1"/>
  <c r="E1333"/>
  <c r="L1333"/>
  <c r="H1333"/>
  <c r="F1333"/>
  <c r="L1252" i="12"/>
  <c r="K1253" s="1"/>
  <c r="H1252"/>
  <c r="F1252"/>
  <c r="D1253"/>
  <c r="G1252"/>
  <c r="E1252"/>
  <c r="D1254" l="1"/>
  <c r="G1253"/>
  <c r="E1253"/>
  <c r="L1253"/>
  <c r="K1254" s="1"/>
  <c r="H1253"/>
  <c r="F1253"/>
  <c r="L1254" l="1"/>
  <c r="K1255" s="1"/>
  <c r="H1254"/>
  <c r="F1254"/>
  <c r="D1255"/>
  <c r="G1254"/>
  <c r="E1254"/>
  <c r="D1256" l="1"/>
  <c r="G1255"/>
  <c r="E1255"/>
  <c r="L1255"/>
  <c r="K1256" s="1"/>
  <c r="H1255"/>
  <c r="F1255"/>
  <c r="L1256" l="1"/>
  <c r="K1257" s="1"/>
  <c r="H1256"/>
  <c r="F1256"/>
  <c r="D1257"/>
  <c r="G1256"/>
  <c r="E1256"/>
  <c r="D1258" l="1"/>
  <c r="G1257"/>
  <c r="E1257"/>
  <c r="L1257"/>
  <c r="K1258" s="1"/>
  <c r="H1257"/>
  <c r="F1257"/>
  <c r="L1258" l="1"/>
  <c r="K1259" s="1"/>
  <c r="H1258"/>
  <c r="F1258"/>
  <c r="D1259"/>
  <c r="G1258"/>
  <c r="E1258"/>
  <c r="D1260" l="1"/>
  <c r="G1259"/>
  <c r="E1259"/>
  <c r="L1259"/>
  <c r="K1260" s="1"/>
  <c r="H1259"/>
  <c r="F1259"/>
  <c r="L1260" l="1"/>
  <c r="K1261" s="1"/>
  <c r="D1261"/>
  <c r="H1260"/>
  <c r="F1260"/>
  <c r="G1260"/>
  <c r="E1260"/>
  <c r="D1262" l="1"/>
  <c r="G1261"/>
  <c r="E1261"/>
  <c r="L1261"/>
  <c r="K1262" s="1"/>
  <c r="H1261"/>
  <c r="F1261"/>
  <c r="L1262" l="1"/>
  <c r="K1263" s="1"/>
  <c r="H1262"/>
  <c r="F1262"/>
  <c r="D1263"/>
  <c r="G1262"/>
  <c r="E1262"/>
  <c r="D1264" l="1"/>
  <c r="G1263"/>
  <c r="E1263"/>
  <c r="L1263"/>
  <c r="K1264" s="1"/>
  <c r="H1263"/>
  <c r="F1263"/>
  <c r="L1264" l="1"/>
  <c r="K1265" s="1"/>
  <c r="H1264"/>
  <c r="F1264"/>
  <c r="D1265"/>
  <c r="G1264"/>
  <c r="E1264"/>
  <c r="D1266" l="1"/>
  <c r="G1265"/>
  <c r="E1265"/>
  <c r="L1265"/>
  <c r="K1266" s="1"/>
  <c r="H1265"/>
  <c r="F1265"/>
  <c r="L1266" l="1"/>
  <c r="K1267" s="1"/>
  <c r="H1266"/>
  <c r="F1266"/>
  <c r="D1267"/>
  <c r="G1266"/>
  <c r="E1266"/>
  <c r="D1268" l="1"/>
  <c r="G1267"/>
  <c r="E1267"/>
  <c r="L1267"/>
  <c r="K1268" s="1"/>
  <c r="H1267"/>
  <c r="F1267"/>
  <c r="L1268" l="1"/>
  <c r="K1269" s="1"/>
  <c r="H1268"/>
  <c r="F1268"/>
  <c r="D1269"/>
  <c r="G1268"/>
  <c r="E1268"/>
  <c r="D1270" l="1"/>
  <c r="G1269"/>
  <c r="E1269"/>
  <c r="L1269"/>
  <c r="K1270" s="1"/>
  <c r="H1269"/>
  <c r="F1269"/>
  <c r="L1270" l="1"/>
  <c r="K1271" s="1"/>
  <c r="H1270"/>
  <c r="F1270"/>
  <c r="D1271"/>
  <c r="G1270"/>
  <c r="E1270"/>
  <c r="D1272" l="1"/>
  <c r="G1271"/>
  <c r="E1271"/>
  <c r="L1271"/>
  <c r="K1272" s="1"/>
  <c r="H1271"/>
  <c r="F1271"/>
  <c r="L1272" l="1"/>
  <c r="K1273" s="1"/>
  <c r="H1272"/>
  <c r="F1272"/>
  <c r="D1273"/>
  <c r="G1272"/>
  <c r="E1272"/>
  <c r="D1274" l="1"/>
  <c r="G1273"/>
  <c r="E1273"/>
  <c r="L1273"/>
  <c r="K1274" s="1"/>
  <c r="H1273"/>
  <c r="F1273"/>
  <c r="L1274" l="1"/>
  <c r="K1275" s="1"/>
  <c r="H1274"/>
  <c r="F1274"/>
  <c r="D1275"/>
  <c r="G1274"/>
  <c r="E1274"/>
  <c r="D1276" l="1"/>
  <c r="G1275"/>
  <c r="E1275"/>
  <c r="L1275"/>
  <c r="K1276" s="1"/>
  <c r="H1275"/>
  <c r="F1275"/>
  <c r="L1276" l="1"/>
  <c r="K1277" s="1"/>
  <c r="H1276"/>
  <c r="F1276"/>
  <c r="D1277"/>
  <c r="G1276"/>
  <c r="E1276"/>
  <c r="D1278" l="1"/>
  <c r="G1277"/>
  <c r="E1277"/>
  <c r="L1277"/>
  <c r="K1278" s="1"/>
  <c r="H1277"/>
  <c r="F1277"/>
  <c r="L1278" l="1"/>
  <c r="K1279" s="1"/>
  <c r="H1278"/>
  <c r="F1278"/>
  <c r="D1279"/>
  <c r="G1278"/>
  <c r="E1278"/>
  <c r="D1280" l="1"/>
  <c r="G1279"/>
  <c r="E1279"/>
  <c r="L1279"/>
  <c r="K1280" s="1"/>
  <c r="H1279"/>
  <c r="F1279"/>
  <c r="L1280" l="1"/>
  <c r="K1281" s="1"/>
  <c r="H1280"/>
  <c r="F1280"/>
  <c r="D1281"/>
  <c r="G1280"/>
  <c r="E1280"/>
  <c r="D1282" l="1"/>
  <c r="G1281"/>
  <c r="E1281"/>
  <c r="L1281"/>
  <c r="K1282" s="1"/>
  <c r="H1281"/>
  <c r="F1281"/>
  <c r="L1282" l="1"/>
  <c r="K1283" s="1"/>
  <c r="H1282"/>
  <c r="F1282"/>
  <c r="D1283"/>
  <c r="G1282"/>
  <c r="E1282"/>
  <c r="D1284" l="1"/>
  <c r="G1283"/>
  <c r="E1283"/>
  <c r="L1283"/>
  <c r="K1284" s="1"/>
  <c r="H1283"/>
  <c r="F1283"/>
  <c r="L1284" l="1"/>
  <c r="K1285" s="1"/>
  <c r="H1284"/>
  <c r="F1284"/>
  <c r="D1285"/>
  <c r="G1284"/>
  <c r="E1284"/>
  <c r="D1286" l="1"/>
  <c r="G1285"/>
  <c r="E1285"/>
  <c r="L1285"/>
  <c r="K1286" s="1"/>
  <c r="H1285"/>
  <c r="F1285"/>
  <c r="L1286" l="1"/>
  <c r="K1287" s="1"/>
  <c r="H1286"/>
  <c r="F1286"/>
  <c r="D1287"/>
  <c r="G1286"/>
  <c r="E1286"/>
  <c r="D1288" l="1"/>
  <c r="G1287"/>
  <c r="E1287"/>
  <c r="L1287"/>
  <c r="K1288" s="1"/>
  <c r="H1287"/>
  <c r="F1287"/>
  <c r="L1288" l="1"/>
  <c r="K1289" s="1"/>
  <c r="H1288"/>
  <c r="F1288"/>
  <c r="D1289"/>
  <c r="G1288"/>
  <c r="E1288"/>
  <c r="D1290" l="1"/>
  <c r="G1289"/>
  <c r="E1289"/>
  <c r="L1289"/>
  <c r="K1290" s="1"/>
  <c r="H1289"/>
  <c r="F1289"/>
  <c r="L1290" l="1"/>
  <c r="K1291" s="1"/>
  <c r="H1290"/>
  <c r="F1290"/>
  <c r="D1291"/>
  <c r="G1290"/>
  <c r="E1290"/>
  <c r="D1292" l="1"/>
  <c r="G1291"/>
  <c r="E1291"/>
  <c r="L1291"/>
  <c r="K1292" s="1"/>
  <c r="H1291"/>
  <c r="F1291"/>
  <c r="L1292" l="1"/>
  <c r="K1293" s="1"/>
  <c r="H1292"/>
  <c r="F1292"/>
  <c r="D1293"/>
  <c r="G1292"/>
  <c r="E1292"/>
  <c r="D1294" l="1"/>
  <c r="G1293"/>
  <c r="E1293"/>
  <c r="L1293"/>
  <c r="K1294" s="1"/>
  <c r="H1293"/>
  <c r="F1293"/>
  <c r="L1294" l="1"/>
  <c r="K1295" s="1"/>
  <c r="H1294"/>
  <c r="F1294"/>
  <c r="D1295"/>
  <c r="G1294"/>
  <c r="E1294"/>
  <c r="D1296" l="1"/>
  <c r="G1295"/>
  <c r="E1295"/>
  <c r="L1295"/>
  <c r="K1296" s="1"/>
  <c r="H1295"/>
  <c r="F1295"/>
  <c r="L1296" l="1"/>
  <c r="K1297" s="1"/>
  <c r="H1296"/>
  <c r="F1296"/>
  <c r="D1297"/>
  <c r="G1296"/>
  <c r="E1296"/>
  <c r="D1298" l="1"/>
  <c r="G1297"/>
  <c r="E1297"/>
  <c r="L1297"/>
  <c r="K1298" s="1"/>
  <c r="H1297"/>
  <c r="F1297"/>
  <c r="L1298" l="1"/>
  <c r="K1299" s="1"/>
  <c r="H1298"/>
  <c r="F1298"/>
  <c r="D1299"/>
  <c r="G1298"/>
  <c r="E1298"/>
  <c r="D1300" l="1"/>
  <c r="G1299"/>
  <c r="E1299"/>
  <c r="L1299"/>
  <c r="K1300" s="1"/>
  <c r="H1299"/>
  <c r="F1299"/>
  <c r="L1300" l="1"/>
  <c r="K1301" s="1"/>
  <c r="H1300"/>
  <c r="F1300"/>
  <c r="D1301"/>
  <c r="G1300"/>
  <c r="E1300"/>
  <c r="D1302" l="1"/>
  <c r="G1301"/>
  <c r="E1301"/>
  <c r="L1301"/>
  <c r="K1302" s="1"/>
  <c r="H1301"/>
  <c r="F1301"/>
  <c r="L1302" l="1"/>
  <c r="K1303" s="1"/>
  <c r="H1302"/>
  <c r="F1302"/>
  <c r="D1303"/>
  <c r="G1302"/>
  <c r="E1302"/>
  <c r="D1304" l="1"/>
  <c r="G1303"/>
  <c r="E1303"/>
  <c r="L1303"/>
  <c r="K1304" s="1"/>
  <c r="H1303"/>
  <c r="F1303"/>
  <c r="L1304" l="1"/>
  <c r="K1305" s="1"/>
  <c r="H1304"/>
  <c r="F1304"/>
  <c r="D1305"/>
  <c r="G1304"/>
  <c r="E1304"/>
  <c r="D1306" l="1"/>
  <c r="G1305"/>
  <c r="E1305"/>
  <c r="L1305"/>
  <c r="K1306" s="1"/>
  <c r="H1305"/>
  <c r="F1305"/>
  <c r="L1306" l="1"/>
  <c r="K1307" s="1"/>
  <c r="H1306"/>
  <c r="F1306"/>
  <c r="D1307"/>
  <c r="G1306"/>
  <c r="E1306"/>
  <c r="D1308" l="1"/>
  <c r="G1307"/>
  <c r="E1307"/>
  <c r="L1307"/>
  <c r="K1308" s="1"/>
  <c r="H1307"/>
  <c r="F1307"/>
  <c r="L1308" l="1"/>
  <c r="K1309" s="1"/>
  <c r="H1308"/>
  <c r="F1308"/>
  <c r="D1309"/>
  <c r="G1308"/>
  <c r="E1308"/>
  <c r="D1310" l="1"/>
  <c r="G1309"/>
  <c r="E1309"/>
  <c r="L1309"/>
  <c r="K1310" s="1"/>
  <c r="H1309"/>
  <c r="F1309"/>
  <c r="L1310" l="1"/>
  <c r="K1311" s="1"/>
  <c r="H1310"/>
  <c r="F1310"/>
  <c r="D1311"/>
  <c r="G1310"/>
  <c r="E1310"/>
  <c r="D1312" l="1"/>
  <c r="G1311"/>
  <c r="E1311"/>
  <c r="L1311"/>
  <c r="K1312" s="1"/>
  <c r="H1311"/>
  <c r="F1311"/>
  <c r="L1312" l="1"/>
  <c r="K1313" s="1"/>
  <c r="H1312"/>
  <c r="F1312"/>
  <c r="D1313"/>
  <c r="G1312"/>
  <c r="E1312"/>
  <c r="D1314" l="1"/>
  <c r="G1313"/>
  <c r="E1313"/>
  <c r="L1313"/>
  <c r="K1314" s="1"/>
  <c r="H1313"/>
  <c r="F1313"/>
  <c r="L1314" l="1"/>
  <c r="K1315" s="1"/>
  <c r="H1314"/>
  <c r="F1314"/>
  <c r="D1315"/>
  <c r="G1314"/>
  <c r="E1314"/>
  <c r="D1316" l="1"/>
  <c r="G1315"/>
  <c r="E1315"/>
  <c r="L1315"/>
  <c r="K1316" s="1"/>
  <c r="H1315"/>
  <c r="F1315"/>
  <c r="L1316" l="1"/>
  <c r="K1317" s="1"/>
  <c r="H1316"/>
  <c r="F1316"/>
  <c r="D1317"/>
  <c r="G1316"/>
  <c r="E1316"/>
  <c r="D1318" l="1"/>
  <c r="G1317"/>
  <c r="E1317"/>
  <c r="L1317"/>
  <c r="K1318" s="1"/>
  <c r="H1317"/>
  <c r="F1317"/>
  <c r="L1318" l="1"/>
  <c r="K1319" s="1"/>
  <c r="H1318"/>
  <c r="F1318"/>
  <c r="D1319"/>
  <c r="G1318"/>
  <c r="E1318"/>
  <c r="D1320" l="1"/>
  <c r="G1319"/>
  <c r="E1319"/>
  <c r="L1319"/>
  <c r="K1320" s="1"/>
  <c r="H1319"/>
  <c r="F1319"/>
  <c r="L1320" l="1"/>
  <c r="K1321" s="1"/>
  <c r="H1320"/>
  <c r="F1320"/>
  <c r="D1321"/>
  <c r="G1320"/>
  <c r="E1320"/>
  <c r="D1322" l="1"/>
  <c r="G1321"/>
  <c r="E1321"/>
  <c r="L1321"/>
  <c r="K1322" s="1"/>
  <c r="H1321"/>
  <c r="F1321"/>
  <c r="L1322" l="1"/>
  <c r="K1323" s="1"/>
  <c r="H1322"/>
  <c r="F1322"/>
  <c r="D1323"/>
  <c r="G1322"/>
  <c r="E1322"/>
  <c r="D1324" l="1"/>
  <c r="G1323"/>
  <c r="E1323"/>
  <c r="L1323"/>
  <c r="K1324" s="1"/>
  <c r="H1323"/>
  <c r="F1323"/>
  <c r="L1324" l="1"/>
  <c r="K1325" s="1"/>
  <c r="H1324"/>
  <c r="F1324"/>
  <c r="D1325"/>
  <c r="G1324"/>
  <c r="E1324"/>
  <c r="D1326" l="1"/>
  <c r="G1325"/>
  <c r="E1325"/>
  <c r="L1325"/>
  <c r="K1326" s="1"/>
  <c r="H1325"/>
  <c r="F1325"/>
  <c r="L1326" l="1"/>
  <c r="K1327" s="1"/>
  <c r="H1326"/>
  <c r="F1326"/>
  <c r="D1327"/>
  <c r="G1326"/>
  <c r="E1326"/>
  <c r="D1328" l="1"/>
  <c r="G1327"/>
  <c r="E1327"/>
  <c r="L1327"/>
  <c r="K1328" s="1"/>
  <c r="H1327"/>
  <c r="F1327"/>
  <c r="L1328" l="1"/>
  <c r="K1329" s="1"/>
  <c r="H1328"/>
  <c r="F1328"/>
  <c r="D1329"/>
  <c r="G1328"/>
  <c r="E1328"/>
  <c r="D1330" l="1"/>
  <c r="G1329"/>
  <c r="E1329"/>
  <c r="L1329"/>
  <c r="K1330" s="1"/>
  <c r="H1329"/>
  <c r="F1329"/>
  <c r="L1330" l="1"/>
  <c r="K1331" s="1"/>
  <c r="H1330"/>
  <c r="F1330"/>
  <c r="D1331"/>
  <c r="G1330"/>
  <c r="E1330"/>
  <c r="D1332" l="1"/>
  <c r="G1331"/>
  <c r="E1331"/>
  <c r="L1331"/>
  <c r="K1332" s="1"/>
  <c r="H1331"/>
  <c r="F1331"/>
  <c r="L1332" l="1"/>
  <c r="K1333" s="1"/>
  <c r="H1332"/>
  <c r="F1332"/>
  <c r="D1333"/>
  <c r="G1332"/>
  <c r="E1332"/>
  <c r="G1333" l="1"/>
  <c r="E1333"/>
  <c r="L1333"/>
  <c r="H1333"/>
  <c r="F1333"/>
</calcChain>
</file>

<file path=xl/sharedStrings.xml><?xml version="1.0" encoding="utf-8"?>
<sst xmlns="http://schemas.openxmlformats.org/spreadsheetml/2006/main" count="265" uniqueCount="183">
  <si>
    <t>Current monthly expenses</t>
  </si>
  <si>
    <t>Other Annual expenses</t>
  </si>
  <si>
    <t>Estimated years in retirement</t>
  </si>
  <si>
    <t>Amount invested so far (end of current year)</t>
  </si>
  <si>
    <t>inflation</t>
  </si>
  <si>
    <t>Amt invested so far</t>
  </si>
  <si>
    <t>RoI of current invest.</t>
  </si>
  <si>
    <t>Future value of curr. Inv.</t>
  </si>
  <si>
    <t>Annual inc. in monthly invest. %</t>
  </si>
  <si>
    <t>Future Cost</t>
  </si>
  <si>
    <t>Goal Name</t>
  </si>
  <si>
    <t>Goal 5</t>
  </si>
  <si>
    <t>Net rate of return (post-tax)</t>
  </si>
  <si>
    <t>When investment are made **</t>
  </si>
  <si>
    <t>Year</t>
  </si>
  <si>
    <t>Age</t>
  </si>
  <si>
    <t>Present cost (as on date)</t>
  </si>
  <si>
    <t>initial mon. invest. reqd. when investments start</t>
  </si>
  <si>
    <t>Retirement</t>
  </si>
  <si>
    <t>current corpus</t>
  </si>
  <si>
    <t>Growth of</t>
  </si>
  <si>
    <t>Total corpus</t>
  </si>
  <si>
    <t>(Year end)</t>
  </si>
  <si>
    <t>Years when invest.</t>
  </si>
  <si>
    <t>is needed</t>
  </si>
  <si>
    <t>rg1start</t>
  </si>
  <si>
    <t>rg1end</t>
  </si>
  <si>
    <t>rg2start</t>
  </si>
  <si>
    <t>rg2end</t>
  </si>
  <si>
    <t>Monthly</t>
  </si>
  <si>
    <t>investment</t>
  </si>
  <si>
    <r>
      <rPr>
        <b/>
        <sz val="10"/>
        <color indexed="8"/>
        <rFont val="Calibri"/>
        <family val="2"/>
        <scheme val="minor"/>
      </rPr>
      <t>** note 1:</t>
    </r>
    <r>
      <rPr>
        <sz val="10"/>
        <color indexed="8"/>
        <rFont val="Calibri"/>
        <family val="2"/>
        <scheme val="minor"/>
      </rPr>
      <t xml:space="preserve"> Choose '0' if SIP occurs at month beginning and '1' if SIP occurs at month end**</t>
    </r>
  </si>
  <si>
    <t>Total Cash needed</t>
  </si>
  <si>
    <t xml:space="preserve">each month for </t>
  </si>
  <si>
    <t>ALL goals</t>
  </si>
  <si>
    <t>pension</t>
  </si>
  <si>
    <t>post-tax</t>
  </si>
  <si>
    <t>monthly</t>
  </si>
  <si>
    <t>expenses</t>
  </si>
  <si>
    <t>mon. invest.</t>
  </si>
  <si>
    <t>Excess available</t>
  </si>
  <si>
    <t xml:space="preserve">for other needs </t>
  </si>
  <si>
    <t>EMI</t>
  </si>
  <si>
    <t>Corpus</t>
  </si>
  <si>
    <t>Present</t>
  </si>
  <si>
    <t>Post-tax</t>
  </si>
  <si>
    <t>Please enter data only in green cells</t>
  </si>
  <si>
    <t>Gross annual income</t>
  </si>
  <si>
    <t>Month</t>
  </si>
  <si>
    <t>Loan Disbursement</t>
  </si>
  <si>
    <t>Interest</t>
  </si>
  <si>
    <t>Principle</t>
  </si>
  <si>
    <t>Regular Payments</t>
  </si>
  <si>
    <t>Irregular payments</t>
  </si>
  <si>
    <t>Balance</t>
  </si>
  <si>
    <t>Total Interest</t>
  </si>
  <si>
    <t>Total Principal</t>
  </si>
  <si>
    <t>Total income</t>
  </si>
  <si>
    <t>net taxable income</t>
  </si>
  <si>
    <t>Tax</t>
  </si>
  <si>
    <t>Monthly Expenses</t>
  </si>
  <si>
    <t>Net available for investment per month without loan</t>
  </si>
  <si>
    <t>Section 24</t>
  </si>
  <si>
    <t>net income post section 24</t>
  </si>
  <si>
    <t>Tax Paid less</t>
  </si>
  <si>
    <t>Net available for investment per month with loan</t>
  </si>
  <si>
    <t>80 C deductions other than home loan</t>
  </si>
  <si>
    <t>Enter Value at appropriate month</t>
  </si>
  <si>
    <t>Quarterly</t>
  </si>
  <si>
    <t>none</t>
  </si>
  <si>
    <t>80 C limit</t>
  </si>
  <si>
    <t>Section 24 limit</t>
  </si>
  <si>
    <t>Once a year</t>
  </si>
  <si>
    <t>Loan Amount</t>
  </si>
  <si>
    <t>Loan Term (Years)</t>
  </si>
  <si>
    <t>Payments Per Year</t>
  </si>
  <si>
    <t>Rate of Interest</t>
  </si>
  <si>
    <t>Monthly Installment</t>
  </si>
  <si>
    <t>Initial amount disbursed</t>
  </si>
  <si>
    <t>Months after initial release, part of loan disbursed</t>
  </si>
  <si>
    <t>Loant amt</t>
  </si>
  <si>
    <t>Average monthly expenses</t>
  </si>
  <si>
    <t>Retirement Planner by M. Pattabiraman (pattu@iitm.ac.in)</t>
  </si>
  <si>
    <t xml:space="preserve"> </t>
  </si>
  <si>
    <t>CASH</t>
  </si>
  <si>
    <t>FLOW</t>
  </si>
  <si>
    <t>CHART</t>
  </si>
  <si>
    <t>Pre-tax</t>
  </si>
  <si>
    <t>Total</t>
  </si>
  <si>
    <t>Ret. Corpus</t>
  </si>
  <si>
    <t>Instructions</t>
  </si>
  <si>
    <t>Your</t>
  </si>
  <si>
    <t>Gross-salary</t>
  </si>
  <si>
    <t>future</t>
  </si>
  <si>
    <t>amt. inv.</t>
  </si>
  <si>
    <t>year-end</t>
  </si>
  <si>
    <t>1. Fill only cells in green</t>
  </si>
  <si>
    <t>Expenses</t>
  </si>
  <si>
    <t>Annuity</t>
  </si>
  <si>
    <t>mon. inv.</t>
  </si>
  <si>
    <t>so far</t>
  </si>
  <si>
    <t>accumulated</t>
  </si>
  <si>
    <t>balance</t>
  </si>
  <si>
    <t>2. The worksheet is not protected so make a copy before proceeding</t>
  </si>
  <si>
    <t>3. The sheet calculates annual annuity payable at the beginning of the year</t>
  </si>
  <si>
    <t>4. investment for retirement is assumed to be made at the beginning of the month</t>
  </si>
  <si>
    <t>5. The sheet assumes the investment for retirement will begin in Jan of the next year.</t>
  </si>
  <si>
    <t>6. * The corpus is assumed to be tax-free. The tax indicated is only on the pension/annuity</t>
  </si>
  <si>
    <t>7. # Average rate of interest refers to the average of equity/stock and bond/debt instruments</t>
  </si>
  <si>
    <t>8. The current monthly salary and its annual increase are not used in the calculation</t>
  </si>
  <si>
    <t>Current year</t>
  </si>
  <si>
    <t>Age at the end of current year</t>
  </si>
  <si>
    <t>No of years you expect to work*</t>
  </si>
  <si>
    <t xml:space="preserve">Current expenses per month (annual/12) </t>
  </si>
  <si>
    <t>Expected inflation throughout lifetime</t>
  </si>
  <si>
    <t>Likely Income tax slab post retirement</t>
  </si>
  <si>
    <t>Average rate of interest expected #</t>
  </si>
  <si>
    <t>Anticipated post-retirement rate of interest</t>
  </si>
  <si>
    <t>rate of interest for this amount</t>
  </si>
  <si>
    <t>Annual increase in monthly investment</t>
  </si>
  <si>
    <t>Current Gross pre-tax Monthly Salary</t>
  </si>
  <si>
    <t>Annual increase of monthly salary</t>
  </si>
  <si>
    <t>Monthly expenses in 1st year of retirement</t>
  </si>
  <si>
    <t>Pre-tax monthly pension needed</t>
  </si>
  <si>
    <t>Total retirement corpus required *</t>
  </si>
  <si>
    <t>When you retire amt invested so far will grow to</t>
  </si>
  <si>
    <t>Net corpus to be saved</t>
  </si>
  <si>
    <t>Initial monthly investment required</t>
  </si>
  <si>
    <t>Extra amount if available for investing to create an inheritance</t>
  </si>
  <si>
    <t>if years to retirement is set to zero, total corpus required is set to amount invested so far</t>
  </si>
  <si>
    <t>the net corpus to be saved will be shown as zero</t>
  </si>
  <si>
    <t>intial monthly inestment reqd then cannot be calculated and is zet to zero</t>
  </si>
  <si>
    <t>In this the annuity or pension may turn out lower than future monthly expenses.</t>
  </si>
  <si>
    <t>You would need to adjust others parameters until they reasonably match</t>
  </si>
  <si>
    <t>Annual increase in salary</t>
  </si>
  <si>
    <t>Inflation</t>
  </si>
  <si>
    <t>Total amount needed for all goals</t>
  </si>
  <si>
    <t>Total Emi</t>
  </si>
  <si>
    <t>Growth of investments without loan</t>
  </si>
  <si>
    <t>Retirement corpus required</t>
  </si>
  <si>
    <t>Growth of investments with Loan. Lump sum Invested</t>
  </si>
  <si>
    <t>Growth of investments with Loan. Lump sum pre-paid</t>
  </si>
  <si>
    <t>Income Slabs</t>
  </si>
  <si>
    <t>Tax Rates</t>
  </si>
  <si>
    <t>i.</t>
  </si>
  <si>
    <t>ii.</t>
  </si>
  <si>
    <t>iii.</t>
  </si>
  <si>
    <t>iv.</t>
  </si>
  <si>
    <t>Where the total income does not exceed</t>
  </si>
  <si>
    <t>of amount by which the total income exceeds Rs.</t>
  </si>
  <si>
    <t>plus</t>
  </si>
  <si>
    <t>of the amount by which the total income exceeds Rs.</t>
  </si>
  <si>
    <t>Education cess</t>
  </si>
  <si>
    <t>Enter current income tax slabs here</t>
  </si>
  <si>
    <t>80C</t>
  </si>
  <si>
    <t>post-tax interest rate for 80C deduction</t>
  </si>
  <si>
    <t>Rate of Interest for loan</t>
  </si>
  <si>
    <t>Lump Sum Growth</t>
  </si>
  <si>
    <t>80D</t>
  </si>
  <si>
    <t>Net amount to be saved</t>
  </si>
  <si>
    <t>Goal 1</t>
  </si>
  <si>
    <t>Goal 2</t>
  </si>
  <si>
    <t>Goal 3</t>
  </si>
  <si>
    <t>Goal 4</t>
  </si>
  <si>
    <t>Do not modify the contents of this sheet</t>
  </si>
  <si>
    <t>Rate of interest for amount that be invested</t>
  </si>
  <si>
    <t>grow at the same rate. When the time for the goal arrives</t>
  </si>
  <si>
    <t>the necessary sum would be withdrawn from the corpus</t>
  </si>
  <si>
    <t>The amount free for investment is assumed to grow at the same rate. When the money is needed, the necessary amount would be withdrawn (bumps in the graph)</t>
  </si>
  <si>
    <t>Net amount available for investment per month without loan</t>
  </si>
  <si>
    <t>Net amount available for investment per month with loan</t>
  </si>
  <si>
    <t>This works best if all financial goals are long-term goals</t>
  </si>
  <si>
    <t>Long-term (7Y and above) financial goals (Fill only cells in green)</t>
  </si>
  <si>
    <t>Lump sum payment available with you. This is the amount</t>
  </si>
  <si>
    <r>
      <rPr>
        <b/>
        <sz val="12"/>
        <color rgb="FFFF0000"/>
        <rFont val="Calibri"/>
        <family val="2"/>
        <scheme val="minor"/>
      </rPr>
      <t>Approach:</t>
    </r>
    <r>
      <rPr>
        <sz val="12"/>
        <color rgb="FFFF0000"/>
        <rFont val="Calibri"/>
        <family val="2"/>
        <scheme val="minor"/>
      </rPr>
      <t xml:space="preserve"> amt that can be invested is assumed to </t>
    </r>
  </si>
  <si>
    <t>that will be used for the 'prepay vs invest' comparison</t>
  </si>
  <si>
    <t>After how many year do you intend to retire</t>
  </si>
  <si>
    <t>Lump sum amount available with you</t>
  </si>
  <si>
    <t>This is the amount that will be used for the prepay vs invest</t>
  </si>
  <si>
    <t>comparison</t>
  </si>
  <si>
    <t>What % of this amount would you like to prepay</t>
  </si>
  <si>
    <t>Percentage of lump sum pre-paid</t>
  </si>
  <si>
    <t>Change Section 24 limit if needed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</si>
</sst>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0;[Red]0"/>
    <numFmt numFmtId="167" formatCode="_(* #,##0_);_(* \(#,##0\);_(* &quot;-&quot;_);_(@_)"/>
    <numFmt numFmtId="168" formatCode="_(&quot;$&quot;* #,##0_);_(&quot;$&quot;* \(#,##0\);_(&quot;$&quot;* &quot;-&quot;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rgb="FFFFFF00"/>
      <name val="Arial"/>
      <family val="2"/>
    </font>
    <font>
      <b/>
      <sz val="8"/>
      <name val="Arial"/>
      <family val="2"/>
    </font>
    <font>
      <sz val="10"/>
      <color rgb="FF99CC00"/>
      <name val="Arial"/>
      <family val="2"/>
    </font>
    <font>
      <sz val="10"/>
      <color rgb="FF000000"/>
      <name val="Arial"/>
      <family val="2"/>
    </font>
    <font>
      <b/>
      <sz val="10"/>
      <color rgb="FFFFFF00"/>
      <name val="Arial"/>
      <family val="2"/>
    </font>
    <font>
      <b/>
      <sz val="14"/>
      <color rgb="FFFFFF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Trebuchet MS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D9F1"/>
        <bgColor rgb="FFC0C0C0"/>
      </patternFill>
    </fill>
    <fill>
      <patternFill patternType="solid">
        <fgColor rgb="FF99CCFF"/>
        <bgColor rgb="FFC6D9F1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6D9F1"/>
      </patternFill>
    </fill>
    <fill>
      <patternFill patternType="solid">
        <fgColor rgb="FFFFFFFF"/>
        <bgColor rgb="FFFFFFCC"/>
      </patternFill>
    </fill>
    <fill>
      <patternFill patternType="solid">
        <fgColor rgb="FF00FF00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rgb="FF99CC00"/>
        <bgColor rgb="FFFFCC00"/>
      </patternFill>
    </fill>
    <fill>
      <patternFill patternType="solid">
        <fgColor theme="0"/>
        <bgColor rgb="FFFFFFCC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rgb="FFFFCC00"/>
      </patternFill>
    </fill>
    <fill>
      <patternFill patternType="solid">
        <fgColor rgb="FF33CC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9" fontId="13" fillId="0" borderId="0" applyFont="0" applyFill="0" applyBorder="0" applyAlignment="0" applyProtection="0"/>
    <xf numFmtId="167" fontId="11" fillId="0" borderId="0" applyFill="0" applyBorder="0" applyAlignment="0" applyProtection="0"/>
    <xf numFmtId="168" fontId="11" fillId="0" borderId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3" fillId="5" borderId="2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/>
    </xf>
    <xf numFmtId="0" fontId="5" fillId="3" borderId="0" xfId="0" applyFont="1" applyFill="1"/>
    <xf numFmtId="0" fontId="5" fillId="4" borderId="0" xfId="0" applyFont="1" applyFill="1"/>
    <xf numFmtId="0" fontId="5" fillId="0" borderId="2" xfId="0" applyFont="1" applyFill="1" applyBorder="1"/>
    <xf numFmtId="0" fontId="2" fillId="2" borderId="4" xfId="0" applyNumberFormat="1" applyFont="1" applyFill="1" applyBorder="1" applyAlignment="1" applyProtection="1">
      <alignment horizontal="center"/>
    </xf>
    <xf numFmtId="0" fontId="0" fillId="6" borderId="0" xfId="0" applyFill="1"/>
    <xf numFmtId="0" fontId="0" fillId="3" borderId="0" xfId="0" applyFill="1"/>
    <xf numFmtId="0" fontId="0" fillId="0" borderId="0" xfId="0" applyFill="1"/>
    <xf numFmtId="0" fontId="0" fillId="0" borderId="2" xfId="0" applyFill="1" applyBorder="1"/>
    <xf numFmtId="0" fontId="0" fillId="0" borderId="2" xfId="0" applyBorder="1"/>
    <xf numFmtId="1" fontId="0" fillId="0" borderId="0" xfId="0" applyNumberFormat="1"/>
    <xf numFmtId="165" fontId="0" fillId="0" borderId="2" xfId="1" applyNumberFormat="1" applyFont="1" applyFill="1" applyBorder="1"/>
    <xf numFmtId="1" fontId="0" fillId="0" borderId="2" xfId="0" applyNumberFormat="1" applyBorder="1"/>
    <xf numFmtId="0" fontId="0" fillId="0" borderId="2" xfId="0" applyFont="1" applyFill="1" applyBorder="1"/>
    <xf numFmtId="1" fontId="0" fillId="0" borderId="2" xfId="0" applyNumberFormat="1" applyFont="1" applyFill="1" applyBorder="1"/>
    <xf numFmtId="165" fontId="0" fillId="0" borderId="2" xfId="0" applyNumberFormat="1" applyFont="1" applyFill="1" applyBorder="1"/>
    <xf numFmtId="0" fontId="9" fillId="7" borderId="2" xfId="0" applyFont="1" applyFill="1" applyBorder="1"/>
    <xf numFmtId="0" fontId="8" fillId="7" borderId="2" xfId="0" applyFont="1" applyFill="1" applyBorder="1"/>
    <xf numFmtId="0" fontId="7" fillId="11" borderId="2" xfId="0" applyFont="1" applyFill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65" fontId="5" fillId="0" borderId="2" xfId="1" applyNumberFormat="1" applyFont="1" applyBorder="1" applyAlignment="1">
      <alignment horizontal="left"/>
    </xf>
    <xf numFmtId="3" fontId="2" fillId="2" borderId="2" xfId="0" applyNumberFormat="1" applyFont="1" applyFill="1" applyBorder="1" applyAlignment="1" applyProtection="1">
      <alignment horizontal="left"/>
    </xf>
    <xf numFmtId="164" fontId="2" fillId="2" borderId="2" xfId="0" applyNumberFormat="1" applyFont="1" applyFill="1" applyBorder="1" applyAlignment="1" applyProtection="1">
      <alignment horizontal="left"/>
    </xf>
    <xf numFmtId="10" fontId="2" fillId="2" borderId="2" xfId="0" applyNumberFormat="1" applyFont="1" applyFill="1" applyBorder="1" applyAlignment="1" applyProtection="1">
      <alignment horizontal="left"/>
    </xf>
    <xf numFmtId="0" fontId="6" fillId="2" borderId="2" xfId="0" applyFont="1" applyFill="1" applyBorder="1" applyAlignment="1">
      <alignment horizontal="left"/>
    </xf>
    <xf numFmtId="2" fontId="5" fillId="0" borderId="2" xfId="0" applyNumberFormat="1" applyFont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0" fillId="4" borderId="0" xfId="0" applyFill="1"/>
    <xf numFmtId="1" fontId="0" fillId="4" borderId="0" xfId="0" applyNumberFormat="1" applyFill="1"/>
    <xf numFmtId="1" fontId="2" fillId="4" borderId="2" xfId="0" applyNumberFormat="1" applyFont="1" applyFill="1" applyBorder="1" applyAlignment="1" applyProtection="1">
      <alignment horizontal="left"/>
      <protection locked="0"/>
    </xf>
    <xf numFmtId="0" fontId="8" fillId="9" borderId="0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ont="1" applyFill="1" applyBorder="1"/>
    <xf numFmtId="43" fontId="0" fillId="0" borderId="0" xfId="0" applyNumberFormat="1" applyFont="1" applyFill="1" applyBorder="1"/>
    <xf numFmtId="0" fontId="0" fillId="0" borderId="0" xfId="0" applyFont="1"/>
    <xf numFmtId="0" fontId="0" fillId="0" borderId="2" xfId="0" applyFont="1" applyBorder="1"/>
    <xf numFmtId="0" fontId="0" fillId="0" borderId="2" xfId="0" applyFont="1" applyFill="1" applyBorder="1" applyAlignment="1">
      <alignment horizontal="center"/>
    </xf>
    <xf numFmtId="0" fontId="5" fillId="0" borderId="4" xfId="0" applyFont="1" applyBorder="1"/>
    <xf numFmtId="0" fontId="0" fillId="0" borderId="2" xfId="0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13" borderId="0" xfId="0" applyFill="1"/>
    <xf numFmtId="0" fontId="0" fillId="0" borderId="0" xfId="0" applyBorder="1"/>
    <xf numFmtId="0" fontId="12" fillId="13" borderId="0" xfId="2" applyFont="1" applyFill="1" applyBorder="1" applyProtection="1">
      <protection locked="0"/>
    </xf>
    <xf numFmtId="0" fontId="0" fillId="0" borderId="1" xfId="0" applyBorder="1"/>
    <xf numFmtId="1" fontId="12" fillId="13" borderId="0" xfId="2" applyNumberFormat="1" applyFont="1" applyFill="1" applyBorder="1" applyProtection="1">
      <protection locked="0"/>
    </xf>
    <xf numFmtId="1" fontId="0" fillId="4" borderId="2" xfId="0" applyNumberFormat="1" applyFill="1" applyBorder="1"/>
    <xf numFmtId="0" fontId="0" fillId="0" borderId="3" xfId="0" applyBorder="1"/>
    <xf numFmtId="1" fontId="0" fillId="0" borderId="1" xfId="0" applyNumberFormat="1" applyBorder="1"/>
    <xf numFmtId="166" fontId="0" fillId="0" borderId="2" xfId="0" applyNumberFormat="1" applyBorder="1"/>
    <xf numFmtId="166" fontId="0" fillId="0" borderId="3" xfId="0" applyNumberFormat="1" applyBorder="1"/>
    <xf numFmtId="9" fontId="0" fillId="0" borderId="0" xfId="3" applyFont="1"/>
    <xf numFmtId="1" fontId="13" fillId="0" borderId="0" xfId="0" applyNumberFormat="1" applyFont="1"/>
    <xf numFmtId="166" fontId="0" fillId="0" borderId="0" xfId="0" applyNumberFormat="1"/>
    <xf numFmtId="10" fontId="12" fillId="13" borderId="0" xfId="2" applyNumberFormat="1" applyFont="1" applyFill="1" applyBorder="1" applyProtection="1">
      <protection locked="0"/>
    </xf>
    <xf numFmtId="166" fontId="12" fillId="13" borderId="0" xfId="2" applyNumberFormat="1" applyFont="1" applyFill="1" applyBorder="1" applyProtection="1"/>
    <xf numFmtId="0" fontId="0" fillId="13" borderId="0" xfId="0" applyFill="1" applyBorder="1"/>
    <xf numFmtId="0" fontId="7" fillId="15" borderId="2" xfId="0" applyFont="1" applyFill="1" applyBorder="1"/>
    <xf numFmtId="1" fontId="0" fillId="16" borderId="0" xfId="0" applyNumberFormat="1" applyFill="1"/>
    <xf numFmtId="166" fontId="0" fillId="0" borderId="0" xfId="0" applyNumberFormat="1" applyBorder="1"/>
    <xf numFmtId="0" fontId="14" fillId="0" borderId="0" xfId="2" applyFont="1" applyFill="1"/>
    <xf numFmtId="0" fontId="14" fillId="17" borderId="9" xfId="2" applyNumberFormat="1" applyFont="1" applyFill="1" applyBorder="1" applyAlignment="1">
      <alignment horizontal="center"/>
    </xf>
    <xf numFmtId="0" fontId="11" fillId="17" borderId="9" xfId="2" applyNumberFormat="1" applyFill="1" applyBorder="1" applyAlignment="1">
      <alignment horizontal="center"/>
    </xf>
    <xf numFmtId="0" fontId="11" fillId="17" borderId="0" xfId="2" applyFill="1" applyBorder="1"/>
    <xf numFmtId="0" fontId="14" fillId="17" borderId="9" xfId="2" applyFont="1" applyFill="1" applyBorder="1" applyAlignment="1">
      <alignment wrapText="1"/>
    </xf>
    <xf numFmtId="0" fontId="14" fillId="17" borderId="9" xfId="2" applyFont="1" applyFill="1" applyBorder="1"/>
    <xf numFmtId="0" fontId="11" fillId="17" borderId="0" xfId="2" applyFill="1"/>
    <xf numFmtId="0" fontId="15" fillId="0" borderId="0" xfId="2" applyFont="1" applyFill="1" applyBorder="1"/>
    <xf numFmtId="0" fontId="14" fillId="0" borderId="0" xfId="2" applyFont="1" applyFill="1" applyBorder="1"/>
    <xf numFmtId="3" fontId="14" fillId="0" borderId="0" xfId="2" applyNumberFormat="1" applyFont="1" applyFill="1" applyBorder="1"/>
    <xf numFmtId="0" fontId="11" fillId="0" borderId="0" xfId="2" applyFill="1" applyBorder="1"/>
    <xf numFmtId="0" fontId="11" fillId="0" borderId="0" xfId="2"/>
    <xf numFmtId="0" fontId="14" fillId="18" borderId="9" xfId="2" applyNumberFormat="1" applyFont="1" applyFill="1" applyBorder="1" applyAlignment="1">
      <alignment horizontal="center"/>
    </xf>
    <xf numFmtId="0" fontId="11" fillId="18" borderId="9" xfId="2" applyNumberFormat="1" applyFill="1" applyBorder="1" applyAlignment="1">
      <alignment horizontal="center"/>
    </xf>
    <xf numFmtId="0" fontId="14" fillId="18" borderId="10" xfId="2" applyNumberFormat="1" applyFont="1" applyFill="1" applyBorder="1" applyAlignment="1">
      <alignment horizontal="center"/>
    </xf>
    <xf numFmtId="0" fontId="11" fillId="0" borderId="0" xfId="2" applyFill="1"/>
    <xf numFmtId="0" fontId="16" fillId="18" borderId="9" xfId="2" applyNumberFormat="1" applyFont="1" applyFill="1" applyBorder="1" applyAlignment="1">
      <alignment horizontal="center"/>
    </xf>
    <xf numFmtId="3" fontId="17" fillId="0" borderId="0" xfId="2" applyNumberFormat="1" applyFont="1" applyFill="1" applyBorder="1"/>
    <xf numFmtId="0" fontId="17" fillId="0" borderId="0" xfId="2" applyFont="1" applyFill="1" applyBorder="1"/>
    <xf numFmtId="0" fontId="11" fillId="19" borderId="9" xfId="2" applyFill="1" applyBorder="1"/>
    <xf numFmtId="0" fontId="11" fillId="0" borderId="9" xfId="2" applyFill="1" applyBorder="1"/>
    <xf numFmtId="0" fontId="18" fillId="0" borderId="0" xfId="2" applyFont="1" applyFill="1" applyBorder="1"/>
    <xf numFmtId="3" fontId="11" fillId="0" borderId="9" xfId="2" applyNumberFormat="1" applyFont="1" applyFill="1" applyBorder="1"/>
    <xf numFmtId="0" fontId="11" fillId="0" borderId="9" xfId="2" applyFont="1" applyFill="1" applyBorder="1"/>
    <xf numFmtId="1" fontId="11" fillId="20" borderId="9" xfId="2" applyNumberFormat="1" applyFill="1" applyBorder="1" applyAlignment="1">
      <alignment horizontal="center"/>
    </xf>
    <xf numFmtId="1" fontId="11" fillId="20" borderId="9" xfId="2" applyNumberFormat="1" applyFont="1" applyFill="1" applyBorder="1" applyAlignment="1">
      <alignment horizontal="center"/>
    </xf>
    <xf numFmtId="0" fontId="11" fillId="20" borderId="9" xfId="2" applyFill="1" applyBorder="1" applyAlignment="1">
      <alignment horizontal="center"/>
    </xf>
    <xf numFmtId="3" fontId="11" fillId="20" borderId="9" xfId="2" applyNumberFormat="1" applyFill="1" applyBorder="1" applyAlignment="1">
      <alignment horizontal="center"/>
    </xf>
    <xf numFmtId="3" fontId="11" fillId="20" borderId="9" xfId="2" applyNumberFormat="1" applyFill="1" applyBorder="1"/>
    <xf numFmtId="3" fontId="19" fillId="0" borderId="0" xfId="2" applyNumberFormat="1" applyFont="1" applyFill="1" applyBorder="1"/>
    <xf numFmtId="3" fontId="11" fillId="0" borderId="0" xfId="2" applyNumberFormat="1" applyFill="1" applyBorder="1"/>
    <xf numFmtId="0" fontId="20" fillId="0" borderId="0" xfId="2" applyFont="1" applyFill="1" applyBorder="1"/>
    <xf numFmtId="0" fontId="11" fillId="0" borderId="0" xfId="2" applyFont="1" applyFill="1" applyBorder="1"/>
    <xf numFmtId="3" fontId="21" fillId="0" borderId="0" xfId="2" applyNumberFormat="1" applyFont="1" applyFill="1" applyBorder="1"/>
    <xf numFmtId="0" fontId="11" fillId="0" borderId="0" xfId="2" applyFill="1" applyBorder="1" applyAlignment="1">
      <alignment horizontal="center"/>
    </xf>
    <xf numFmtId="0" fontId="11" fillId="0" borderId="0" xfId="2" applyAlignment="1">
      <alignment horizontal="center"/>
    </xf>
    <xf numFmtId="0" fontId="11" fillId="0" borderId="9" xfId="2" applyFont="1" applyFill="1" applyBorder="1" applyAlignment="1">
      <alignment horizontal="center"/>
    </xf>
    <xf numFmtId="3" fontId="15" fillId="0" borderId="0" xfId="2" applyNumberFormat="1" applyFont="1" applyFill="1" applyBorder="1"/>
    <xf numFmtId="3" fontId="11" fillId="0" borderId="0" xfId="2" applyNumberFormat="1" applyFont="1" applyFill="1" applyBorder="1"/>
    <xf numFmtId="0" fontId="11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3" fontId="11" fillId="0" borderId="0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3" fontId="11" fillId="20" borderId="10" xfId="2" applyNumberFormat="1" applyFill="1" applyBorder="1" applyAlignment="1">
      <alignment horizontal="center"/>
    </xf>
    <xf numFmtId="10" fontId="11" fillId="0" borderId="0" xfId="2" applyNumberFormat="1" applyFont="1" applyFill="1" applyBorder="1" applyAlignment="1">
      <alignment horizontal="center"/>
    </xf>
    <xf numFmtId="1" fontId="14" fillId="21" borderId="9" xfId="2" applyNumberFormat="1" applyFont="1" applyFill="1" applyBorder="1"/>
    <xf numFmtId="1" fontId="11" fillId="22" borderId="9" xfId="2" applyNumberFormat="1" applyFont="1" applyFill="1" applyBorder="1" applyAlignment="1">
      <alignment horizontal="center"/>
    </xf>
    <xf numFmtId="0" fontId="14" fillId="21" borderId="9" xfId="2" applyFont="1" applyFill="1" applyBorder="1"/>
    <xf numFmtId="0" fontId="14" fillId="21" borderId="9" xfId="2" applyNumberFormat="1" applyFont="1" applyFill="1" applyBorder="1"/>
    <xf numFmtId="10" fontId="11" fillId="22" borderId="9" xfId="2" applyNumberFormat="1" applyFont="1" applyFill="1" applyBorder="1" applyAlignment="1">
      <alignment horizontal="center"/>
    </xf>
    <xf numFmtId="0" fontId="15" fillId="0" borderId="0" xfId="2" applyFont="1"/>
    <xf numFmtId="0" fontId="14" fillId="0" borderId="9" xfId="2" applyNumberFormat="1" applyFont="1" applyFill="1" applyBorder="1"/>
    <xf numFmtId="9" fontId="11" fillId="22" borderId="9" xfId="2" applyNumberFormat="1" applyFont="1" applyFill="1" applyBorder="1" applyAlignment="1">
      <alignment horizontal="center"/>
    </xf>
    <xf numFmtId="1" fontId="14" fillId="0" borderId="9" xfId="2" applyNumberFormat="1" applyFont="1" applyFill="1" applyBorder="1"/>
    <xf numFmtId="0" fontId="14" fillId="0" borderId="9" xfId="2" applyFont="1" applyFill="1" applyBorder="1"/>
    <xf numFmtId="0" fontId="19" fillId="0" borderId="0" xfId="2" applyFont="1" applyFill="1" applyBorder="1"/>
    <xf numFmtId="3" fontId="19" fillId="0" borderId="0" xfId="2" applyNumberFormat="1" applyFont="1" applyFill="1" applyBorder="1" applyAlignment="1">
      <alignment horizontal="center"/>
    </xf>
    <xf numFmtId="0" fontId="11" fillId="22" borderId="9" xfId="2" applyFont="1" applyFill="1" applyBorder="1" applyAlignment="1">
      <alignment horizontal="center"/>
    </xf>
    <xf numFmtId="164" fontId="14" fillId="0" borderId="9" xfId="2" applyNumberFormat="1" applyFont="1" applyFill="1" applyBorder="1" applyAlignment="1">
      <alignment horizontal="left"/>
    </xf>
    <xf numFmtId="3" fontId="11" fillId="0" borderId="9" xfId="2" applyNumberFormat="1" applyFont="1" applyFill="1" applyBorder="1" applyAlignment="1">
      <alignment horizontal="center"/>
    </xf>
    <xf numFmtId="0" fontId="11" fillId="0" borderId="0" xfId="2" applyFill="1" applyAlignment="1">
      <alignment horizontal="center"/>
    </xf>
    <xf numFmtId="164" fontId="14" fillId="23" borderId="11" xfId="2" applyNumberFormat="1" applyFont="1" applyFill="1" applyBorder="1" applyAlignment="1">
      <alignment horizontal="left"/>
    </xf>
    <xf numFmtId="3" fontId="14" fillId="23" borderId="11" xfId="2" applyNumberFormat="1" applyFont="1" applyFill="1" applyBorder="1" applyAlignment="1">
      <alignment horizontal="center"/>
    </xf>
    <xf numFmtId="0" fontId="14" fillId="0" borderId="2" xfId="2" applyFont="1" applyFill="1" applyBorder="1"/>
    <xf numFmtId="1" fontId="11" fillId="0" borderId="2" xfId="2" applyNumberFormat="1" applyFont="1" applyFill="1" applyBorder="1"/>
    <xf numFmtId="1" fontId="11" fillId="20" borderId="12" xfId="2" applyNumberFormat="1" applyFill="1" applyBorder="1" applyAlignment="1">
      <alignment horizontal="center"/>
    </xf>
    <xf numFmtId="0" fontId="11" fillId="24" borderId="0" xfId="2" applyFill="1"/>
    <xf numFmtId="0" fontId="22" fillId="0" borderId="0" xfId="2" applyFont="1" applyFill="1" applyBorder="1"/>
    <xf numFmtId="0" fontId="23" fillId="0" borderId="0" xfId="2" applyFont="1" applyFill="1" applyBorder="1"/>
    <xf numFmtId="0" fontId="23" fillId="0" borderId="0" xfId="2" applyFont="1"/>
    <xf numFmtId="1" fontId="11" fillId="20" borderId="11" xfId="2" applyNumberFormat="1" applyFill="1" applyBorder="1" applyAlignment="1">
      <alignment horizontal="center"/>
    </xf>
    <xf numFmtId="3" fontId="11" fillId="20" borderId="11" xfId="2" applyNumberFormat="1" applyFill="1" applyBorder="1" applyAlignment="1">
      <alignment horizontal="center"/>
    </xf>
    <xf numFmtId="1" fontId="11" fillId="0" borderId="0" xfId="2" applyNumberFormat="1" applyFill="1" applyBorder="1" applyAlignment="1">
      <alignment horizontal="center"/>
    </xf>
    <xf numFmtId="3" fontId="11" fillId="0" borderId="0" xfId="2" applyNumberFormat="1" applyFill="1" applyBorder="1" applyAlignment="1">
      <alignment horizontal="center"/>
    </xf>
    <xf numFmtId="0" fontId="24" fillId="0" borderId="0" xfId="2" applyFont="1"/>
    <xf numFmtId="3" fontId="11" fillId="0" borderId="0" xfId="2" applyNumberFormat="1"/>
    <xf numFmtId="3" fontId="11" fillId="25" borderId="9" xfId="2" applyNumberFormat="1" applyFont="1" applyFill="1" applyBorder="1" applyAlignment="1">
      <alignment horizontal="center"/>
    </xf>
    <xf numFmtId="10" fontId="11" fillId="25" borderId="9" xfId="2" applyNumberFormat="1" applyFont="1" applyFill="1" applyBorder="1" applyAlignment="1">
      <alignment horizontal="center"/>
    </xf>
    <xf numFmtId="9" fontId="11" fillId="25" borderId="9" xfId="2" applyNumberFormat="1" applyFont="1" applyFill="1" applyBorder="1" applyAlignment="1">
      <alignment horizontal="center"/>
    </xf>
    <xf numFmtId="3" fontId="0" fillId="0" borderId="2" xfId="0" applyNumberFormat="1" applyFont="1" applyFill="1" applyBorder="1"/>
    <xf numFmtId="1" fontId="3" fillId="4" borderId="1" xfId="0" applyNumberFormat="1" applyFont="1" applyFill="1" applyBorder="1"/>
    <xf numFmtId="1" fontId="4" fillId="4" borderId="1" xfId="0" applyNumberFormat="1" applyFont="1" applyFill="1" applyBorder="1"/>
    <xf numFmtId="0" fontId="0" fillId="0" borderId="1" xfId="0" applyFont="1" applyBorder="1"/>
    <xf numFmtId="0" fontId="0" fillId="15" borderId="2" xfId="0" applyFont="1" applyFill="1" applyBorder="1"/>
    <xf numFmtId="0" fontId="3" fillId="5" borderId="2" xfId="2" applyFont="1" applyFill="1" applyBorder="1" applyProtection="1"/>
    <xf numFmtId="166" fontId="3" fillId="14" borderId="2" xfId="2" applyNumberFormat="1" applyFont="1" applyFill="1" applyBorder="1" applyProtection="1"/>
    <xf numFmtId="0" fontId="3" fillId="5" borderId="8" xfId="2" applyFont="1" applyFill="1" applyBorder="1" applyProtection="1"/>
    <xf numFmtId="0" fontId="3" fillId="15" borderId="2" xfId="2" applyFont="1" applyFill="1" applyBorder="1" applyProtection="1"/>
    <xf numFmtId="0" fontId="2" fillId="15" borderId="2" xfId="2" applyFont="1" applyFill="1" applyBorder="1" applyProtection="1"/>
    <xf numFmtId="3" fontId="0" fillId="0" borderId="0" xfId="0" applyNumberFormat="1"/>
    <xf numFmtId="9" fontId="0" fillId="4" borderId="2" xfId="6" applyFont="1" applyFill="1" applyBorder="1"/>
    <xf numFmtId="1" fontId="0" fillId="4" borderId="2" xfId="6" applyNumberFormat="1" applyFont="1" applyFill="1" applyBorder="1"/>
    <xf numFmtId="0" fontId="26" fillId="13" borderId="0" xfId="0" applyFont="1" applyFill="1"/>
    <xf numFmtId="0" fontId="26" fillId="0" borderId="0" xfId="0" applyFont="1"/>
    <xf numFmtId="0" fontId="26" fillId="26" borderId="2" xfId="0" applyFont="1" applyFill="1" applyBorder="1"/>
    <xf numFmtId="0" fontId="27" fillId="13" borderId="0" xfId="2" applyFont="1" applyFill="1" applyBorder="1" applyProtection="1">
      <protection locked="0"/>
    </xf>
    <xf numFmtId="0" fontId="26" fillId="0" borderId="2" xfId="0" applyFont="1" applyBorder="1"/>
    <xf numFmtId="1" fontId="27" fillId="13" borderId="0" xfId="2" applyNumberFormat="1" applyFont="1" applyFill="1" applyBorder="1" applyProtection="1">
      <protection locked="0"/>
    </xf>
    <xf numFmtId="166" fontId="26" fillId="0" borderId="2" xfId="0" applyNumberFormat="1" applyFont="1" applyBorder="1"/>
    <xf numFmtId="1" fontId="26" fillId="0" borderId="2" xfId="0" applyNumberFormat="1" applyFont="1" applyBorder="1"/>
    <xf numFmtId="10" fontId="27" fillId="13" borderId="0" xfId="2" applyNumberFormat="1" applyFont="1" applyFill="1" applyBorder="1" applyProtection="1">
      <protection locked="0"/>
    </xf>
    <xf numFmtId="1" fontId="28" fillId="26" borderId="2" xfId="0" applyNumberFormat="1" applyFont="1" applyFill="1" applyBorder="1" applyAlignment="1" applyProtection="1">
      <alignment horizontal="left"/>
      <protection locked="0"/>
    </xf>
    <xf numFmtId="166" fontId="27" fillId="13" borderId="0" xfId="2" applyNumberFormat="1" applyFont="1" applyFill="1" applyBorder="1" applyProtection="1"/>
    <xf numFmtId="1" fontId="29" fillId="26" borderId="2" xfId="0" applyNumberFormat="1" applyFont="1" applyFill="1" applyBorder="1" applyAlignment="1" applyProtection="1">
      <alignment horizontal="left"/>
      <protection locked="0"/>
    </xf>
    <xf numFmtId="0" fontId="26" fillId="13" borderId="0" xfId="0" applyFont="1" applyFill="1" applyBorder="1"/>
    <xf numFmtId="0" fontId="28" fillId="5" borderId="2" xfId="2" applyFont="1" applyFill="1" applyBorder="1" applyProtection="1"/>
    <xf numFmtId="0" fontId="28" fillId="5" borderId="8" xfId="2" applyFont="1" applyFill="1" applyBorder="1" applyProtection="1"/>
    <xf numFmtId="0" fontId="28" fillId="15" borderId="2" xfId="2" applyFont="1" applyFill="1" applyBorder="1" applyProtection="1"/>
    <xf numFmtId="0" fontId="26" fillId="15" borderId="2" xfId="0" applyFont="1" applyFill="1" applyBorder="1"/>
    <xf numFmtId="0" fontId="30" fillId="15" borderId="2" xfId="2" applyFont="1" applyFill="1" applyBorder="1" applyProtection="1"/>
    <xf numFmtId="0" fontId="25" fillId="15" borderId="2" xfId="0" applyFont="1" applyFill="1" applyBorder="1"/>
    <xf numFmtId="166" fontId="26" fillId="0" borderId="0" xfId="0" applyNumberFormat="1" applyFont="1"/>
    <xf numFmtId="0" fontId="26" fillId="26" borderId="2" xfId="0" applyFont="1" applyFill="1" applyBorder="1" applyAlignment="1">
      <alignment horizontal="left"/>
    </xf>
    <xf numFmtId="9" fontId="26" fillId="26" borderId="2" xfId="0" applyNumberFormat="1" applyFont="1" applyFill="1" applyBorder="1" applyAlignment="1">
      <alignment horizontal="left"/>
    </xf>
    <xf numFmtId="1" fontId="26" fillId="4" borderId="2" xfId="0" applyNumberFormat="1" applyFont="1" applyFill="1" applyBorder="1" applyAlignment="1">
      <alignment horizontal="left"/>
    </xf>
    <xf numFmtId="0" fontId="28" fillId="26" borderId="2" xfId="2" applyFont="1" applyFill="1" applyBorder="1" applyAlignment="1" applyProtection="1">
      <alignment horizontal="left"/>
      <protection locked="0"/>
    </xf>
    <xf numFmtId="1" fontId="28" fillId="26" borderId="2" xfId="2" applyNumberFormat="1" applyFont="1" applyFill="1" applyBorder="1" applyAlignment="1" applyProtection="1">
      <alignment horizontal="left"/>
      <protection locked="0"/>
    </xf>
    <xf numFmtId="10" fontId="28" fillId="26" borderId="2" xfId="2" applyNumberFormat="1" applyFont="1" applyFill="1" applyBorder="1" applyAlignment="1" applyProtection="1">
      <alignment horizontal="left"/>
      <protection locked="0"/>
    </xf>
    <xf numFmtId="166" fontId="28" fillId="14" borderId="2" xfId="2" applyNumberFormat="1" applyFont="1" applyFill="1" applyBorder="1" applyAlignment="1" applyProtection="1">
      <alignment horizontal="left"/>
    </xf>
    <xf numFmtId="0" fontId="0" fillId="4" borderId="2" xfId="0" applyFont="1" applyFill="1" applyBorder="1" applyAlignment="1">
      <alignment horizontal="left"/>
    </xf>
    <xf numFmtId="9" fontId="0" fillId="4" borderId="2" xfId="6" applyFont="1" applyFill="1" applyBorder="1" applyAlignment="1">
      <alignment horizontal="left"/>
    </xf>
    <xf numFmtId="1" fontId="0" fillId="4" borderId="2" xfId="6" applyNumberFormat="1" applyFont="1" applyFill="1" applyBorder="1" applyAlignment="1">
      <alignment horizontal="left"/>
    </xf>
    <xf numFmtId="1" fontId="0" fillId="4" borderId="2" xfId="0" applyNumberFormat="1" applyFont="1" applyFill="1" applyBorder="1" applyAlignment="1">
      <alignment horizontal="left"/>
    </xf>
    <xf numFmtId="0" fontId="8" fillId="8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/>
    </xf>
    <xf numFmtId="165" fontId="5" fillId="3" borderId="0" xfId="1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26" fillId="4" borderId="2" xfId="0" applyFont="1" applyFill="1" applyBorder="1" applyAlignment="1">
      <alignment horizontal="left"/>
    </xf>
    <xf numFmtId="1" fontId="9" fillId="7" borderId="2" xfId="0" applyNumberFormat="1" applyFont="1" applyFill="1" applyBorder="1"/>
    <xf numFmtId="165" fontId="5" fillId="4" borderId="0" xfId="0" applyNumberFormat="1" applyFont="1" applyFill="1"/>
    <xf numFmtId="1" fontId="0" fillId="0" borderId="0" xfId="0" applyNumberFormat="1" applyFill="1"/>
    <xf numFmtId="1" fontId="0" fillId="0" borderId="0" xfId="0" applyNumberFormat="1" applyBorder="1"/>
    <xf numFmtId="0" fontId="11" fillId="27" borderId="0" xfId="2" applyFill="1"/>
    <xf numFmtId="0" fontId="11" fillId="4" borderId="0" xfId="2" applyFill="1"/>
    <xf numFmtId="9" fontId="0" fillId="26" borderId="2" xfId="0" applyNumberFormat="1" applyFill="1" applyBorder="1"/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26" borderId="2" xfId="0" applyFill="1" applyBorder="1" applyAlignment="1">
      <alignment wrapText="1"/>
    </xf>
    <xf numFmtId="0" fontId="0" fillId="0" borderId="2" xfId="0" applyBorder="1" applyAlignment="1"/>
    <xf numFmtId="9" fontId="0" fillId="26" borderId="2" xfId="0" applyNumberFormat="1" applyFill="1" applyBorder="1" applyAlignment="1">
      <alignment wrapText="1"/>
    </xf>
    <xf numFmtId="0" fontId="0" fillId="26" borderId="2" xfId="0" applyFill="1" applyBorder="1"/>
    <xf numFmtId="0" fontId="0" fillId="4" borderId="0" xfId="0" applyFill="1" applyAlignment="1">
      <alignment wrapText="1"/>
    </xf>
    <xf numFmtId="9" fontId="26" fillId="26" borderId="2" xfId="6" applyFont="1" applyFill="1" applyBorder="1" applyAlignment="1">
      <alignment horizontal="left"/>
    </xf>
    <xf numFmtId="0" fontId="0" fillId="4" borderId="0" xfId="0" applyFill="1" applyAlignment="1">
      <alignment vertical="center"/>
    </xf>
    <xf numFmtId="0" fontId="26" fillId="4" borderId="2" xfId="0" applyFont="1" applyFill="1" applyBorder="1"/>
    <xf numFmtId="0" fontId="26" fillId="4" borderId="0" xfId="0" applyFont="1" applyFill="1"/>
    <xf numFmtId="0" fontId="32" fillId="4" borderId="2" xfId="0" applyFont="1" applyFill="1" applyBorder="1"/>
    <xf numFmtId="1" fontId="28" fillId="4" borderId="2" xfId="0" applyNumberFormat="1" applyFont="1" applyFill="1" applyBorder="1"/>
    <xf numFmtId="1" fontId="29" fillId="4" borderId="2" xfId="0" applyNumberFormat="1" applyFont="1" applyFill="1" applyBorder="1"/>
    <xf numFmtId="0" fontId="31" fillId="0" borderId="0" xfId="0" applyFont="1"/>
    <xf numFmtId="0" fontId="25" fillId="0" borderId="0" xfId="0" applyFont="1" applyBorder="1" applyAlignment="1"/>
    <xf numFmtId="0" fontId="26" fillId="26" borderId="0" xfId="0" applyFont="1" applyFill="1"/>
    <xf numFmtId="9" fontId="26" fillId="26" borderId="0" xfId="6" applyFont="1" applyFill="1"/>
    <xf numFmtId="0" fontId="25" fillId="4" borderId="0" xfId="0" applyFont="1" applyFill="1" applyBorder="1" applyAlignment="1"/>
    <xf numFmtId="9" fontId="0" fillId="7" borderId="0" xfId="0" applyNumberFormat="1" applyFill="1" applyAlignment="1">
      <alignment vertical="center"/>
    </xf>
    <xf numFmtId="0" fontId="26" fillId="28" borderId="0" xfId="0" applyFont="1" applyFill="1"/>
    <xf numFmtId="0" fontId="10" fillId="12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7">
    <cellStyle name="Comma" xfId="1" builtinId="3"/>
    <cellStyle name="Comma[0]" xfId="4"/>
    <cellStyle name="Currency[0]" xfId="5"/>
    <cellStyle name="Normal" xfId="0" builtinId="0"/>
    <cellStyle name="Normal 2" xfId="2"/>
    <cellStyle name="Percent" xfId="6" builtinId="5"/>
    <cellStyle name="Percent 2" xfId="3"/>
  </cellStyles>
  <dxfs count="0"/>
  <tableStyles count="0" defaultTableStyle="TableStyleMedium9" defaultPivotStyle="PivotStyleLight16"/>
  <colors>
    <mruColors>
      <color rgb="FF33CC33"/>
      <color rgb="FF66FF33"/>
      <color rgb="FF008000"/>
      <color rgb="FF000099"/>
      <color rgb="FF00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6537679886026939E-2"/>
          <c:y val="2.8408405471055252E-2"/>
          <c:w val="0.84778382970397792"/>
          <c:h val="0.86914922929090144"/>
        </c:manualLayout>
      </c:layout>
      <c:scatterChart>
        <c:scatterStyle val="smoothMarker"/>
        <c:ser>
          <c:idx val="1"/>
          <c:order val="0"/>
          <c:tx>
            <c:strRef>
              <c:f>'Loan amortization lump sum inv'!$CB$1:$CB$2</c:f>
              <c:strCache>
                <c:ptCount val="1"/>
                <c:pt idx="0">
                  <c:v>Growth of investments with Loan. Lump sum Invested</c:v>
                </c:pt>
              </c:strCache>
            </c:strRef>
          </c:tx>
          <c:spPr>
            <a:ln w="44450">
              <a:solidFill>
                <a:srgbClr val="000099"/>
              </a:solidFill>
            </a:ln>
          </c:spPr>
          <c:marker>
            <c:symbol val="none"/>
          </c:marker>
          <c:xVal>
            <c:numRef>
              <c:f>'Loan amortization lump sum inv'!$BQ$3:$BQ$1333</c:f>
              <c:numCache>
                <c:formatCode>General</c:formatCode>
                <c:ptCount val="13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'Loan amortization lump sum inv'!$CB$3:$CB$1333</c:f>
              <c:numCache>
                <c:formatCode>General</c:formatCode>
                <c:ptCount val="1331"/>
                <c:pt idx="0">
                  <c:v>311219.87123769848</c:v>
                </c:pt>
                <c:pt idx="1">
                  <c:v>857071.72959916701</c:v>
                </c:pt>
                <c:pt idx="2">
                  <c:v>1680365.9337967825</c:v>
                </c:pt>
                <c:pt idx="3">
                  <c:v>2830048.2872141595</c:v>
                </c:pt>
                <c:pt idx="4">
                  <c:v>4361992.5986772757</c:v>
                </c:pt>
                <c:pt idx="5">
                  <c:v>6339889.8869670238</c:v>
                </c:pt>
                <c:pt idx="6">
                  <c:v>6908740.491096491</c:v>
                </c:pt>
                <c:pt idx="7">
                  <c:v>9813241.8410541117</c:v>
                </c:pt>
                <c:pt idx="8">
                  <c:v>9855948.0861928407</c:v>
                </c:pt>
                <c:pt idx="9">
                  <c:v>13836377.489325453</c:v>
                </c:pt>
                <c:pt idx="10">
                  <c:v>12969911.969286216</c:v>
                </c:pt>
                <c:pt idx="11">
                  <c:v>19155916.944440633</c:v>
                </c:pt>
                <c:pt idx="12">
                  <c:v>17884308.152815275</c:v>
                </c:pt>
                <c:pt idx="13">
                  <c:v>25723786.074375629</c:v>
                </c:pt>
                <c:pt idx="14">
                  <c:v>22481265.951957025</c:v>
                </c:pt>
                <c:pt idx="15">
                  <c:v>32175886.79778542</c:v>
                </c:pt>
                <c:pt idx="16">
                  <c:v>43639634.57521496</c:v>
                </c:pt>
                <c:pt idx="17">
                  <c:v>57126204.111864001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'Loan amortization lump sum inv'!$CD$1</c:f>
              <c:strCache>
                <c:ptCount val="1"/>
                <c:pt idx="0">
                  <c:v>Growth of investments with Loan. Lump sum pre-paid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'Loan amortization lump sum inv'!$BQ$3:$BQ$52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'Loan amortization lump sum inv'!$CD$3:$CD$52</c:f>
              <c:numCache>
                <c:formatCode>General</c:formatCode>
                <c:ptCount val="50"/>
                <c:pt idx="0">
                  <c:v>146219.87123769851</c:v>
                </c:pt>
                <c:pt idx="1">
                  <c:v>494071.72959916701</c:v>
                </c:pt>
                <c:pt idx="2">
                  <c:v>1081415.9337967825</c:v>
                </c:pt>
                <c:pt idx="3">
                  <c:v>1951588.28721416</c:v>
                </c:pt>
                <c:pt idx="4">
                  <c:v>3154110.0986772752</c:v>
                </c:pt>
                <c:pt idx="5">
                  <c:v>4745484.9869670225</c:v>
                </c:pt>
                <c:pt idx="6">
                  <c:v>4862587.5360964891</c:v>
                </c:pt>
                <c:pt idx="7">
                  <c:v>7240935.2690541092</c:v>
                </c:pt>
                <c:pt idx="8">
                  <c:v>6660974.1876893081</c:v>
                </c:pt>
                <c:pt idx="9">
                  <c:v>9919870.5120433401</c:v>
                </c:pt>
                <c:pt idx="10">
                  <c:v>8701262.7218414079</c:v>
                </c:pt>
                <c:pt idx="11">
                  <c:v>13989638.515743194</c:v>
                </c:pt>
                <c:pt idx="12">
                  <c:v>11683561.199089129</c:v>
                </c:pt>
                <c:pt idx="13">
                  <c:v>18333339.674902007</c:v>
                </c:pt>
                <c:pt idx="14">
                  <c:v>13725187.68712369</c:v>
                </c:pt>
                <c:pt idx="15">
                  <c:v>21854954.758515168</c:v>
                </c:pt>
                <c:pt idx="16">
                  <c:v>31528438.789268747</c:v>
                </c:pt>
                <c:pt idx="17">
                  <c:v>42969901.150299333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'Loan amortization lump sum inv'!$CA$1</c:f>
              <c:strCache>
                <c:ptCount val="1"/>
                <c:pt idx="0">
                  <c:v>Growth of investments without loan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'Loan amortization lump sum inv'!$BQ$3:$BQ$52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'Loan amortization lump sum inv'!$CA$3:$CA$52</c:f>
              <c:numCache>
                <c:formatCode>General</c:formatCode>
                <c:ptCount val="50"/>
                <c:pt idx="0">
                  <c:v>1053047</c:v>
                </c:pt>
                <c:pt idx="1">
                  <c:v>2398408.7000000002</c:v>
                </c:pt>
                <c:pt idx="2">
                  <c:v>4083013.7300000004</c:v>
                </c:pt>
                <c:pt idx="3">
                  <c:v>6160172.9918000009</c:v>
                </c:pt>
                <c:pt idx="4">
                  <c:v>8690380.4024840035</c:v>
                </c:pt>
                <c:pt idx="5">
                  <c:v>11742209.449916726</c:v>
                </c:pt>
                <c:pt idx="6">
                  <c:v>13465811.574103465</c:v>
                </c:pt>
                <c:pt idx="7">
                  <c:v>17611308.839624085</c:v>
                </c:pt>
                <c:pt idx="8">
                  <c:v>18987074.139083143</c:v>
                </c:pt>
                <c:pt idx="9">
                  <c:v>24423520.927909166</c:v>
                </c:pt>
                <c:pt idx="10">
                  <c:v>25120322.710828647</c:v>
                </c:pt>
                <c:pt idx="11">
                  <c:v>32056269.503629159</c:v>
                </c:pt>
                <c:pt idx="12">
                  <c:v>31562520.285763692</c:v>
                </c:pt>
                <c:pt idx="13">
                  <c:v>40205859.670244023</c:v>
                </c:pt>
                <c:pt idx="14">
                  <c:v>37790624.681999914</c:v>
                </c:pt>
                <c:pt idx="15">
                  <c:v>48332600.452879012</c:v>
                </c:pt>
                <c:pt idx="16">
                  <c:v>60659514.053068973</c:v>
                </c:pt>
                <c:pt idx="17">
                  <c:v>75019748.940479591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1"/>
        </c:ser>
        <c:ser>
          <c:idx val="2"/>
          <c:order val="3"/>
          <c:tx>
            <c:v>Net Retirement Coprus required</c:v>
          </c:tx>
          <c:spPr>
            <a:ln>
              <a:noFill/>
            </a:ln>
          </c:spPr>
          <c:marker>
            <c:symbol val="circle"/>
            <c:size val="15"/>
            <c:spPr>
              <a:solidFill>
                <a:schemeClr val="tx1"/>
              </a:solidFill>
            </c:spPr>
          </c:marker>
          <c:xVal>
            <c:numRef>
              <c:f>'Loan amortization lump sum inv'!$BQ$3:$BQ$52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'Loan amortization lump sum inv'!$CE$3:$CE$52</c:f>
              <c:numCache>
                <c:formatCode>General</c:formatCode>
                <c:ptCount val="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79278941.019733712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'Long-term financial Goals'!$B$2</c:f>
              <c:strCache>
                <c:ptCount val="1"/>
                <c:pt idx="0">
                  <c:v>Goal 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9"/>
          </c:marker>
          <c:xVal>
            <c:numRef>
              <c:f>'Loan amortization lump sum inv'!$BQ$3:$BQ$52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'Loan amortization lump sum inv'!$BT$3:$BT$52</c:f>
              <c:numCache>
                <c:formatCode>0</c:formatCode>
                <c:ptCount val="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1927505.1000000013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'Long-term financial Goals'!$D$2</c:f>
              <c:strCache>
                <c:ptCount val="1"/>
                <c:pt idx="0">
                  <c:v>Goal 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rgbClr val="8064A2"/>
              </a:solidFill>
            </c:spPr>
          </c:marker>
          <c:xVal>
            <c:numRef>
              <c:f>'Loan amortization lump sum inv'!$BQ$3:$BQ$52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'Loan amortization lump sum inv'!$BU$3:$BU$52</c:f>
              <c:numCache>
                <c:formatCode>0</c:formatCode>
                <c:ptCount val="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3536921.5365000023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'Long-term financial Goals'!$F$2</c:f>
              <c:strCache>
                <c:ptCount val="1"/>
                <c:pt idx="0">
                  <c:v>Goal 3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</c:spPr>
          </c:marker>
          <c:xVal>
            <c:numRef>
              <c:f>'Loan amortization lump sum inv'!$BQ$3:$BQ$52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'Loan amortization lump sum inv'!$BV$3:$BV$52</c:f>
              <c:numCache>
                <c:formatCode>0</c:formatCode>
                <c:ptCount val="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5706233.4122200049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'Long-term financial Goals'!$H$2</c:f>
              <c:strCache>
                <c:ptCount val="1"/>
                <c:pt idx="0">
                  <c:v>Goal 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</c:marker>
          <c:xVal>
            <c:numRef>
              <c:f>'Loan amortization lump sum inv'!$BQ$3:$BQ$52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'Loan amortization lump sum inv'!$BW$3:$BW$52</c:f>
              <c:numCache>
                <c:formatCode>0</c:formatCode>
                <c:ptCount val="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8630678.0359827578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'Long-term financial Goals'!$J$2</c:f>
              <c:strCache>
                <c:ptCount val="1"/>
                <c:pt idx="0">
                  <c:v>Goal 5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9"/>
            <c:spPr>
              <a:solidFill>
                <a:schemeClr val="accent3">
                  <a:lumMod val="75000"/>
                </a:schemeClr>
              </a:solidFill>
            </c:spPr>
          </c:marker>
          <c:xVal>
            <c:numRef>
              <c:f>'Loan amortization lump sum inv'!$BQ$3:$BQ$52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xVal>
          <c:yVal>
            <c:numRef>
              <c:f>'Loan amortization lump sum inv'!$BX$3:$BX$52</c:f>
              <c:numCache>
                <c:formatCode>0</c:formatCode>
                <c:ptCount val="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12531744.508246966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</c:numCache>
            </c:numRef>
          </c:yVal>
          <c:smooth val="1"/>
        </c:ser>
        <c:axId val="258784640"/>
        <c:axId val="258799488"/>
      </c:scatterChart>
      <c:valAx>
        <c:axId val="258784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IN"/>
                </a:pPr>
                <a:r>
                  <a:rPr lang="en-IN"/>
                  <a:t>Years from now</a:t>
                </a:r>
              </a:p>
            </c:rich>
          </c:tx>
        </c:title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258799488"/>
        <c:crosses val="autoZero"/>
        <c:crossBetween val="midCat"/>
      </c:valAx>
      <c:valAx>
        <c:axId val="258799488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258784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4021157106399161E-2"/>
          <c:y val="8.5991554141867724E-3"/>
          <c:w val="0.4253400638198242"/>
          <c:h val="0.85633554211987994"/>
        </c:manualLayout>
      </c:layout>
      <c:txPr>
        <a:bodyPr/>
        <a:lstStyle/>
        <a:p>
          <a:pPr>
            <a:defRPr lang="en-IN" sz="1400"/>
          </a:pPr>
          <a:endParaRPr lang="en-US"/>
        </a:p>
      </c:txPr>
    </c:legend>
  </c:chart>
  <c:txPr>
    <a:bodyPr/>
    <a:lstStyle/>
    <a:p>
      <a:pPr>
        <a:defRPr sz="1200">
          <a:latin typeface="+mn-lt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487680</xdr:colOff>
      <xdr:row>2</xdr:row>
      <xdr:rowOff>74295</xdr:rowOff>
    </xdr:from>
    <xdr:to>
      <xdr:col>18</xdr:col>
      <xdr:colOff>533400</xdr:colOff>
      <xdr:row>24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tu/AppData/Roaming/Microsoft/Excel/Payoff-vs-invest-3-2%20(version%20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an amortization pre-paid"/>
      <sheetName val="Loan amortization lump sum inv"/>
      <sheetName val="Graph-1"/>
      <sheetName val="Graph-2"/>
    </sheetNames>
    <sheetDataSet>
      <sheetData sheetId="0" refreshError="1"/>
      <sheetData sheetId="1">
        <row r="2">
          <cell r="B2">
            <v>1544034.6321184146</v>
          </cell>
        </row>
        <row r="3">
          <cell r="B3">
            <v>0.08</v>
          </cell>
        </row>
        <row r="4">
          <cell r="B4">
            <v>0.1</v>
          </cell>
        </row>
        <row r="9">
          <cell r="B9">
            <v>100000</v>
          </cell>
        </row>
        <row r="10">
          <cell r="B10">
            <v>150000</v>
          </cell>
        </row>
        <row r="12">
          <cell r="B12">
            <v>20</v>
          </cell>
        </row>
        <row r="13">
          <cell r="B13">
            <v>12</v>
          </cell>
        </row>
        <row r="14">
          <cell r="B14">
            <v>0.1</v>
          </cell>
        </row>
        <row r="16">
          <cell r="B16">
            <v>6000000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G1333"/>
  <sheetViews>
    <sheetView tabSelected="1" workbookViewId="0">
      <selection activeCell="D38" sqref="D38"/>
    </sheetView>
  </sheetViews>
  <sheetFormatPr defaultColWidth="8.85546875" defaultRowHeight="15.75"/>
  <cols>
    <col min="1" max="1" width="46.42578125" style="159" customWidth="1"/>
    <col min="2" max="2" width="11" style="159" bestFit="1" customWidth="1"/>
    <col min="3" max="3" width="0.7109375" style="158" customWidth="1"/>
    <col min="4" max="4" width="6.42578125" style="159" bestFit="1" customWidth="1"/>
    <col min="5" max="5" width="18.28515625" style="159" bestFit="1" customWidth="1"/>
    <col min="6" max="6" width="9.42578125" style="159" bestFit="1" customWidth="1"/>
    <col min="7" max="7" width="9.140625" style="159"/>
    <col min="8" max="8" width="9" style="159" bestFit="1" customWidth="1"/>
    <col min="9" max="9" width="18.42578125" style="159" hidden="1" customWidth="1"/>
    <col min="10" max="10" width="59.7109375" style="211" hidden="1" customWidth="1"/>
    <col min="11" max="11" width="28.140625" style="159" hidden="1" customWidth="1"/>
    <col min="12" max="12" width="9.7109375" style="159" bestFit="1" customWidth="1"/>
    <col min="13" max="13" width="9" style="159" customWidth="1"/>
    <col min="14" max="17" width="9" hidden="1" customWidth="1"/>
    <col min="18" max="19" width="12.85546875" hidden="1" customWidth="1"/>
    <col min="20" max="22" width="9" hidden="1" customWidth="1"/>
    <col min="23" max="26" width="8.85546875" hidden="1" customWidth="1"/>
    <col min="27" max="27" width="11.7109375" hidden="1" customWidth="1"/>
    <col min="28" max="28" width="7.85546875" hidden="1" customWidth="1"/>
    <col min="29" max="29" width="19.140625" hidden="1" customWidth="1"/>
    <col min="30" max="30" width="9.7109375" hidden="1" customWidth="1"/>
    <col min="31" max="31" width="18.5703125" hidden="1" customWidth="1"/>
    <col min="32" max="32" width="49.28515625" hidden="1" customWidth="1"/>
    <col min="33" max="33" width="12" hidden="1" customWidth="1"/>
    <col min="34" max="34" width="23.28515625" style="48" hidden="1" customWidth="1"/>
    <col min="35" max="35" width="11.28515625" style="48" hidden="1" customWidth="1"/>
    <col min="36" max="36" width="12.140625" style="48" hidden="1" customWidth="1"/>
    <col min="37" max="37" width="46" style="48" hidden="1" customWidth="1"/>
    <col min="38" max="38" width="32.7109375" hidden="1" customWidth="1"/>
    <col min="39" max="39" width="8.85546875" hidden="1" customWidth="1"/>
    <col min="40" max="40" width="5.85546875" style="48" hidden="1" customWidth="1"/>
    <col min="41" max="41" width="36.7109375" style="48" hidden="1" customWidth="1"/>
    <col min="42" max="57" width="8.85546875" style="48" hidden="1" customWidth="1"/>
    <col min="58" max="58" width="9" style="48" hidden="1" customWidth="1"/>
    <col min="59" max="59" width="11.5703125" style="48" hidden="1" customWidth="1"/>
    <col min="60" max="60" width="12" style="48" hidden="1" customWidth="1"/>
    <col min="61" max="61" width="9" style="48" hidden="1" customWidth="1"/>
    <col min="62" max="66" width="8.85546875" style="48" hidden="1" customWidth="1"/>
    <col min="67" max="68" width="12" style="48" hidden="1" customWidth="1"/>
    <col min="69" max="69" width="9.7109375" style="48" hidden="1" customWidth="1"/>
    <col min="70" max="71" width="25.85546875" style="48" hidden="1" customWidth="1"/>
    <col min="72" max="73" width="14.7109375" style="48" hidden="1" customWidth="1"/>
    <col min="74" max="74" width="34" style="48" hidden="1" customWidth="1"/>
    <col min="75" max="75" width="53.7109375" style="48" hidden="1" customWidth="1"/>
    <col min="76" max="76" width="41.5703125" style="48" hidden="1" customWidth="1"/>
    <col min="77" max="85" width="8.85546875" style="48" hidden="1" customWidth="1"/>
    <col min="86" max="93" width="8.85546875" style="48" customWidth="1"/>
    <col min="94" max="16384" width="8.85546875" style="48"/>
  </cols>
  <sheetData>
    <row r="1" spans="1:76">
      <c r="A1" s="216" t="s">
        <v>46</v>
      </c>
      <c r="B1" s="216"/>
      <c r="C1" s="216"/>
      <c r="D1" s="216"/>
      <c r="E1" s="216"/>
      <c r="F1" s="216"/>
      <c r="G1" s="216"/>
      <c r="H1" s="216"/>
      <c r="I1" s="216"/>
      <c r="J1" s="219"/>
      <c r="K1" s="216"/>
      <c r="L1" s="216"/>
      <c r="BU1" s="48" t="s">
        <v>20</v>
      </c>
      <c r="BV1" t="s">
        <v>138</v>
      </c>
      <c r="BW1" t="s">
        <v>141</v>
      </c>
      <c r="BX1" t="s">
        <v>157</v>
      </c>
    </row>
    <row r="2" spans="1:76" customFormat="1" ht="18">
      <c r="A2" s="162" t="s">
        <v>47</v>
      </c>
      <c r="B2" s="178">
        <v>1800000</v>
      </c>
      <c r="C2" s="161"/>
      <c r="D2" s="162" t="s">
        <v>48</v>
      </c>
      <c r="E2" s="162" t="s">
        <v>49</v>
      </c>
      <c r="F2" s="162" t="s">
        <v>42</v>
      </c>
      <c r="G2" s="162" t="s">
        <v>50</v>
      </c>
      <c r="H2" s="162" t="s">
        <v>51</v>
      </c>
      <c r="I2" s="162" t="s">
        <v>52</v>
      </c>
      <c r="J2" s="212" t="s">
        <v>173</v>
      </c>
      <c r="K2" s="162" t="s">
        <v>53</v>
      </c>
      <c r="L2" s="162" t="s">
        <v>54</v>
      </c>
      <c r="M2" s="159"/>
      <c r="O2" s="11" t="s">
        <v>14</v>
      </c>
      <c r="P2" s="11"/>
      <c r="Q2" s="11" t="s">
        <v>137</v>
      </c>
      <c r="R2" s="11" t="s">
        <v>55</v>
      </c>
      <c r="S2" s="11" t="s">
        <v>56</v>
      </c>
      <c r="T2" s="11"/>
      <c r="U2" s="11"/>
      <c r="V2" s="11"/>
      <c r="W2" s="11"/>
      <c r="X2" s="11"/>
      <c r="Y2" s="11"/>
      <c r="Z2" s="11"/>
      <c r="AA2" s="11" t="s">
        <v>57</v>
      </c>
      <c r="AB2" s="11" t="s">
        <v>154</v>
      </c>
      <c r="AC2" s="11" t="s">
        <v>58</v>
      </c>
      <c r="AD2" s="11" t="s">
        <v>59</v>
      </c>
      <c r="AE2" s="11" t="s">
        <v>60</v>
      </c>
      <c r="AF2" s="11" t="s">
        <v>61</v>
      </c>
      <c r="AG2" s="11" t="s">
        <v>62</v>
      </c>
      <c r="AH2" s="50" t="s">
        <v>63</v>
      </c>
      <c r="AI2" s="11" t="s">
        <v>59</v>
      </c>
      <c r="AJ2" s="11" t="s">
        <v>64</v>
      </c>
      <c r="AK2" s="11" t="s">
        <v>65</v>
      </c>
      <c r="AL2" s="10" t="s">
        <v>136</v>
      </c>
      <c r="AQ2">
        <v>1</v>
      </c>
      <c r="AR2" t="s">
        <v>29</v>
      </c>
      <c r="AS2">
        <v>12</v>
      </c>
      <c r="AT2">
        <v>1</v>
      </c>
      <c r="AU2">
        <v>2</v>
      </c>
      <c r="AV2">
        <v>3</v>
      </c>
      <c r="AX2">
        <f>B41</f>
        <v>200000</v>
      </c>
      <c r="BG2" t="s">
        <v>56</v>
      </c>
      <c r="BH2" t="s">
        <v>55</v>
      </c>
      <c r="BU2" t="s">
        <v>158</v>
      </c>
      <c r="BV2" s="48"/>
      <c r="BW2" s="48"/>
      <c r="BX2" s="48">
        <f>B36*(1-B39)</f>
        <v>150000</v>
      </c>
    </row>
    <row r="3" spans="1:76" customFormat="1" ht="18">
      <c r="A3" s="162" t="s">
        <v>176</v>
      </c>
      <c r="B3" s="193">
        <f>'Retirement Planner'!n_1</f>
        <v>18</v>
      </c>
      <c r="C3" s="163"/>
      <c r="D3" s="162">
        <v>0</v>
      </c>
      <c r="E3" s="162">
        <f>initial</f>
        <v>6000000</v>
      </c>
      <c r="F3" s="162"/>
      <c r="G3" s="162"/>
      <c r="H3" s="162"/>
      <c r="I3" s="162"/>
      <c r="J3" s="212" t="s">
        <v>175</v>
      </c>
      <c r="K3" s="162"/>
      <c r="L3" s="162">
        <f>E3</f>
        <v>6000000</v>
      </c>
      <c r="M3" s="159"/>
      <c r="O3" s="11">
        <v>1</v>
      </c>
      <c r="P3" s="11" t="e">
        <f t="shared" ref="P3:P47" si="0">IF(O3=term,AF3,NA())</f>
        <v>#N/A</v>
      </c>
      <c r="Q3" s="11">
        <f>IF(ISERROR(O3),"",SUM(INDEX($F$4:$F$1333,T3):INDEX($F$4:$F$1333,U3)))</f>
        <v>902668.29887481953</v>
      </c>
      <c r="R3" s="14">
        <f>IF(ISERROR(O3),"",SUM(INDEX($G$4:$G$1333,T3):INDEX($G$4:$G$1333,U3)))</f>
        <v>571397.55784363276</v>
      </c>
      <c r="S3" s="14">
        <f>IF(ISERROR(O3),"",SUM(INDEX($H$4:$H$1333,T3):INDEX($H$4:$H$1333,U3)))</f>
        <v>331270.74103118666</v>
      </c>
      <c r="T3" s="11">
        <v>1</v>
      </c>
      <c r="U3" s="11">
        <v>12</v>
      </c>
      <c r="V3" s="11"/>
      <c r="W3" s="11"/>
      <c r="X3" s="11"/>
      <c r="Y3" s="11"/>
      <c r="Z3" s="11"/>
      <c r="AA3" s="52">
        <f>IF(O3="","",B2)</f>
        <v>1800000</v>
      </c>
      <c r="AB3" s="11">
        <f t="shared" ref="AB3:AB47" si="1">IF(ISERROR(O3),"",IF(O3="","",IF(S3+$B$6&gt;=EClimit,EClimit,S3+$B$6)))</f>
        <v>150000</v>
      </c>
      <c r="AC3" s="14">
        <f>IF(ISERROR(O3),"",AA3-$B$6)</f>
        <v>1720000</v>
      </c>
      <c r="AD3" s="14">
        <f>IF(ISERROR(O3),"",IF(AC3&gt;'Income Tax Slabs'!$C$6,('Income Tax Slabs'!$F$7*(AC3-'Income Tax Slabs'!$C$6)+'Income Tax Slabs'!$D$7)*(1+cess),IF(AC3&gt;'Income Tax Slabs'!$C$5,(20%*(AC3-'Income Tax Slabs'!$C$5)+'Income Tax Slabs'!$D$6)*(1+cess),IF(AC3&gt;'Income Tax Slabs'!$C$4,(10%*(AC3-'Income Tax Slabs'!$C$4))*(1+cess),0))))</f>
        <v>351230</v>
      </c>
      <c r="AE3" s="14">
        <f>B10</f>
        <v>40833.333333333336</v>
      </c>
      <c r="AF3" s="14">
        <f>IF(ISERROR(O3),NA(),(AA3-AD3-$B$6-(AE3*12))/12)</f>
        <v>73230.833333333328</v>
      </c>
      <c r="AG3" s="53">
        <f t="shared" ref="AG3:AG47" si="2">IF(ISERROR(O3),"",IF(seclimit="none",R3,IF(R3&gt;seclimit,seclimit,IF(R3&lt;0,0,R3))))</f>
        <v>200000</v>
      </c>
      <c r="AH3" s="54">
        <f>IF(ISERROR(O3),"",AA3-AB3-AG3)</f>
        <v>1450000</v>
      </c>
      <c r="AI3" s="14">
        <f>IF(ISERROR(O3),"",IF(AH3&gt;1000000,(30%*(AH3-1000000)+130000)*(1+3%),IF(AH3&gt;500000,(20%*(AH3-500000)+30000)*(1+3%),IF(AH3&gt;200000,(10%*(AH3-200000))*(1+3%),0))))</f>
        <v>272950</v>
      </c>
      <c r="AJ3" s="14">
        <f>IF(ISERROR(O3),"",AD3-AI3)</f>
        <v>78280</v>
      </c>
      <c r="AK3" s="14">
        <f>IF(ISERROR(O3),NA(),IF((AA3-$B$6-AI3-(12*AE3)-Q3)/12&lt;0,NA(),(AA3-$B$6-AI3-(12*AE3)-Q3)/12))</f>
        <v>4531.8084270983718</v>
      </c>
      <c r="AL3" s="14">
        <f>IF('Detailed Cash Flow Chart'!AH4=0,NA(),'Detailed Cash Flow Chart'!AH4)</f>
        <v>112244.57117388766</v>
      </c>
      <c r="AM3" s="155"/>
      <c r="AN3" s="12"/>
      <c r="AO3" s="12"/>
      <c r="AP3" s="12">
        <f>IPMT(rate/freq,13,term*freq,-B17)*freq/rate</f>
        <v>6787779.8075170796</v>
      </c>
      <c r="AQ3">
        <v>2</v>
      </c>
      <c r="AR3" t="s">
        <v>68</v>
      </c>
      <c r="AS3">
        <v>3</v>
      </c>
      <c r="AT3">
        <v>3</v>
      </c>
      <c r="AU3">
        <v>6</v>
      </c>
      <c r="AV3">
        <v>9</v>
      </c>
      <c r="AW3">
        <v>12</v>
      </c>
      <c r="AX3" t="s">
        <v>69</v>
      </c>
      <c r="BF3">
        <v>12</v>
      </c>
      <c r="BG3" s="12">
        <f t="shared" ref="BG3:BG21" si="3">$B$17-IPMT(rate/freq,BF3+1,term*freq,-$B$17)*freq/rate-BI2</f>
        <v>212220.19248292036</v>
      </c>
      <c r="BH3">
        <f>emi*BF3-BG3</f>
        <v>690448.10639189905</v>
      </c>
      <c r="BI3">
        <f t="shared" ref="BI3:BI21" si="4">$B$17-IPMT(rate/freq,BF3+1,term*freq,-$B$17)*freq/rate</f>
        <v>212220.19248292036</v>
      </c>
      <c r="BO3" t="e">
        <f t="shared" ref="BO3:BO32" si="5">(BO2+AM3*12)*(1+preretint_1)</f>
        <v>#REF!</v>
      </c>
      <c r="BP3" t="e">
        <f t="shared" ref="BP3:BP32" si="6">(BP2+12*AK3)*(1+preretint_1)</f>
        <v>#REF!</v>
      </c>
      <c r="BQ3">
        <f>O3</f>
        <v>1</v>
      </c>
      <c r="BR3" s="12"/>
      <c r="BS3" s="12"/>
      <c r="BT3" s="12">
        <f>'Detailed Cash Flow Chart'!Q4</f>
        <v>0</v>
      </c>
      <c r="BU3">
        <f>$B$6*(1+rate80D)</f>
        <v>86400</v>
      </c>
      <c r="BV3" s="48">
        <f>IF(ISERROR((AF3*12+BV2)*(1+'Loan amortization pre-paid'!$B$14)+BT3+BU3),NA(),(AF3*12+BV2)*(1+'Loan amortization pre-paid'!$B$14)+BT3+BU3)</f>
        <v>1053047</v>
      </c>
      <c r="BW3" s="48">
        <f>IF(ISERROR((AK3*12+BW2)*(1+'Loan amortization pre-paid'!$B$14)+BT3+BU3),NA(),(AK3*12+BW2)*(1+'Loan amortization pre-paid'!$B$14)+BT3+BU3)</f>
        <v>146219.87123769851</v>
      </c>
      <c r="BX3" s="48">
        <f>BX2*(1+'Loan amortization pre-paid'!$B$14)</f>
        <v>165000</v>
      </c>
    </row>
    <row r="4" spans="1:76" customFormat="1" ht="18">
      <c r="A4" s="162" t="s">
        <v>135</v>
      </c>
      <c r="B4" s="179">
        <v>0.08</v>
      </c>
      <c r="C4" s="163"/>
      <c r="D4" s="162">
        <f t="shared" ref="D4:D36" si="7">IF(D3&lt;term*freq,D3+1,"")</f>
        <v>1</v>
      </c>
      <c r="E4" s="162">
        <f t="shared" ref="E4:E67" si="8">IF(D4="","",IF(ISERROR(INDEX($A$25:$B$34,MATCH(D4,$A$25:$A$34,0),2)),0,INDEX($A$25:$B$34,MATCH(D4,$A$25:$A$34,0),2)))</f>
        <v>0</v>
      </c>
      <c r="F4" s="164">
        <f t="shared" ref="F4:F67" si="9">IF(D4="","",IF(emi&gt;(L3*(1+rate/freq)),IF((L3*(1+rate/freq))&lt;0,0,(L3*(1+rate/freq))),emi))</f>
        <v>75222.35823956829</v>
      </c>
      <c r="G4" s="165">
        <f t="shared" ref="G4:G67" si="10">IF(D4="","",IF(L3&lt;0,0,L3)*rate/freq)</f>
        <v>50000</v>
      </c>
      <c r="H4" s="164">
        <f>IF(D4="","",F4-G4)</f>
        <v>25222.35823956829</v>
      </c>
      <c r="I4" s="162"/>
      <c r="J4" s="193">
        <f>B39*B36</f>
        <v>150000</v>
      </c>
      <c r="K4" s="162">
        <f>IF(L3=0,0,J4)</f>
        <v>150000</v>
      </c>
      <c r="L4" s="164">
        <f>IF(D4="","",IF(L3&lt;=0,0,IF(L3+E4-H4-I4-K4&lt;0,0,L3+E4-H4-I4-K4)))</f>
        <v>5824777.6417604322</v>
      </c>
      <c r="M4" s="159"/>
      <c r="O4" s="11">
        <f t="shared" ref="O4:O35" si="11">IF(O3&lt;retY,O3+1,NA())</f>
        <v>2</v>
      </c>
      <c r="P4" s="11" t="e">
        <f t="shared" si="0"/>
        <v>#N/A</v>
      </c>
      <c r="Q4" s="11">
        <f>IF(ISERROR(O4),"",SUM(INDEX($F$4:$F$1333,T4):INDEX($F$4:$F$1333,U4)))</f>
        <v>902668.29887481953</v>
      </c>
      <c r="R4" s="14">
        <f>IF(ISERROR(O4),"",SUM(INDEX($G$4:$G$1333,T4):INDEX($G$4:$G$1333,U4)))</f>
        <v>535339.70338748093</v>
      </c>
      <c r="S4" s="14">
        <f>IF(ISERROR(O4),"",SUM(INDEX($H$4:$H$1333,T4):INDEX($H$4:$H$1333,U4)))</f>
        <v>367328.59548733861</v>
      </c>
      <c r="T4" s="55">
        <f>IF(ISERROR(O4),"",T3+12)</f>
        <v>13</v>
      </c>
      <c r="U4" s="55">
        <f>IF(ISERROR(O4),"",U3+12)</f>
        <v>24</v>
      </c>
      <c r="V4" s="11"/>
      <c r="W4" s="11"/>
      <c r="X4" s="11"/>
      <c r="Y4" s="11"/>
      <c r="Z4" s="11"/>
      <c r="AA4" s="56">
        <f t="shared" ref="AA4:AA47" si="12">IF(ISERROR(O4),"",AA3*(1+salinc))</f>
        <v>1980000.0000000002</v>
      </c>
      <c r="AB4" s="11">
        <f t="shared" si="1"/>
        <v>150000</v>
      </c>
      <c r="AC4" s="14">
        <f t="shared" ref="AC4:AC47" si="13">IF(ISERROR(O4),"",AA4-$B$6)</f>
        <v>1900000.0000000002</v>
      </c>
      <c r="AD4" s="14">
        <f>IF(ISERROR(O4),"",IF(AC4&gt;'Income Tax Slabs'!$C$6,('Income Tax Slabs'!$F$7*(AC4-'Income Tax Slabs'!$C$6)+'Income Tax Slabs'!$D$7)*(1+cess),IF(AC4&gt;'Income Tax Slabs'!$C$5,(20%*(AC4-'Income Tax Slabs'!$C$5)+'Income Tax Slabs'!$D$6)*(1+cess),IF(AC4&gt;'Income Tax Slabs'!$C$4,(10%*(AC4-'Income Tax Slabs'!$C$4))*(1+cess),0))))</f>
        <v>406850.00000000006</v>
      </c>
      <c r="AE4" s="14">
        <f t="shared" ref="AE4:AE47" si="14">IF(ISERROR(O4),"",AE3*(1+inflation))</f>
        <v>44100.000000000007</v>
      </c>
      <c r="AF4" s="14">
        <f t="shared" ref="AF4:AF47" si="15">IF(ISERROR(O4),NA(),(AA4-AD4-$B$6-(AE4*12))/12)</f>
        <v>80329.166666666672</v>
      </c>
      <c r="AG4" s="11">
        <f t="shared" si="2"/>
        <v>200000</v>
      </c>
      <c r="AH4" s="54">
        <f t="shared" ref="AH4:AH47" si="16">IF(ISERROR(O4),"",AA4-AB4-AG4)</f>
        <v>1630000.0000000002</v>
      </c>
      <c r="AI4" s="14">
        <f t="shared" ref="AI4:AI47" si="17">IF(ISERROR(O4),"",IF(AH4&gt;1000000,(30%*(AH4-1000000)+130000)*(1+3%),IF(AH4&gt;500000,(20%*(AH4-500000)+30000)*(1+3%),IF(AH4&gt;200000,(10%*(AH4-200000))*(1+3%),0))))</f>
        <v>328570.00000000006</v>
      </c>
      <c r="AJ4" s="14">
        <f t="shared" ref="AJ4:AJ47" si="18">IF(ISERROR(O4),"",AD4-AI4)</f>
        <v>78280</v>
      </c>
      <c r="AK4" s="14">
        <f t="shared" ref="AK4:AK47" si="19">IF(ISERROR(O4),NA(),IF((AA4-$B$6-AI4-(12*AE4)-Q4)/12&lt;0,NA(),(AA4-$B$6-AI4-(12*AE4)-Q4)/12))</f>
        <v>11630.141760431716</v>
      </c>
      <c r="AL4" s="14">
        <f>IF('Detailed Cash Flow Chart'!AH5=0,NA(),'Detailed Cash Flow Chart'!AH5)</f>
        <v>180963.82309349661</v>
      </c>
      <c r="AM4" s="155"/>
      <c r="AN4" s="12"/>
      <c r="AO4" s="58"/>
      <c r="AQ4">
        <v>3</v>
      </c>
      <c r="BC4" s="12">
        <f>SUM(G4:G15)</f>
        <v>571397.55784363276</v>
      </c>
      <c r="BD4" s="12">
        <f>SUM(H4:H15)</f>
        <v>331270.74103118666</v>
      </c>
      <c r="BF4" s="59">
        <f>BF3+12</f>
        <v>24</v>
      </c>
      <c r="BG4" s="12">
        <f t="shared" si="3"/>
        <v>234442.41981078591</v>
      </c>
      <c r="BH4">
        <f t="shared" ref="BH4:BH24" si="20">emi*12-BG4</f>
        <v>668225.87906403351</v>
      </c>
      <c r="BI4">
        <f t="shared" si="4"/>
        <v>446662.61229370628</v>
      </c>
      <c r="BO4" t="e">
        <f t="shared" si="5"/>
        <v>#REF!</v>
      </c>
      <c r="BP4" t="e">
        <f t="shared" si="6"/>
        <v>#REF!</v>
      </c>
      <c r="BQ4">
        <f t="shared" ref="BQ4:BQ32" si="21">O4</f>
        <v>2</v>
      </c>
      <c r="BR4" s="57">
        <f t="shared" ref="BR4:BR32" si="22">(AF4/AF3)-1</f>
        <v>9.69309375604539E-2</v>
      </c>
      <c r="BS4" s="57">
        <f t="shared" ref="BS4:BS32" si="23">(AK4/AK3)-1</f>
        <v>1.5663357018554001</v>
      </c>
      <c r="BT4" s="12">
        <f>'Detailed Cash Flow Chart'!Q5</f>
        <v>0</v>
      </c>
      <c r="BU4" s="12">
        <f t="shared" ref="BU4:BU35" si="24">(BU3+$B$6)*(1+rate80D)</f>
        <v>179712</v>
      </c>
      <c r="BV4" s="48">
        <f>IF(ISERROR((AF4*12+BV3)*(1+'Loan amortization pre-paid'!$B$14)+BT4+BU4),NA(),(AF4*12+BV3)*(1+'Loan amortization pre-paid'!$B$14)+BT4+BU4)</f>
        <v>2398408.7000000002</v>
      </c>
      <c r="BW4" s="48">
        <f>IF(ISERROR((AK4*12+BW3)*(1+'Loan amortization pre-paid'!$B$14)+BT4+BU4),NA(),(AK4*12+BW3)*(1+'Loan amortization pre-paid'!$B$14)+BT4+BU4)</f>
        <v>494071.72959916701</v>
      </c>
      <c r="BX4" s="48">
        <f>BX3*(1+'Loan amortization pre-paid'!$B$14)</f>
        <v>181500.00000000003</v>
      </c>
    </row>
    <row r="5" spans="1:76" customFormat="1" ht="18">
      <c r="A5" s="162" t="s">
        <v>134</v>
      </c>
      <c r="B5" s="179">
        <v>0.1</v>
      </c>
      <c r="C5" s="166"/>
      <c r="D5" s="162">
        <f t="shared" si="7"/>
        <v>2</v>
      </c>
      <c r="E5" s="162">
        <f t="shared" si="8"/>
        <v>0</v>
      </c>
      <c r="F5" s="164">
        <f t="shared" si="9"/>
        <v>75222.35823956829</v>
      </c>
      <c r="G5" s="165">
        <f t="shared" si="10"/>
        <v>48539.813681336935</v>
      </c>
      <c r="H5" s="164">
        <f t="shared" ref="H5:H68" si="25">IF(D5="","",F5-G5)</f>
        <v>26682.544558231355</v>
      </c>
      <c r="I5" s="162"/>
      <c r="J5" s="210"/>
      <c r="K5" s="162">
        <f t="shared" ref="K5:K68" si="26">IF(L4=0,0,J5)</f>
        <v>0</v>
      </c>
      <c r="L5" s="164">
        <f t="shared" ref="L5:L68" si="27">IF(D5="","",IF(L4&lt;=0,0,IF(L4+E5-H5-I5-K5&lt;0,0,L4+E5-H5-I5-K5)))</f>
        <v>5798095.0972022004</v>
      </c>
      <c r="M5" s="159"/>
      <c r="O5" s="11">
        <f t="shared" si="11"/>
        <v>3</v>
      </c>
      <c r="P5" s="11" t="e">
        <f t="shared" si="0"/>
        <v>#N/A</v>
      </c>
      <c r="Q5" s="11">
        <f>IF(ISERROR(O5),"",SUM(INDEX($F$4:$F$1333,T5):INDEX($F$4:$F$1333,U5)))</f>
        <v>902668.29887481953</v>
      </c>
      <c r="R5" s="14">
        <f>IF(ISERROR(O5),"",SUM(INDEX($G$4:$G$1333,T5):INDEX($G$4:$G$1333,U5)))</f>
        <v>496875.59939509834</v>
      </c>
      <c r="S5" s="14">
        <f>IF(ISERROR(O5),"",SUM(INDEX($H$4:$H$1333,T5):INDEX($H$4:$H$1333,U5)))</f>
        <v>405792.69947972125</v>
      </c>
      <c r="T5" s="55">
        <f t="shared" ref="T5:T47" si="28">IF(ISERROR(O5),"",T4+12)</f>
        <v>25</v>
      </c>
      <c r="U5" s="55">
        <f t="shared" ref="U5:U47" si="29">IF(ISERROR(O5),"",U4+12)</f>
        <v>36</v>
      </c>
      <c r="V5" s="11"/>
      <c r="W5" s="11"/>
      <c r="X5" s="11"/>
      <c r="Y5" s="11"/>
      <c r="Z5" s="11"/>
      <c r="AA5" s="56">
        <f t="shared" si="12"/>
        <v>2178000.0000000005</v>
      </c>
      <c r="AB5" s="11">
        <f t="shared" si="1"/>
        <v>150000</v>
      </c>
      <c r="AC5" s="14">
        <f t="shared" si="13"/>
        <v>2098000.0000000005</v>
      </c>
      <c r="AD5" s="14">
        <f>IF(ISERROR(O5),"",IF(AC5&gt;'Income Tax Slabs'!$C$6,('Income Tax Slabs'!$F$7*(AC5-'Income Tax Slabs'!$C$6)+'Income Tax Slabs'!$D$7)*(1+cess),IF(AC5&gt;'Income Tax Slabs'!$C$5,(20%*(AC5-'Income Tax Slabs'!$C$5)+'Income Tax Slabs'!$D$6)*(1+cess),IF(AC5&gt;'Income Tax Slabs'!$C$4,(10%*(AC5-'Income Tax Slabs'!$C$4))*(1+cess),0))))</f>
        <v>468032.00000000012</v>
      </c>
      <c r="AE5" s="14">
        <f t="shared" si="14"/>
        <v>47628.000000000015</v>
      </c>
      <c r="AF5" s="14">
        <f t="shared" si="15"/>
        <v>88202.666666666686</v>
      </c>
      <c r="AG5" s="11">
        <f t="shared" si="2"/>
        <v>200000</v>
      </c>
      <c r="AH5" s="54">
        <f t="shared" si="16"/>
        <v>1828000.0000000005</v>
      </c>
      <c r="AI5" s="14">
        <f t="shared" si="17"/>
        <v>389752.00000000012</v>
      </c>
      <c r="AJ5" s="14">
        <f t="shared" si="18"/>
        <v>78280</v>
      </c>
      <c r="AK5" s="14">
        <f t="shared" si="19"/>
        <v>19503.641760431725</v>
      </c>
      <c r="AL5" s="14">
        <f>IF('Detailed Cash Flow Chart'!AH6=0,NA(),'Detailed Cash Flow Chart'!AH6)</f>
        <v>190541.0446629682</v>
      </c>
      <c r="AM5" s="155"/>
      <c r="AN5" s="12"/>
      <c r="AO5" s="58"/>
      <c r="AQ5">
        <v>4</v>
      </c>
      <c r="BB5" s="59"/>
      <c r="BC5" s="59"/>
      <c r="BD5" s="59"/>
      <c r="BF5" s="59">
        <f t="shared" ref="BF5:BF24" si="30">BF4+12</f>
        <v>36</v>
      </c>
      <c r="BG5" s="12">
        <f t="shared" si="3"/>
        <v>258991.60472753365</v>
      </c>
      <c r="BH5">
        <f t="shared" si="20"/>
        <v>643676.69414728577</v>
      </c>
      <c r="BI5">
        <f t="shared" si="4"/>
        <v>705654.21702123992</v>
      </c>
      <c r="BO5" t="e">
        <f t="shared" si="5"/>
        <v>#REF!</v>
      </c>
      <c r="BP5" t="e">
        <f t="shared" si="6"/>
        <v>#REF!</v>
      </c>
      <c r="BQ5">
        <f t="shared" si="21"/>
        <v>3</v>
      </c>
      <c r="BR5" s="57">
        <f t="shared" si="22"/>
        <v>9.8015457233259218E-2</v>
      </c>
      <c r="BS5" s="57">
        <f t="shared" si="23"/>
        <v>0.67699088817535968</v>
      </c>
      <c r="BT5" s="12">
        <f>'Detailed Cash Flow Chart'!Q6</f>
        <v>0</v>
      </c>
      <c r="BU5" s="12">
        <f t="shared" si="24"/>
        <v>280488.96000000002</v>
      </c>
      <c r="BV5" s="48">
        <f>IF(ISERROR((AF5*12+BV4)*(1+'Loan amortization pre-paid'!$B$14)+BT5+BU5),NA(),(AF5*12+BV4)*(1+'Loan amortization pre-paid'!$B$14)+BT5+BU5)</f>
        <v>4083013.7300000004</v>
      </c>
      <c r="BW5" s="48">
        <f>IF(ISERROR((AK5*12+BW4)*(1+'Loan amortization pre-paid'!$B$14)+BT5+BU5),NA(),(AK5*12+BW4)*(1+'Loan amortization pre-paid'!$B$14)+BT5+BU5)</f>
        <v>1081415.9337967825</v>
      </c>
      <c r="BX5" s="48">
        <f>BX4*(1+'Loan amortization pre-paid'!$B$14)</f>
        <v>199650.00000000006</v>
      </c>
    </row>
    <row r="6" spans="1:76" customFormat="1" ht="18">
      <c r="A6" s="162" t="s">
        <v>66</v>
      </c>
      <c r="B6" s="178">
        <v>80000</v>
      </c>
      <c r="C6" s="166"/>
      <c r="D6" s="162">
        <f t="shared" si="7"/>
        <v>3</v>
      </c>
      <c r="E6" s="162">
        <f t="shared" si="8"/>
        <v>0</v>
      </c>
      <c r="F6" s="164">
        <f t="shared" si="9"/>
        <v>75222.35823956829</v>
      </c>
      <c r="G6" s="165">
        <f t="shared" si="10"/>
        <v>48317.459143351676</v>
      </c>
      <c r="H6" s="164">
        <f t="shared" si="25"/>
        <v>26904.899096216614</v>
      </c>
      <c r="I6" s="162"/>
      <c r="J6" s="210"/>
      <c r="K6" s="162">
        <f t="shared" si="26"/>
        <v>0</v>
      </c>
      <c r="L6" s="164">
        <f t="shared" si="27"/>
        <v>5771190.1981059834</v>
      </c>
      <c r="M6" s="159"/>
      <c r="O6" s="11">
        <f t="shared" si="11"/>
        <v>4</v>
      </c>
      <c r="P6" s="11" t="e">
        <f t="shared" si="0"/>
        <v>#N/A</v>
      </c>
      <c r="Q6" s="11">
        <f>IF(ISERROR(O6),"",SUM(INDEX($F$4:$F$1333,T6):INDEX($F$4:$F$1333,U6)))</f>
        <v>902668.29887481953</v>
      </c>
      <c r="R6" s="14">
        <f>IF(ISERROR(O6),"",SUM(INDEX($G$4:$G$1333,T6):INDEX($G$4:$G$1333,U6)))</f>
        <v>454383.80108729214</v>
      </c>
      <c r="S6" s="14">
        <f>IF(ISERROR(O6),"",SUM(INDEX($H$4:$H$1333,T6):INDEX($H$4:$H$1333,U6)))</f>
        <v>448284.49778752727</v>
      </c>
      <c r="T6" s="55">
        <f t="shared" si="28"/>
        <v>37</v>
      </c>
      <c r="U6" s="55">
        <f t="shared" si="29"/>
        <v>48</v>
      </c>
      <c r="V6" s="11"/>
      <c r="W6" s="11"/>
      <c r="X6" s="11"/>
      <c r="Y6" s="11"/>
      <c r="Z6" s="11"/>
      <c r="AA6" s="56">
        <f t="shared" si="12"/>
        <v>2395800.0000000009</v>
      </c>
      <c r="AB6" s="11">
        <f t="shared" si="1"/>
        <v>150000</v>
      </c>
      <c r="AC6" s="14">
        <f t="shared" si="13"/>
        <v>2315800.0000000009</v>
      </c>
      <c r="AD6" s="14">
        <f>IF(ISERROR(O6),"",IF(AC6&gt;'Income Tax Slabs'!$C$6,('Income Tax Slabs'!$F$7*(AC6-'Income Tax Slabs'!$C$6)+'Income Tax Slabs'!$D$7)*(1+cess),IF(AC6&gt;'Income Tax Slabs'!$C$5,(20%*(AC6-'Income Tax Slabs'!$C$5)+'Income Tax Slabs'!$D$6)*(1+cess),IF(AC6&gt;'Income Tax Slabs'!$C$4,(10%*(AC6-'Income Tax Slabs'!$C$4))*(1+cess),0))))</f>
        <v>535332.2000000003</v>
      </c>
      <c r="AE6" s="14">
        <f t="shared" si="14"/>
        <v>51438.24000000002</v>
      </c>
      <c r="AF6" s="14">
        <f t="shared" si="15"/>
        <v>96934.076666666704</v>
      </c>
      <c r="AG6" s="11">
        <f t="shared" si="2"/>
        <v>200000</v>
      </c>
      <c r="AH6" s="54">
        <f t="shared" si="16"/>
        <v>2045800.0000000009</v>
      </c>
      <c r="AI6" s="14">
        <f t="shared" si="17"/>
        <v>457052.2000000003</v>
      </c>
      <c r="AJ6" s="14">
        <f t="shared" si="18"/>
        <v>78280</v>
      </c>
      <c r="AK6" s="14">
        <f t="shared" si="19"/>
        <v>28235.051760431739</v>
      </c>
      <c r="AL6" s="14">
        <f>IF('Detailed Cash Flow Chart'!AH7=0,NA(),'Detailed Cash Flow Chart'!AH7)</f>
        <v>201075.98838938697</v>
      </c>
      <c r="AM6" s="155"/>
      <c r="AN6" s="12"/>
      <c r="AO6" s="58"/>
      <c r="AQ6">
        <v>5</v>
      </c>
      <c r="AR6" t="s">
        <v>72</v>
      </c>
      <c r="BB6" s="59"/>
      <c r="BC6" s="59"/>
      <c r="BD6" s="59"/>
      <c r="BF6" s="59">
        <f t="shared" si="30"/>
        <v>48</v>
      </c>
      <c r="BG6" s="12">
        <f t="shared" si="3"/>
        <v>286111.41010010056</v>
      </c>
      <c r="BH6">
        <f t="shared" si="20"/>
        <v>616556.88877471886</v>
      </c>
      <c r="BI6">
        <f t="shared" si="4"/>
        <v>991765.62712134048</v>
      </c>
      <c r="BO6" t="e">
        <f t="shared" si="5"/>
        <v>#REF!</v>
      </c>
      <c r="BP6" t="e">
        <f t="shared" si="6"/>
        <v>#REF!</v>
      </c>
      <c r="BQ6">
        <f t="shared" si="21"/>
        <v>4</v>
      </c>
      <c r="BR6" s="57">
        <f t="shared" si="22"/>
        <v>9.8992585258193433E-2</v>
      </c>
      <c r="BS6" s="57">
        <f t="shared" si="23"/>
        <v>0.44768100784715914</v>
      </c>
      <c r="BT6" s="12">
        <f>'Detailed Cash Flow Chart'!Q7</f>
        <v>0</v>
      </c>
      <c r="BU6" s="12">
        <f t="shared" si="24"/>
        <v>389328.07680000004</v>
      </c>
      <c r="BV6" s="48">
        <f>IF(ISERROR((AF6*12+BV5)*(1+'Loan amortization pre-paid'!$B$14)+BT6+BU6),NA(),(AF6*12+BV5)*(1+'Loan amortization pre-paid'!$B$14)+BT6+BU6)</f>
        <v>6160172.9918000009</v>
      </c>
      <c r="BW6" s="48">
        <f>IF(ISERROR((AK6*12+BW5)*(1+'Loan amortization pre-paid'!$B$14)+BT6+BU6),NA(),(AK6*12+BW5)*(1+'Loan amortization pre-paid'!$B$14)+BT6+BU6)</f>
        <v>1951588.28721416</v>
      </c>
      <c r="BX6" s="48">
        <f>BX5*(1+'Loan amortization pre-paid'!$B$14)</f>
        <v>219615.00000000009</v>
      </c>
    </row>
    <row r="7" spans="1:76" customFormat="1" ht="18">
      <c r="A7" s="162" t="s">
        <v>155</v>
      </c>
      <c r="B7" s="179">
        <v>0.08</v>
      </c>
      <c r="C7" s="168"/>
      <c r="D7" s="162">
        <f t="shared" si="7"/>
        <v>4</v>
      </c>
      <c r="E7" s="162">
        <f t="shared" si="8"/>
        <v>0</v>
      </c>
      <c r="F7" s="164">
        <f t="shared" si="9"/>
        <v>75222.35823956829</v>
      </c>
      <c r="G7" s="165">
        <f t="shared" si="10"/>
        <v>48093.251650883198</v>
      </c>
      <c r="H7" s="164">
        <f t="shared" si="25"/>
        <v>27129.106588685092</v>
      </c>
      <c r="I7" s="162"/>
      <c r="J7" s="210"/>
      <c r="K7" s="162">
        <f t="shared" si="26"/>
        <v>0</v>
      </c>
      <c r="L7" s="164">
        <f t="shared" si="27"/>
        <v>5744061.0915172985</v>
      </c>
      <c r="M7" s="159"/>
      <c r="O7" s="11">
        <f t="shared" si="11"/>
        <v>5</v>
      </c>
      <c r="P7" s="11" t="e">
        <f t="shared" si="0"/>
        <v>#N/A</v>
      </c>
      <c r="Q7" s="11">
        <f>IF(ISERROR(O7),"",SUM(INDEX($F$4:$F$1333,T7):INDEX($F$4:$F$1333,U7)))</f>
        <v>902668.29887481953</v>
      </c>
      <c r="R7" s="14">
        <f>IF(ISERROR(O7),"",SUM(INDEX($G$4:$G$1333,T7):INDEX($G$4:$G$1333,U7)))</f>
        <v>407442.55623757874</v>
      </c>
      <c r="S7" s="14">
        <f>IF(ISERROR(O7),"",SUM(INDEX($H$4:$H$1333,T7):INDEX($H$4:$H$1333,U7)))</f>
        <v>495225.74263724068</v>
      </c>
      <c r="T7" s="55">
        <f t="shared" si="28"/>
        <v>49</v>
      </c>
      <c r="U7" s="55">
        <f t="shared" si="29"/>
        <v>60</v>
      </c>
      <c r="V7" s="11"/>
      <c r="W7" s="11"/>
      <c r="X7" s="11"/>
      <c r="Y7" s="11"/>
      <c r="Z7" s="11"/>
      <c r="AA7" s="56">
        <f t="shared" si="12"/>
        <v>2635380.0000000014</v>
      </c>
      <c r="AB7" s="11">
        <f t="shared" si="1"/>
        <v>150000</v>
      </c>
      <c r="AC7" s="14">
        <f t="shared" si="13"/>
        <v>2555380.0000000014</v>
      </c>
      <c r="AD7" s="14">
        <f>IF(ISERROR(O7),"",IF(AC7&gt;'Income Tax Slabs'!$C$6,('Income Tax Slabs'!$F$7*(AC7-'Income Tax Slabs'!$C$6)+'Income Tax Slabs'!$D$7)*(1+cess),IF(AC7&gt;'Income Tax Slabs'!$C$5,(20%*(AC7-'Income Tax Slabs'!$C$5)+'Income Tax Slabs'!$D$6)*(1+cess),IF(AC7&gt;'Income Tax Slabs'!$C$4,(10%*(AC7-'Income Tax Slabs'!$C$4))*(1+cess),0))))</f>
        <v>609362.42000000051</v>
      </c>
      <c r="AE7" s="14">
        <f t="shared" si="14"/>
        <v>55553.299200000023</v>
      </c>
      <c r="AF7" s="14">
        <f t="shared" si="15"/>
        <v>106614.83246666672</v>
      </c>
      <c r="AG7" s="11">
        <f t="shared" si="2"/>
        <v>200000</v>
      </c>
      <c r="AH7" s="54">
        <f t="shared" si="16"/>
        <v>2285380.0000000014</v>
      </c>
      <c r="AI7" s="14">
        <f t="shared" si="17"/>
        <v>531082.42000000039</v>
      </c>
      <c r="AJ7" s="14">
        <f t="shared" si="18"/>
        <v>78280.000000000116</v>
      </c>
      <c r="AK7" s="14">
        <f t="shared" si="19"/>
        <v>37915.807560431764</v>
      </c>
      <c r="AL7" s="14">
        <f>IF('Detailed Cash Flow Chart'!AH8=0,NA(),'Detailed Cash Flow Chart'!AH8)</f>
        <v>212664.42648844759</v>
      </c>
      <c r="AM7" s="155"/>
      <c r="AN7" s="12"/>
      <c r="AO7" s="58"/>
      <c r="AQ7">
        <v>6</v>
      </c>
      <c r="BB7" s="59"/>
      <c r="BC7" s="59"/>
      <c r="BD7" s="59"/>
      <c r="BF7" s="59">
        <f t="shared" si="30"/>
        <v>60</v>
      </c>
      <c r="BG7" s="12">
        <f t="shared" si="3"/>
        <v>316071.01348163653</v>
      </c>
      <c r="BH7">
        <f t="shared" si="20"/>
        <v>586597.28539318289</v>
      </c>
      <c r="BI7">
        <f t="shared" si="4"/>
        <v>1307836.640602977</v>
      </c>
      <c r="BO7" t="e">
        <f t="shared" si="5"/>
        <v>#REF!</v>
      </c>
      <c r="BP7" t="e">
        <f t="shared" si="6"/>
        <v>#REF!</v>
      </c>
      <c r="BQ7">
        <f t="shared" si="21"/>
        <v>5</v>
      </c>
      <c r="BR7" s="57">
        <f t="shared" si="22"/>
        <v>9.9869479680400053E-2</v>
      </c>
      <c r="BS7" s="57">
        <f t="shared" si="23"/>
        <v>0.34286304420969826</v>
      </c>
      <c r="BT7" s="12">
        <f>'Detailed Cash Flow Chart'!Q8</f>
        <v>0</v>
      </c>
      <c r="BU7" s="12">
        <f t="shared" si="24"/>
        <v>506874.32294400007</v>
      </c>
      <c r="BV7" s="48">
        <f>IF(ISERROR((AF7*12+BV6)*(1+'Loan amortization pre-paid'!$B$14)+BT7+BU7),NA(),(AF7*12+BV6)*(1+'Loan amortization pre-paid'!$B$14)+BT7+BU7)</f>
        <v>8690380.4024840035</v>
      </c>
      <c r="BW7" s="48">
        <f>IF(ISERROR((AK7*12+BW6)*(1+'Loan amortization pre-paid'!$B$14)+BT7+BU7),NA(),(AK7*12+BW6)*(1+'Loan amortization pre-paid'!$B$14)+BT7+BU7)</f>
        <v>3154110.0986772752</v>
      </c>
      <c r="BX7" s="48">
        <f>BX6*(1+'Loan amortization pre-paid'!$B$14)</f>
        <v>241576.50000000012</v>
      </c>
    </row>
    <row r="8" spans="1:76" customFormat="1" ht="18">
      <c r="A8" s="213" t="s">
        <v>0</v>
      </c>
      <c r="B8" s="167">
        <v>40000</v>
      </c>
      <c r="C8" s="161"/>
      <c r="D8" s="162">
        <f t="shared" si="7"/>
        <v>5</v>
      </c>
      <c r="E8" s="162">
        <f t="shared" si="8"/>
        <v>0</v>
      </c>
      <c r="F8" s="164">
        <f t="shared" si="9"/>
        <v>75222.35823956829</v>
      </c>
      <c r="G8" s="165">
        <f t="shared" si="10"/>
        <v>47867.175762644154</v>
      </c>
      <c r="H8" s="164">
        <f t="shared" si="25"/>
        <v>27355.182476924136</v>
      </c>
      <c r="I8" s="162"/>
      <c r="J8" s="210"/>
      <c r="K8" s="162">
        <f t="shared" si="26"/>
        <v>0</v>
      </c>
      <c r="L8" s="164">
        <f t="shared" si="27"/>
        <v>5716705.9090403747</v>
      </c>
      <c r="M8" s="159"/>
      <c r="O8" s="11">
        <f t="shared" si="11"/>
        <v>6</v>
      </c>
      <c r="P8" s="11" t="e">
        <f t="shared" si="0"/>
        <v>#N/A</v>
      </c>
      <c r="Q8" s="11">
        <f>IF(ISERROR(O8),"",SUM(INDEX($F$4:$F$1333,T8):INDEX($F$4:$F$1333,U8)))</f>
        <v>902668.29887481953</v>
      </c>
      <c r="R8" s="14">
        <f>IF(ISERROR(O8),"",SUM(INDEX($G$4:$G$1333,T8):INDEX($G$4:$G$1333,U8)))</f>
        <v>355585.94965013897</v>
      </c>
      <c r="S8" s="14">
        <f>IF(ISERROR(O8),"",SUM(INDEX($H$4:$H$1333,T8):INDEX($H$4:$H$1333,U8)))</f>
        <v>547082.34922468057</v>
      </c>
      <c r="T8" s="55">
        <f t="shared" si="28"/>
        <v>61</v>
      </c>
      <c r="U8" s="55">
        <f t="shared" si="29"/>
        <v>72</v>
      </c>
      <c r="V8" s="11"/>
      <c r="W8" s="11"/>
      <c r="X8" s="11"/>
      <c r="Y8" s="11"/>
      <c r="Z8" s="11"/>
      <c r="AA8" s="56">
        <f t="shared" si="12"/>
        <v>2898918.0000000019</v>
      </c>
      <c r="AB8" s="11">
        <f t="shared" si="1"/>
        <v>150000</v>
      </c>
      <c r="AC8" s="14">
        <f t="shared" si="13"/>
        <v>2818918.0000000019</v>
      </c>
      <c r="AD8" s="14">
        <f>IF(ISERROR(O8),"",IF(AC8&gt;'Income Tax Slabs'!$C$6,('Income Tax Slabs'!$F$7*(AC8-'Income Tax Slabs'!$C$6)+'Income Tax Slabs'!$D$7)*(1+cess),IF(AC8&gt;'Income Tax Slabs'!$C$5,(20%*(AC8-'Income Tax Slabs'!$C$5)+'Income Tax Slabs'!$D$6)*(1+cess),IF(AC8&gt;'Income Tax Slabs'!$C$4,(10%*(AC8-'Income Tax Slabs'!$C$4))*(1+cess),0))))</f>
        <v>690795.66200000048</v>
      </c>
      <c r="AE8" s="14">
        <f t="shared" si="14"/>
        <v>59997.563136000026</v>
      </c>
      <c r="AF8" s="14">
        <f t="shared" si="15"/>
        <v>117345.96503066675</v>
      </c>
      <c r="AG8" s="11">
        <f t="shared" si="2"/>
        <v>200000</v>
      </c>
      <c r="AH8" s="54">
        <f t="shared" si="16"/>
        <v>2548918.0000000019</v>
      </c>
      <c r="AI8" s="14">
        <f t="shared" si="17"/>
        <v>612515.66200000059</v>
      </c>
      <c r="AJ8" s="14">
        <f t="shared" si="18"/>
        <v>78279.999999999884</v>
      </c>
      <c r="AK8" s="14">
        <f t="shared" si="19"/>
        <v>48646.940124431792</v>
      </c>
      <c r="AL8" s="14">
        <f>IF('Detailed Cash Flow Chart'!AH9=0,NA(),'Detailed Cash Flow Chart'!AH9)</f>
        <v>225411.7083974143</v>
      </c>
      <c r="AM8" s="155"/>
      <c r="AN8" s="12"/>
      <c r="AO8" s="58"/>
      <c r="AQ8">
        <v>7</v>
      </c>
      <c r="BB8" s="59"/>
      <c r="BC8" s="59"/>
      <c r="BD8" s="59"/>
      <c r="BF8" s="59">
        <f t="shared" si="30"/>
        <v>72</v>
      </c>
      <c r="BG8" s="12">
        <f t="shared" si="3"/>
        <v>349167.77883257437</v>
      </c>
      <c r="BH8">
        <f t="shared" si="20"/>
        <v>553500.52004224504</v>
      </c>
      <c r="BI8">
        <f t="shared" si="4"/>
        <v>1657004.4194355514</v>
      </c>
      <c r="BO8" t="e">
        <f t="shared" si="5"/>
        <v>#REF!</v>
      </c>
      <c r="BP8" t="e">
        <f t="shared" si="6"/>
        <v>#REF!</v>
      </c>
      <c r="BQ8">
        <f t="shared" si="21"/>
        <v>6</v>
      </c>
      <c r="BR8" s="57">
        <f t="shared" si="22"/>
        <v>0.10065327980846495</v>
      </c>
      <c r="BS8" s="57">
        <f t="shared" si="23"/>
        <v>0.2830252935242461</v>
      </c>
      <c r="BT8" s="12">
        <f>'Detailed Cash Flow Chart'!Q9</f>
        <v>0</v>
      </c>
      <c r="BU8" s="12">
        <f t="shared" si="24"/>
        <v>633824.26877952018</v>
      </c>
      <c r="BV8" s="48">
        <f>IF(ISERROR((AF8*12+BV7)*(1+'Loan amortization pre-paid'!$B$14)+BT8+BU8),NA(),(AF8*12+BV7)*(1+'Loan amortization pre-paid'!$B$14)+BT8+BU8)</f>
        <v>11742209.449916726</v>
      </c>
      <c r="BW8" s="48">
        <f>IF(ISERROR((AK8*12+BW7)*(1+'Loan amortization pre-paid'!$B$14)+BT8+BU8),NA(),(AK8*12+BW7)*(1+'Loan amortization pre-paid'!$B$14)+BT8+BU8)</f>
        <v>4745484.9869670225</v>
      </c>
      <c r="BX8" s="48">
        <f>BX7*(1+'Loan amortization pre-paid'!$B$14)</f>
        <v>265734.15000000014</v>
      </c>
    </row>
    <row r="9" spans="1:76" customFormat="1">
      <c r="A9" s="214" t="s">
        <v>1</v>
      </c>
      <c r="B9" s="169">
        <v>10000</v>
      </c>
      <c r="C9" s="170"/>
      <c r="D9" s="162">
        <f t="shared" si="7"/>
        <v>6</v>
      </c>
      <c r="E9" s="162">
        <f t="shared" si="8"/>
        <v>0</v>
      </c>
      <c r="F9" s="164">
        <f t="shared" si="9"/>
        <v>75222.35823956829</v>
      </c>
      <c r="G9" s="165">
        <f t="shared" si="10"/>
        <v>47639.215908669787</v>
      </c>
      <c r="H9" s="164">
        <f t="shared" si="25"/>
        <v>27583.142330898503</v>
      </c>
      <c r="I9" s="162"/>
      <c r="J9" s="210"/>
      <c r="K9" s="162">
        <f t="shared" si="26"/>
        <v>0</v>
      </c>
      <c r="L9" s="164">
        <f t="shared" si="27"/>
        <v>5689122.7667094758</v>
      </c>
      <c r="M9" s="159"/>
      <c r="O9" s="11">
        <f t="shared" si="11"/>
        <v>7</v>
      </c>
      <c r="P9" s="11" t="e">
        <f t="shared" si="0"/>
        <v>#N/A</v>
      </c>
      <c r="Q9" s="11">
        <f>IF(ISERROR(O9),"",SUM(INDEX($F$4:$F$1333,T9):INDEX($F$4:$F$1333,U9)))</f>
        <v>902668.29887481953</v>
      </c>
      <c r="R9" s="14">
        <f>IF(ISERROR(O9),"",SUM(INDEX($G$4:$G$1333,T9):INDEX($G$4:$G$1333,U9)))</f>
        <v>298299.27871983167</v>
      </c>
      <c r="S9" s="14">
        <f>IF(ISERROR(O9),"",SUM(INDEX($H$4:$H$1333,T9):INDEX($H$4:$H$1333,U9)))</f>
        <v>604369.02015498781</v>
      </c>
      <c r="T9" s="55">
        <f t="shared" si="28"/>
        <v>73</v>
      </c>
      <c r="U9" s="55">
        <f t="shared" si="29"/>
        <v>84</v>
      </c>
      <c r="V9" s="11"/>
      <c r="W9" s="11"/>
      <c r="X9" s="11"/>
      <c r="Y9" s="11"/>
      <c r="Z9" s="11"/>
      <c r="AA9" s="56">
        <f t="shared" si="12"/>
        <v>3188809.8000000021</v>
      </c>
      <c r="AB9" s="11">
        <f t="shared" si="1"/>
        <v>150000</v>
      </c>
      <c r="AC9" s="14">
        <f t="shared" si="13"/>
        <v>3108809.8000000021</v>
      </c>
      <c r="AD9" s="14">
        <f>IF(ISERROR(O9),"",IF(AC9&gt;'Income Tax Slabs'!$C$6,('Income Tax Slabs'!$F$7*(AC9-'Income Tax Slabs'!$C$6)+'Income Tax Slabs'!$D$7)*(1+cess),IF(AC9&gt;'Income Tax Slabs'!$C$5,(20%*(AC9-'Income Tax Slabs'!$C$5)+'Income Tax Slabs'!$D$6)*(1+cess),IF(AC9&gt;'Income Tax Slabs'!$C$4,(10%*(AC9-'Income Tax Slabs'!$C$4))*(1+cess),0))))</f>
        <v>780372.22820000071</v>
      </c>
      <c r="AE9" s="14">
        <f t="shared" si="14"/>
        <v>64797.368186880034</v>
      </c>
      <c r="AF9" s="14">
        <f t="shared" si="15"/>
        <v>129239.09612978675</v>
      </c>
      <c r="AG9" s="11">
        <f t="shared" si="2"/>
        <v>200000</v>
      </c>
      <c r="AH9" s="54">
        <f t="shared" si="16"/>
        <v>2838809.8000000021</v>
      </c>
      <c r="AI9" s="14">
        <f t="shared" si="17"/>
        <v>702092.22820000071</v>
      </c>
      <c r="AJ9" s="14">
        <f t="shared" si="18"/>
        <v>78280</v>
      </c>
      <c r="AK9" s="14">
        <f t="shared" si="19"/>
        <v>60540.071223551786</v>
      </c>
      <c r="AL9" s="14">
        <f>IF('Detailed Cash Flow Chart'!AH10=0,NA(),'Detailed Cash Flow Chart'!AH10)</f>
        <v>239433.71849727764</v>
      </c>
      <c r="AM9" s="155"/>
      <c r="AN9" s="12"/>
      <c r="AO9" s="58"/>
      <c r="AQ9">
        <v>8</v>
      </c>
      <c r="BB9" s="59"/>
      <c r="BC9" s="59"/>
      <c r="BD9" s="59"/>
      <c r="BF9" s="59">
        <f t="shared" si="30"/>
        <v>84</v>
      </c>
      <c r="BG9" s="12">
        <f t="shared" si="3"/>
        <v>385730.20800580271</v>
      </c>
      <c r="BH9">
        <f t="shared" si="20"/>
        <v>516938.09086901671</v>
      </c>
      <c r="BI9">
        <f t="shared" si="4"/>
        <v>2042734.6274413541</v>
      </c>
      <c r="BO9" t="e">
        <f t="shared" si="5"/>
        <v>#REF!</v>
      </c>
      <c r="BP9" t="e">
        <f t="shared" si="6"/>
        <v>#REF!</v>
      </c>
      <c r="BQ9">
        <f t="shared" si="21"/>
        <v>7</v>
      </c>
      <c r="BR9" s="57">
        <f t="shared" si="22"/>
        <v>0.1013510016813266</v>
      </c>
      <c r="BS9" s="57">
        <f t="shared" si="23"/>
        <v>0.24447850304046037</v>
      </c>
      <c r="BT9" s="12">
        <f>'Detailed Cash Flow Chart'!Q10</f>
        <v>-1927505.1000000013</v>
      </c>
      <c r="BU9" s="12">
        <f t="shared" si="24"/>
        <v>770930.21028188185</v>
      </c>
      <c r="BV9" s="48">
        <f>IF(ISERROR((AF9*12+BV8)*(1+'Loan amortization pre-paid'!$B$14)+BT9+BU9),NA(),(AF9*12+BV8)*(1+'Loan amortization pre-paid'!$B$14)+BT9+BU9)</f>
        <v>13465811.574103465</v>
      </c>
      <c r="BW9" s="48">
        <f>IF(ISERROR((AK9*12+BW8)*(1+'Loan amortization pre-paid'!$B$14)+BT9+BU9),NA(),(AK9*12+BW8)*(1+'Loan amortization pre-paid'!$B$14)+BT9+BU9)</f>
        <v>4862587.5360964891</v>
      </c>
      <c r="BX9" s="48">
        <f>BX8*(1+'Loan amortization pre-paid'!$B$14)</f>
        <v>292307.56500000018</v>
      </c>
    </row>
    <row r="10" spans="1:76" customFormat="1">
      <c r="A10" s="162" t="s">
        <v>81</v>
      </c>
      <c r="B10" s="180">
        <f>(B8*12+B9)/12</f>
        <v>40833.333333333336</v>
      </c>
      <c r="C10" s="170"/>
      <c r="D10" s="162">
        <f t="shared" si="7"/>
        <v>7</v>
      </c>
      <c r="E10" s="162">
        <f t="shared" si="8"/>
        <v>0</v>
      </c>
      <c r="F10" s="164">
        <f t="shared" si="9"/>
        <v>75222.35823956829</v>
      </c>
      <c r="G10" s="165">
        <f t="shared" si="10"/>
        <v>47409.35638924563</v>
      </c>
      <c r="H10" s="164">
        <f t="shared" si="25"/>
        <v>27813.00185032266</v>
      </c>
      <c r="I10" s="162"/>
      <c r="J10" s="210"/>
      <c r="K10" s="162">
        <f t="shared" si="26"/>
        <v>0</v>
      </c>
      <c r="L10" s="164">
        <f t="shared" si="27"/>
        <v>5661309.764859153</v>
      </c>
      <c r="M10" s="159"/>
      <c r="O10" s="11">
        <f t="shared" si="11"/>
        <v>8</v>
      </c>
      <c r="P10" s="11" t="e">
        <f t="shared" si="0"/>
        <v>#N/A</v>
      </c>
      <c r="Q10" s="11">
        <f>IF(ISERROR(O10),"",SUM(INDEX($F$4:$F$1333,T10):INDEX($F$4:$F$1333,U10)))</f>
        <v>902668.29887481953</v>
      </c>
      <c r="R10" s="14">
        <f>IF(ISERROR(O10),"",SUM(INDEX($G$4:$G$1333,T10):INDEX($G$4:$G$1333,U10)))</f>
        <v>235013.94475291175</v>
      </c>
      <c r="S10" s="14">
        <f>IF(ISERROR(O10),"",SUM(INDEX($H$4:$H$1333,T10):INDEX($H$4:$H$1333,U10)))</f>
        <v>667654.35412190773</v>
      </c>
      <c r="T10" s="55">
        <f t="shared" si="28"/>
        <v>85</v>
      </c>
      <c r="U10" s="55">
        <f t="shared" si="29"/>
        <v>96</v>
      </c>
      <c r="V10" s="11"/>
      <c r="W10" s="11"/>
      <c r="X10" s="11"/>
      <c r="Y10" s="11"/>
      <c r="Z10" s="11"/>
      <c r="AA10" s="56">
        <f t="shared" si="12"/>
        <v>3507690.7800000026</v>
      </c>
      <c r="AB10" s="11">
        <f t="shared" si="1"/>
        <v>150000</v>
      </c>
      <c r="AC10" s="14">
        <f t="shared" si="13"/>
        <v>3427690.7800000026</v>
      </c>
      <c r="AD10" s="14">
        <f>IF(ISERROR(O10),"",IF(AC10&gt;'Income Tax Slabs'!$C$6,('Income Tax Slabs'!$F$7*(AC10-'Income Tax Slabs'!$C$6)+'Income Tax Slabs'!$D$7)*(1+cess),IF(AC10&gt;'Income Tax Slabs'!$C$5,(20%*(AC10-'Income Tax Slabs'!$C$5)+'Income Tax Slabs'!$D$6)*(1+cess),IF(AC10&gt;'Income Tax Slabs'!$C$4,(10%*(AC10-'Income Tax Slabs'!$C$4))*(1+cess),0))))</f>
        <v>878906.45102000085</v>
      </c>
      <c r="AE10" s="14">
        <f t="shared" si="14"/>
        <v>69981.157641830447</v>
      </c>
      <c r="AF10" s="14">
        <f t="shared" si="15"/>
        <v>142417.53643983635</v>
      </c>
      <c r="AG10" s="11">
        <f t="shared" si="2"/>
        <v>200000</v>
      </c>
      <c r="AH10" s="54">
        <f t="shared" si="16"/>
        <v>3157690.7800000026</v>
      </c>
      <c r="AI10" s="14">
        <f t="shared" si="17"/>
        <v>800626.45102000085</v>
      </c>
      <c r="AJ10" s="14">
        <f t="shared" si="18"/>
        <v>78280</v>
      </c>
      <c r="AK10" s="14">
        <f t="shared" si="19"/>
        <v>73718.511533601399</v>
      </c>
      <c r="AL10" s="14">
        <f>IF('Detailed Cash Flow Chart'!AH11=0,NA(),'Detailed Cash Flow Chart'!AH11)</f>
        <v>231911.43409008498</v>
      </c>
      <c r="AM10" s="155"/>
      <c r="AN10" s="12"/>
      <c r="AO10" s="58"/>
      <c r="AQ10">
        <v>9</v>
      </c>
      <c r="BB10" s="59"/>
      <c r="BC10" s="59"/>
      <c r="BD10" s="59"/>
      <c r="BF10" s="59">
        <f t="shared" si="30"/>
        <v>96</v>
      </c>
      <c r="BG10" s="12">
        <f t="shared" si="3"/>
        <v>426121.20129085518</v>
      </c>
      <c r="BH10">
        <f t="shared" si="20"/>
        <v>476547.09758396423</v>
      </c>
      <c r="BI10">
        <f t="shared" si="4"/>
        <v>2468855.8287322093</v>
      </c>
      <c r="BO10" t="e">
        <f t="shared" si="5"/>
        <v>#REF!</v>
      </c>
      <c r="BP10" t="e">
        <f t="shared" si="6"/>
        <v>#REF!</v>
      </c>
      <c r="BQ10">
        <f t="shared" si="21"/>
        <v>8</v>
      </c>
      <c r="BR10" s="57">
        <f t="shared" si="22"/>
        <v>0.1019694558743689</v>
      </c>
      <c r="BS10" s="57">
        <f t="shared" si="23"/>
        <v>0.21768128189652391</v>
      </c>
      <c r="BT10" s="12">
        <f>'Detailed Cash Flow Chart'!Q11</f>
        <v>0</v>
      </c>
      <c r="BU10" s="12">
        <f t="shared" si="24"/>
        <v>919004.62710443244</v>
      </c>
      <c r="BV10" s="48">
        <f>IF(ISERROR((AF10*12+BV9)*(1+'Loan amortization pre-paid'!$B$14)+BT10+BU10),NA(),(AF10*12+BV9)*(1+'Loan amortization pre-paid'!$B$14)+BT10+BU10)</f>
        <v>17611308.839624085</v>
      </c>
      <c r="BW10" s="48">
        <f>IF(ISERROR((AK10*12+BW9)*(1+'Loan amortization pre-paid'!$B$14)+BT10+BU10),NA(),(AK10*12+BW9)*(1+'Loan amortization pre-paid'!$B$14)+BT10+BU10)</f>
        <v>7240935.2690541092</v>
      </c>
      <c r="BX10" s="48">
        <f>BX9*(1+'Loan amortization pre-paid'!$B$14)</f>
        <v>321538.32150000019</v>
      </c>
    </row>
    <row r="11" spans="1:76" customFormat="1">
      <c r="A11" s="215" t="s">
        <v>174</v>
      </c>
      <c r="B11" s="215"/>
      <c r="C11" s="170"/>
      <c r="D11" s="162">
        <f t="shared" si="7"/>
        <v>8</v>
      </c>
      <c r="E11" s="162">
        <f t="shared" si="8"/>
        <v>0</v>
      </c>
      <c r="F11" s="164">
        <f t="shared" si="9"/>
        <v>75222.35823956829</v>
      </c>
      <c r="G11" s="165">
        <f t="shared" si="10"/>
        <v>47177.58137382628</v>
      </c>
      <c r="H11" s="164">
        <f t="shared" si="25"/>
        <v>28044.776865742009</v>
      </c>
      <c r="I11" s="162"/>
      <c r="J11" s="210"/>
      <c r="K11" s="162">
        <f t="shared" si="26"/>
        <v>0</v>
      </c>
      <c r="L11" s="164">
        <f t="shared" si="27"/>
        <v>5633264.9879934108</v>
      </c>
      <c r="M11" s="159"/>
      <c r="O11" s="11">
        <f t="shared" si="11"/>
        <v>9</v>
      </c>
      <c r="P11" s="11" t="e">
        <f t="shared" si="0"/>
        <v>#N/A</v>
      </c>
      <c r="Q11" s="11">
        <f>IF(ISERROR(O11),"",SUM(INDEX($F$4:$F$1333,T11):INDEX($F$4:$F$1333,U11)))</f>
        <v>902668.29887481953</v>
      </c>
      <c r="R11" s="14">
        <f>IF(ISERROR(O11),"",SUM(INDEX($G$4:$G$1333,T11):INDEX($G$4:$G$1333,U11)))</f>
        <v>165101.80934226859</v>
      </c>
      <c r="S11" s="14">
        <f>IF(ISERROR(O11),"",SUM(INDEX($H$4:$H$1333,T11):INDEX($H$4:$H$1333,U11)))</f>
        <v>737566.4895325508</v>
      </c>
      <c r="T11" s="55">
        <f t="shared" si="28"/>
        <v>97</v>
      </c>
      <c r="U11" s="55">
        <f t="shared" si="29"/>
        <v>108</v>
      </c>
      <c r="V11" s="11"/>
      <c r="W11" s="11"/>
      <c r="X11" s="11"/>
      <c r="Y11" s="11"/>
      <c r="Z11" s="11"/>
      <c r="AA11" s="56">
        <f t="shared" si="12"/>
        <v>3858459.8580000033</v>
      </c>
      <c r="AB11" s="11">
        <f t="shared" si="1"/>
        <v>150000</v>
      </c>
      <c r="AC11" s="14">
        <f t="shared" si="13"/>
        <v>3778459.8580000033</v>
      </c>
      <c r="AD11" s="14">
        <f>IF(ISERROR(O11),"",IF(AC11&gt;'Income Tax Slabs'!$C$6,('Income Tax Slabs'!$F$7*(AC11-'Income Tax Slabs'!$C$6)+'Income Tax Slabs'!$D$7)*(1+cess),IF(AC11&gt;'Income Tax Slabs'!$C$5,(20%*(AC11-'Income Tax Slabs'!$C$5)+'Income Tax Slabs'!$D$6)*(1+cess),IF(AC11&gt;'Income Tax Slabs'!$C$4,(10%*(AC11-'Income Tax Slabs'!$C$4))*(1+cess),0))))</f>
        <v>987294.09612200106</v>
      </c>
      <c r="AE11" s="14">
        <f t="shared" si="14"/>
        <v>75579.650253176893</v>
      </c>
      <c r="AF11" s="14">
        <f t="shared" si="15"/>
        <v>157017.49656998998</v>
      </c>
      <c r="AG11" s="11">
        <f t="shared" si="2"/>
        <v>165101.80934226859</v>
      </c>
      <c r="AH11" s="54">
        <f t="shared" si="16"/>
        <v>3543358.0486577349</v>
      </c>
      <c r="AI11" s="14">
        <f t="shared" si="17"/>
        <v>919797.63703524007</v>
      </c>
      <c r="AJ11" s="14">
        <f t="shared" si="18"/>
        <v>67496.459086760995</v>
      </c>
      <c r="AK11" s="14">
        <f t="shared" si="19"/>
        <v>87419.843254318417</v>
      </c>
      <c r="AL11" s="14">
        <f>IF('Detailed Cash Flow Chart'!AH12=0,NA(),'Detailed Cash Flow Chart'!AH12)</f>
        <v>246583.41675921541</v>
      </c>
      <c r="AM11" s="155"/>
      <c r="AN11" s="12"/>
      <c r="AO11" s="58"/>
      <c r="AQ11">
        <v>10</v>
      </c>
      <c r="BB11" s="59"/>
      <c r="BC11" s="59"/>
      <c r="BD11" s="59"/>
      <c r="BF11" s="59">
        <f t="shared" si="30"/>
        <v>108</v>
      </c>
      <c r="BG11" s="12">
        <f t="shared" si="3"/>
        <v>470741.65937979193</v>
      </c>
      <c r="BH11">
        <f t="shared" si="20"/>
        <v>431926.63949502748</v>
      </c>
      <c r="BI11">
        <f t="shared" si="4"/>
        <v>2939597.4881120012</v>
      </c>
      <c r="BO11" t="e">
        <f t="shared" si="5"/>
        <v>#REF!</v>
      </c>
      <c r="BP11" t="e">
        <f t="shared" si="6"/>
        <v>#REF!</v>
      </c>
      <c r="BQ11">
        <f t="shared" si="21"/>
        <v>9</v>
      </c>
      <c r="BR11" s="57">
        <f t="shared" si="22"/>
        <v>0.10251518524420855</v>
      </c>
      <c r="BS11" s="57">
        <f t="shared" si="23"/>
        <v>0.18586012435250887</v>
      </c>
      <c r="BT11" s="12">
        <f>'Detailed Cash Flow Chart'!Q12</f>
        <v>-3536921.5365000023</v>
      </c>
      <c r="BU11" s="12">
        <f t="shared" si="24"/>
        <v>1078924.9972727871</v>
      </c>
      <c r="BV11" s="48">
        <f>IF(ISERROR((AF11*12+BV10)*(1+'Loan amortization pre-paid'!$B$14)+BT11+BU11),NA(),(AF11*12+BV10)*(1+'Loan amortization pre-paid'!$B$14)+BT11+BU11)</f>
        <v>18987074.139083143</v>
      </c>
      <c r="BW11" s="48">
        <f>IF(ISERROR((AK11*12+BW10)*(1+'Loan amortization pre-paid'!$B$14)+BT11+BU11),NA(),(AK11*12+BW10)*(1+'Loan amortization pre-paid'!$B$14)+BT11+BU11)</f>
        <v>6660974.1876893081</v>
      </c>
      <c r="BX11" s="48">
        <f>BX10*(1+'Loan amortization pre-paid'!$B$14)</f>
        <v>353692.15365000023</v>
      </c>
    </row>
    <row r="12" spans="1:76" customFormat="1">
      <c r="A12" s="215" t="s">
        <v>166</v>
      </c>
      <c r="B12" s="215"/>
      <c r="C12" s="170"/>
      <c r="D12" s="162">
        <f t="shared" si="7"/>
        <v>9</v>
      </c>
      <c r="E12" s="162">
        <f t="shared" si="8"/>
        <v>0</v>
      </c>
      <c r="F12" s="164">
        <f t="shared" si="9"/>
        <v>75222.35823956829</v>
      </c>
      <c r="G12" s="165">
        <f t="shared" si="10"/>
        <v>46943.874899945098</v>
      </c>
      <c r="H12" s="164">
        <f t="shared" si="25"/>
        <v>28278.483339623192</v>
      </c>
      <c r="I12" s="162"/>
      <c r="J12" s="210"/>
      <c r="K12" s="162">
        <f t="shared" si="26"/>
        <v>0</v>
      </c>
      <c r="L12" s="164">
        <f t="shared" si="27"/>
        <v>5604986.5046537872</v>
      </c>
      <c r="M12" s="159"/>
      <c r="O12" s="11">
        <f t="shared" si="11"/>
        <v>10</v>
      </c>
      <c r="P12" s="11" t="e">
        <f t="shared" si="0"/>
        <v>#N/A</v>
      </c>
      <c r="Q12" s="11">
        <f>IF(ISERROR(O12),"",SUM(INDEX($F$4:$F$1333,T12):INDEX($F$4:$F$1333,U12)))</f>
        <v>902668.29887481953</v>
      </c>
      <c r="R12" s="14">
        <f>IF(ISERROR(O12),"",SUM(INDEX($G$4:$G$1333,T12):INDEX($G$4:$G$1333,U12)))</f>
        <v>87868.959781405691</v>
      </c>
      <c r="S12" s="14">
        <f>IF(ISERROR(O12),"",SUM(INDEX($H$4:$H$1333,T12):INDEX($H$4:$H$1333,U12)))</f>
        <v>814799.3390934139</v>
      </c>
      <c r="T12" s="55">
        <f t="shared" si="28"/>
        <v>109</v>
      </c>
      <c r="U12" s="55">
        <f t="shared" si="29"/>
        <v>120</v>
      </c>
      <c r="V12" s="11"/>
      <c r="W12" s="11"/>
      <c r="X12" s="11"/>
      <c r="Y12" s="11"/>
      <c r="Z12" s="11"/>
      <c r="AA12" s="56">
        <f t="shared" si="12"/>
        <v>4244305.8438000036</v>
      </c>
      <c r="AB12" s="11">
        <f t="shared" si="1"/>
        <v>150000</v>
      </c>
      <c r="AC12" s="14">
        <f t="shared" si="13"/>
        <v>4164305.8438000036</v>
      </c>
      <c r="AD12" s="14">
        <f>IF(ISERROR(O12),"",IF(AC12&gt;'Income Tax Slabs'!$C$6,('Income Tax Slabs'!$F$7*(AC12-'Income Tax Slabs'!$C$6)+'Income Tax Slabs'!$D$7)*(1+cess),IF(AC12&gt;'Income Tax Slabs'!$C$5,(20%*(AC12-'Income Tax Slabs'!$C$5)+'Income Tax Slabs'!$D$6)*(1+cess),IF(AC12&gt;'Income Tax Slabs'!$C$4,(10%*(AC12-'Income Tax Slabs'!$C$4))*(1+cess),0))))</f>
        <v>1106520.5057342011</v>
      </c>
      <c r="AE12" s="14">
        <f t="shared" si="14"/>
        <v>81626.022273431052</v>
      </c>
      <c r="AF12" s="14">
        <f t="shared" si="15"/>
        <v>173189.42256538584</v>
      </c>
      <c r="AG12" s="11">
        <f t="shared" si="2"/>
        <v>87868.959781405691</v>
      </c>
      <c r="AH12" s="54">
        <f t="shared" si="16"/>
        <v>4006436.8840185981</v>
      </c>
      <c r="AI12" s="14">
        <f t="shared" si="17"/>
        <v>1062888.9971617467</v>
      </c>
      <c r="AJ12" s="14">
        <f t="shared" si="18"/>
        <v>43631.508572454331</v>
      </c>
      <c r="AK12" s="14">
        <f t="shared" si="19"/>
        <v>101603.02337352202</v>
      </c>
      <c r="AL12" s="14">
        <f>IF('Detailed Cash Flow Chart'!AH13=0,NA(),'Detailed Cash Flow Chart'!AH13)</f>
        <v>226698.38380266004</v>
      </c>
      <c r="AM12" s="155"/>
      <c r="AN12" s="12"/>
      <c r="AO12" s="58"/>
      <c r="AQ12">
        <v>11</v>
      </c>
      <c r="BB12" s="59"/>
      <c r="BC12" s="59"/>
      <c r="BD12" s="59"/>
      <c r="BF12" s="59">
        <f t="shared" si="30"/>
        <v>120</v>
      </c>
      <c r="BG12" s="12">
        <f t="shared" si="3"/>
        <v>520034.46250585979</v>
      </c>
      <c r="BH12">
        <f t="shared" si="20"/>
        <v>382633.83636895963</v>
      </c>
      <c r="BI12">
        <f t="shared" si="4"/>
        <v>3459631.950617861</v>
      </c>
      <c r="BO12" t="e">
        <f t="shared" si="5"/>
        <v>#REF!</v>
      </c>
      <c r="BP12" t="e">
        <f t="shared" si="6"/>
        <v>#REF!</v>
      </c>
      <c r="BQ12">
        <f t="shared" si="21"/>
        <v>10</v>
      </c>
      <c r="BR12" s="57">
        <f t="shared" si="22"/>
        <v>0.10299442004023596</v>
      </c>
      <c r="BS12" s="57">
        <f t="shared" si="23"/>
        <v>0.16224211336026362</v>
      </c>
      <c r="BT12" s="12">
        <f>'Detailed Cash Flow Chart'!Q13</f>
        <v>0</v>
      </c>
      <c r="BU12" s="12">
        <f t="shared" si="24"/>
        <v>1251638.9970546102</v>
      </c>
      <c r="BV12" s="48">
        <f>IF(ISERROR((AF12*12+BV11)*(1+'Loan amortization pre-paid'!$B$14)+BT12+BU12),NA(),(AF12*12+BV11)*(1+'Loan amortization pre-paid'!$B$14)+BT12+BU12)</f>
        <v>24423520.927909166</v>
      </c>
      <c r="BW12" s="48">
        <f>IF(ISERROR((AK12*12+BW11)*(1+'Loan amortization pre-paid'!$B$14)+BT12+BU12),NA(),(AK12*12+BW11)*(1+'Loan amortization pre-paid'!$B$14)+BT12+BU12)</f>
        <v>9919870.5120433401</v>
      </c>
      <c r="BX12" s="48">
        <f>BX11*(1+'Loan amortization pre-paid'!$B$14)</f>
        <v>389061.36901500029</v>
      </c>
    </row>
    <row r="13" spans="1:76" customFormat="1">
      <c r="A13" s="215" t="s">
        <v>167</v>
      </c>
      <c r="B13" s="215"/>
      <c r="C13" s="170"/>
      <c r="D13" s="162">
        <f t="shared" si="7"/>
        <v>10</v>
      </c>
      <c r="E13" s="162">
        <f t="shared" si="8"/>
        <v>0</v>
      </c>
      <c r="F13" s="164">
        <f t="shared" si="9"/>
        <v>75222.35823956829</v>
      </c>
      <c r="G13" s="165">
        <f t="shared" si="10"/>
        <v>46708.2208721149</v>
      </c>
      <c r="H13" s="164">
        <f t="shared" si="25"/>
        <v>28514.13736745339</v>
      </c>
      <c r="I13" s="162"/>
      <c r="J13" s="210"/>
      <c r="K13" s="162">
        <f t="shared" si="26"/>
        <v>0</v>
      </c>
      <c r="L13" s="164">
        <f t="shared" si="27"/>
        <v>5576472.3672863338</v>
      </c>
      <c r="M13" s="159"/>
      <c r="O13" s="11">
        <f t="shared" si="11"/>
        <v>11</v>
      </c>
      <c r="P13" s="11" t="e">
        <f t="shared" si="0"/>
        <v>#N/A</v>
      </c>
      <c r="Q13" s="11">
        <f>IF(ISERROR(O13),"",SUM(INDEX($F$4:$F$1333,T13):INDEX($F$4:$F$1333,U13)))</f>
        <v>443103.13887536083</v>
      </c>
      <c r="R13" s="14">
        <f>IF(ISERROR(O13),"",SUM(INDEX($G$4:$G$1333,T13):INDEX($G$4:$G$1333,U13)))</f>
        <v>12476.967425915111</v>
      </c>
      <c r="S13" s="14">
        <f>IF(ISERROR(O13),"",SUM(INDEX($H$4:$H$1333,T13):INDEX($H$4:$H$1333,U13)))</f>
        <v>430626.17144944565</v>
      </c>
      <c r="T13" s="55">
        <f t="shared" si="28"/>
        <v>121</v>
      </c>
      <c r="U13" s="55">
        <f t="shared" si="29"/>
        <v>132</v>
      </c>
      <c r="V13" s="11"/>
      <c r="W13" s="11"/>
      <c r="X13" s="11"/>
      <c r="Y13" s="11"/>
      <c r="Z13" s="11"/>
      <c r="AA13" s="56">
        <f t="shared" si="12"/>
        <v>4668736.4281800045</v>
      </c>
      <c r="AB13" s="11">
        <f t="shared" si="1"/>
        <v>150000</v>
      </c>
      <c r="AC13" s="14">
        <f t="shared" si="13"/>
        <v>4588736.4281800045</v>
      </c>
      <c r="AD13" s="14">
        <f>IF(ISERROR(O13),"",IF(AC13&gt;'Income Tax Slabs'!$C$6,('Income Tax Slabs'!$F$7*(AC13-'Income Tax Slabs'!$C$6)+'Income Tax Slabs'!$D$7)*(1+cess),IF(AC13&gt;'Income Tax Slabs'!$C$5,(20%*(AC13-'Income Tax Slabs'!$C$5)+'Income Tax Slabs'!$D$6)*(1+cess),IF(AC13&gt;'Income Tax Slabs'!$C$4,(10%*(AC13-'Income Tax Slabs'!$C$4))*(1+cess),0))))</f>
        <v>1237669.5563076213</v>
      </c>
      <c r="AE13" s="14">
        <f t="shared" si="14"/>
        <v>88156.104055305535</v>
      </c>
      <c r="AF13" s="14">
        <f t="shared" si="15"/>
        <v>191099.46860072637</v>
      </c>
      <c r="AG13" s="11">
        <f t="shared" si="2"/>
        <v>12476.967425915111</v>
      </c>
      <c r="AH13" s="54">
        <f t="shared" si="16"/>
        <v>4506259.4607540891</v>
      </c>
      <c r="AI13" s="14">
        <f t="shared" si="17"/>
        <v>1217334.1733730135</v>
      </c>
      <c r="AJ13" s="14">
        <f t="shared" si="18"/>
        <v>20335.382934607798</v>
      </c>
      <c r="AK13" s="14">
        <f t="shared" si="19"/>
        <v>155868.82227233026</v>
      </c>
      <c r="AL13" s="14">
        <f>IF('Detailed Cash Flow Chart'!AH14=0,NA(),'Detailed Cash Flow Chart'!AH14)</f>
        <v>240849.06144304798</v>
      </c>
      <c r="AM13" s="155"/>
      <c r="AN13" s="12"/>
      <c r="AO13" s="58"/>
      <c r="AQ13">
        <v>12</v>
      </c>
      <c r="BB13" s="59"/>
      <c r="BC13" s="59"/>
      <c r="BD13" s="59"/>
      <c r="BF13" s="59">
        <f t="shared" si="30"/>
        <v>132</v>
      </c>
      <c r="BG13" s="12">
        <f t="shared" si="3"/>
        <v>574488.86625002744</v>
      </c>
      <c r="BH13">
        <f t="shared" si="20"/>
        <v>328179.43262479198</v>
      </c>
      <c r="BI13">
        <f t="shared" si="4"/>
        <v>4034120.8168678884</v>
      </c>
      <c r="BO13" t="e">
        <f t="shared" si="5"/>
        <v>#REF!</v>
      </c>
      <c r="BP13" t="e">
        <f t="shared" si="6"/>
        <v>#REF!</v>
      </c>
      <c r="BQ13">
        <f t="shared" si="21"/>
        <v>11</v>
      </c>
      <c r="BR13" s="57">
        <f t="shared" si="22"/>
        <v>0.10341304780653537</v>
      </c>
      <c r="BS13" s="57">
        <f t="shared" si="23"/>
        <v>0.53409630045467749</v>
      </c>
      <c r="BT13" s="12">
        <f>'Detailed Cash Flow Chart'!Q14</f>
        <v>-5706233.4122200049</v>
      </c>
      <c r="BU13" s="12">
        <f t="shared" si="24"/>
        <v>1438170.1168189791</v>
      </c>
      <c r="BV13" s="48">
        <f>IF(ISERROR((AF13*12+BV12)*(1+'Loan amortization pre-paid'!$B$14)+BT13+BU13),NA(),(AF13*12+BV12)*(1+'Loan amortization pre-paid'!$B$14)+BT13+BU13)</f>
        <v>25120322.710828647</v>
      </c>
      <c r="BW13" s="48">
        <f>IF(ISERROR((AK13*12+BW12)*(1+'Loan amortization pre-paid'!$B$14)+BT13+BU13),NA(),(AK13*12+BW12)*(1+'Loan amortization pre-paid'!$B$14)+BT13+BU13)</f>
        <v>8701262.7218414079</v>
      </c>
      <c r="BX13" s="48">
        <f>BX12*(1+'Loan amortization pre-paid'!$B$14)</f>
        <v>427967.50591650035</v>
      </c>
    </row>
    <row r="14" spans="1:76" customFormat="1">
      <c r="A14" s="171" t="s">
        <v>165</v>
      </c>
      <c r="B14" s="208">
        <v>0.1</v>
      </c>
      <c r="C14" s="170"/>
      <c r="D14" s="162">
        <f t="shared" si="7"/>
        <v>11</v>
      </c>
      <c r="E14" s="162">
        <f t="shared" si="8"/>
        <v>0</v>
      </c>
      <c r="F14" s="164">
        <f t="shared" si="9"/>
        <v>75222.35823956829</v>
      </c>
      <c r="G14" s="165">
        <f t="shared" si="10"/>
        <v>46470.603060719448</v>
      </c>
      <c r="H14" s="164">
        <f t="shared" si="25"/>
        <v>28751.755178848842</v>
      </c>
      <c r="I14" s="162"/>
      <c r="J14" s="210"/>
      <c r="K14" s="162">
        <f t="shared" si="26"/>
        <v>0</v>
      </c>
      <c r="L14" s="164">
        <f t="shared" si="27"/>
        <v>5547720.6121074846</v>
      </c>
      <c r="M14" s="159"/>
      <c r="O14" s="11">
        <f t="shared" si="11"/>
        <v>12</v>
      </c>
      <c r="P14" s="11" t="e">
        <f t="shared" si="0"/>
        <v>#N/A</v>
      </c>
      <c r="Q14" s="11">
        <f>IF(ISERROR(O14),"",SUM(INDEX($F$4:$F$1333,T14):INDEX($F$4:$F$1333,U14)))</f>
        <v>0</v>
      </c>
      <c r="R14" s="14">
        <f>IF(ISERROR(O14),"",SUM(INDEX($G$4:$G$1333,T14):INDEX($G$4:$G$1333,U14)))</f>
        <v>0</v>
      </c>
      <c r="S14" s="14">
        <f>IF(ISERROR(O14),"",SUM(INDEX($H$4:$H$1333,T14):INDEX($H$4:$H$1333,U14)))</f>
        <v>0</v>
      </c>
      <c r="T14" s="55">
        <f t="shared" si="28"/>
        <v>133</v>
      </c>
      <c r="U14" s="55">
        <f t="shared" si="29"/>
        <v>144</v>
      </c>
      <c r="V14" s="11"/>
      <c r="W14" s="11"/>
      <c r="X14" s="11"/>
      <c r="Y14" s="11"/>
      <c r="Z14" s="11"/>
      <c r="AA14" s="56">
        <f t="shared" si="12"/>
        <v>5135610.0709980056</v>
      </c>
      <c r="AB14" s="11">
        <f t="shared" si="1"/>
        <v>80000</v>
      </c>
      <c r="AC14" s="14">
        <f t="shared" si="13"/>
        <v>5055610.0709980056</v>
      </c>
      <c r="AD14" s="14">
        <f>IF(ISERROR(O14),"",IF(AC14&gt;'Income Tax Slabs'!$C$6,('Income Tax Slabs'!$F$7*(AC14-'Income Tax Slabs'!$C$6)+'Income Tax Slabs'!$D$7)*(1+cess),IF(AC14&gt;'Income Tax Slabs'!$C$5,(20%*(AC14-'Income Tax Slabs'!$C$5)+'Income Tax Slabs'!$D$6)*(1+cess),IF(AC14&gt;'Income Tax Slabs'!$C$4,(10%*(AC14-'Income Tax Slabs'!$C$4))*(1+cess),0))))</f>
        <v>1381933.5119383836</v>
      </c>
      <c r="AE14" s="14">
        <f t="shared" si="14"/>
        <v>95208.592379729991</v>
      </c>
      <c r="AF14" s="14">
        <f t="shared" si="15"/>
        <v>210931.12087523847</v>
      </c>
      <c r="AG14" s="11">
        <f t="shared" si="2"/>
        <v>0</v>
      </c>
      <c r="AH14" s="54">
        <f t="shared" si="16"/>
        <v>5055610.0709980056</v>
      </c>
      <c r="AI14" s="14">
        <f t="shared" si="17"/>
        <v>1387083.5119383836</v>
      </c>
      <c r="AJ14" s="14">
        <f t="shared" si="18"/>
        <v>-5150</v>
      </c>
      <c r="AK14" s="14">
        <f t="shared" si="19"/>
        <v>210501.95420857181</v>
      </c>
      <c r="AL14" s="14">
        <f>IF('Detailed Cash Flow Chart'!AH15=0,NA(),'Detailed Cash Flow Chart'!AH15)</f>
        <v>230754.27274812781</v>
      </c>
      <c r="AM14" s="155"/>
      <c r="AN14" s="12"/>
      <c r="AO14" s="58"/>
      <c r="BB14" s="59"/>
      <c r="BC14" s="59"/>
      <c r="BD14" s="59"/>
      <c r="BF14" s="59">
        <f t="shared" si="30"/>
        <v>144</v>
      </c>
      <c r="BG14" s="12">
        <f t="shared" si="3"/>
        <v>634645.35764595075</v>
      </c>
      <c r="BH14">
        <f t="shared" si="20"/>
        <v>268022.94122886867</v>
      </c>
      <c r="BI14">
        <f t="shared" si="4"/>
        <v>4668766.1745138392</v>
      </c>
      <c r="BO14" t="e">
        <f t="shared" si="5"/>
        <v>#REF!</v>
      </c>
      <c r="BP14" t="e">
        <f t="shared" si="6"/>
        <v>#REF!</v>
      </c>
      <c r="BQ14">
        <f t="shared" si="21"/>
        <v>12</v>
      </c>
      <c r="BR14" s="57">
        <f t="shared" si="22"/>
        <v>0.10377659561130104</v>
      </c>
      <c r="BS14" s="57">
        <f t="shared" si="23"/>
        <v>0.35050711963928149</v>
      </c>
      <c r="BT14" s="12">
        <f>'Detailed Cash Flow Chart'!Q15</f>
        <v>0</v>
      </c>
      <c r="BU14" s="12">
        <f t="shared" si="24"/>
        <v>1639623.7261644977</v>
      </c>
      <c r="BV14" s="48">
        <f>IF(ISERROR((AF14*12+BV13)*(1+'Loan amortization pre-paid'!$B$14)+BT14+BU14),NA(),(AF14*12+BV13)*(1+'Loan amortization pre-paid'!$B$14)+BT14+BU14)</f>
        <v>32056269.503629159</v>
      </c>
      <c r="BW14" s="48">
        <f>IF(ISERROR((AK14*12+BW13)*(1+'Loan amortization pre-paid'!$B$14)+BT14+BU14),NA(),(AK14*12+BW13)*(1+'Loan amortization pre-paid'!$B$14)+BT14+BU14)</f>
        <v>13989638.515743194</v>
      </c>
      <c r="BX14" s="48">
        <f>BX13*(1+'Loan amortization pre-paid'!$B$14)</f>
        <v>470764.25650815043</v>
      </c>
    </row>
    <row r="15" spans="1:76" customFormat="1">
      <c r="A15" s="162" t="s">
        <v>70</v>
      </c>
      <c r="B15" s="178">
        <v>150000</v>
      </c>
      <c r="C15" s="170"/>
      <c r="D15" s="162">
        <f t="shared" si="7"/>
        <v>12</v>
      </c>
      <c r="E15" s="162">
        <f t="shared" si="8"/>
        <v>0</v>
      </c>
      <c r="F15" s="164">
        <f t="shared" si="9"/>
        <v>75222.35823956829</v>
      </c>
      <c r="G15" s="165">
        <f t="shared" si="10"/>
        <v>46231.005100895709</v>
      </c>
      <c r="H15" s="164">
        <f t="shared" si="25"/>
        <v>28991.353138672581</v>
      </c>
      <c r="I15" s="162"/>
      <c r="J15" s="210"/>
      <c r="K15" s="162">
        <f t="shared" si="26"/>
        <v>0</v>
      </c>
      <c r="L15" s="164">
        <f t="shared" si="27"/>
        <v>5518729.2589688124</v>
      </c>
      <c r="M15" s="159"/>
      <c r="O15" s="11">
        <f t="shared" si="11"/>
        <v>13</v>
      </c>
      <c r="P15" s="11" t="e">
        <f t="shared" si="0"/>
        <v>#N/A</v>
      </c>
      <c r="Q15" s="11">
        <f>IF(ISERROR(O15),"",SUM(INDEX($F$4:$F$1333,T15):INDEX($F$4:$F$1333,U15)))</f>
        <v>0</v>
      </c>
      <c r="R15" s="14">
        <f>IF(ISERROR(O15),"",SUM(INDEX($G$4:$G$1333,T15):INDEX($G$4:$G$1333,U15)))</f>
        <v>0</v>
      </c>
      <c r="S15" s="14">
        <f>IF(ISERROR(O15),"",SUM(INDEX($H$4:$H$1333,T15):INDEX($H$4:$H$1333,U15)))</f>
        <v>0</v>
      </c>
      <c r="T15" s="55">
        <f t="shared" si="28"/>
        <v>145</v>
      </c>
      <c r="U15" s="55">
        <f t="shared" si="29"/>
        <v>156</v>
      </c>
      <c r="V15" s="11"/>
      <c r="W15" s="11"/>
      <c r="X15" s="11"/>
      <c r="Y15" s="11"/>
      <c r="Z15" s="11"/>
      <c r="AA15" s="56">
        <f t="shared" si="12"/>
        <v>5649171.0780978063</v>
      </c>
      <c r="AB15" s="11">
        <f t="shared" si="1"/>
        <v>80000</v>
      </c>
      <c r="AC15" s="14">
        <f t="shared" si="13"/>
        <v>5569171.0780978063</v>
      </c>
      <c r="AD15" s="14">
        <f>IF(ISERROR(O15),"",IF(AC15&gt;'Income Tax Slabs'!$C$6,('Income Tax Slabs'!$F$7*(AC15-'Income Tax Slabs'!$C$6)+'Income Tax Slabs'!$D$7)*(1+cess),IF(AC15&gt;'Income Tax Slabs'!$C$5,(20%*(AC15-'Income Tax Slabs'!$C$5)+'Income Tax Slabs'!$D$6)*(1+cess),IF(AC15&gt;'Income Tax Slabs'!$C$4,(10%*(AC15-'Income Tax Slabs'!$C$4))*(1+cess),0))))</f>
        <v>1540623.8631322221</v>
      </c>
      <c r="AE15" s="14">
        <f t="shared" si="14"/>
        <v>102825.27977010839</v>
      </c>
      <c r="AF15" s="14">
        <f t="shared" si="15"/>
        <v>232886.98814369031</v>
      </c>
      <c r="AG15" s="11">
        <f t="shared" si="2"/>
        <v>0</v>
      </c>
      <c r="AH15" s="54">
        <f t="shared" si="16"/>
        <v>5569171.0780978063</v>
      </c>
      <c r="AI15" s="14">
        <f t="shared" si="17"/>
        <v>1545773.8631322221</v>
      </c>
      <c r="AJ15" s="14">
        <f t="shared" si="18"/>
        <v>-5150</v>
      </c>
      <c r="AK15" s="14">
        <f t="shared" si="19"/>
        <v>232457.82147702365</v>
      </c>
      <c r="AL15" s="14">
        <f>IF('Detailed Cash Flow Chart'!AH16=0,NA(),'Detailed Cash Flow Chart'!AH16)</f>
        <v>247876.59269299725</v>
      </c>
      <c r="AM15" s="155"/>
      <c r="AN15" s="12"/>
      <c r="AO15" s="58"/>
      <c r="BB15" s="59"/>
      <c r="BC15" s="59"/>
      <c r="BD15" s="59"/>
      <c r="BF15" s="59">
        <f t="shared" si="30"/>
        <v>156</v>
      </c>
      <c r="BG15" s="12">
        <f t="shared" si="3"/>
        <v>701101.0197824277</v>
      </c>
      <c r="BH15">
        <f t="shared" si="20"/>
        <v>201567.27909239172</v>
      </c>
      <c r="BI15">
        <f t="shared" si="4"/>
        <v>5369867.1942962669</v>
      </c>
      <c r="BO15" t="e">
        <f t="shared" si="5"/>
        <v>#REF!</v>
      </c>
      <c r="BP15" t="e">
        <f t="shared" si="6"/>
        <v>#REF!</v>
      </c>
      <c r="BQ15">
        <f t="shared" si="21"/>
        <v>13</v>
      </c>
      <c r="BR15" s="57">
        <f t="shared" si="22"/>
        <v>0.10409022233110066</v>
      </c>
      <c r="BS15" s="57">
        <f t="shared" si="23"/>
        <v>0.10430243914361625</v>
      </c>
      <c r="BT15" s="12">
        <f>'Detailed Cash Flow Chart'!Q16</f>
        <v>-8630678.0359827578</v>
      </c>
      <c r="BU15" s="12">
        <f t="shared" si="24"/>
        <v>1857193.6242576577</v>
      </c>
      <c r="BV15" s="48">
        <f>IF(ISERROR((AF15*12+BV14)*(1+'Loan amortization pre-paid'!$B$14)+BT15+BU15),NA(),(AF15*12+BV14)*(1+'Loan amortization pre-paid'!$B$14)+BT15+BU15)</f>
        <v>31562520.285763692</v>
      </c>
      <c r="BW15" s="48">
        <f>IF(ISERROR((AK15*12+BW14)*(1+'Loan amortization pre-paid'!$B$14)+BT15+BU15),NA(),(AK15*12+BW14)*(1+'Loan amortization pre-paid'!$B$14)+BT15+BU15)</f>
        <v>11683561.199089129</v>
      </c>
      <c r="BX15" s="48">
        <f>BX14*(1+'Loan amortization pre-paid'!$B$14)</f>
        <v>517840.6821589655</v>
      </c>
    </row>
    <row r="16" spans="1:76" customFormat="1">
      <c r="A16" s="162" t="s">
        <v>71</v>
      </c>
      <c r="B16" s="178">
        <v>200000</v>
      </c>
      <c r="C16" s="170"/>
      <c r="D16" s="162">
        <f t="shared" si="7"/>
        <v>13</v>
      </c>
      <c r="E16" s="162">
        <f t="shared" si="8"/>
        <v>0</v>
      </c>
      <c r="F16" s="164">
        <f t="shared" si="9"/>
        <v>75222.35823956829</v>
      </c>
      <c r="G16" s="165">
        <f t="shared" si="10"/>
        <v>45989.410491406772</v>
      </c>
      <c r="H16" s="164">
        <f t="shared" si="25"/>
        <v>29232.947748161518</v>
      </c>
      <c r="I16" s="162"/>
      <c r="J16" s="210"/>
      <c r="K16" s="162">
        <f t="shared" si="26"/>
        <v>0</v>
      </c>
      <c r="L16" s="164">
        <f t="shared" si="27"/>
        <v>5489496.3112206506</v>
      </c>
      <c r="M16" s="159"/>
      <c r="O16" s="11">
        <f t="shared" si="11"/>
        <v>14</v>
      </c>
      <c r="P16" s="11" t="e">
        <f t="shared" si="0"/>
        <v>#N/A</v>
      </c>
      <c r="Q16" s="11">
        <f>IF(ISERROR(O16),"",SUM(INDEX($F$4:$F$1333,T16):INDEX($F$4:$F$1333,U16)))</f>
        <v>0</v>
      </c>
      <c r="R16" s="14">
        <f>IF(ISERROR(O16),"",SUM(INDEX($G$4:$G$1333,T16):INDEX($G$4:$G$1333,U16)))</f>
        <v>0</v>
      </c>
      <c r="S16" s="14">
        <f>IF(ISERROR(O16),"",SUM(INDEX($H$4:$H$1333,T16):INDEX($H$4:$H$1333,U16)))</f>
        <v>0</v>
      </c>
      <c r="T16" s="55">
        <f t="shared" si="28"/>
        <v>157</v>
      </c>
      <c r="U16" s="55">
        <f t="shared" si="29"/>
        <v>168</v>
      </c>
      <c r="V16" s="11"/>
      <c r="W16" s="11"/>
      <c r="X16" s="11"/>
      <c r="Y16" s="11"/>
      <c r="Z16" s="11"/>
      <c r="AA16" s="56">
        <f t="shared" si="12"/>
        <v>6214088.1859075874</v>
      </c>
      <c r="AB16" s="11">
        <f t="shared" si="1"/>
        <v>80000</v>
      </c>
      <c r="AC16" s="14">
        <f t="shared" si="13"/>
        <v>6134088.1859075874</v>
      </c>
      <c r="AD16" s="14">
        <f>IF(ISERROR(O16),"",IF(AC16&gt;'Income Tax Slabs'!$C$6,('Income Tax Slabs'!$F$7*(AC16-'Income Tax Slabs'!$C$6)+'Income Tax Slabs'!$D$7)*(1+cess),IF(AC16&gt;'Income Tax Slabs'!$C$5,(20%*(AC16-'Income Tax Slabs'!$C$5)+'Income Tax Slabs'!$D$6)*(1+cess),IF(AC16&gt;'Income Tax Slabs'!$C$4,(10%*(AC16-'Income Tax Slabs'!$C$4))*(1+cess),0))))</f>
        <v>1715183.2494454447</v>
      </c>
      <c r="AE16" s="14">
        <f t="shared" si="14"/>
        <v>111051.30215171707</v>
      </c>
      <c r="AF16" s="14">
        <f t="shared" si="15"/>
        <v>257190.77588679479</v>
      </c>
      <c r="AG16" s="11">
        <f t="shared" si="2"/>
        <v>0</v>
      </c>
      <c r="AH16" s="54">
        <f t="shared" si="16"/>
        <v>6134088.1859075874</v>
      </c>
      <c r="AI16" s="14">
        <f t="shared" si="17"/>
        <v>1720333.2494454447</v>
      </c>
      <c r="AJ16" s="14">
        <f t="shared" si="18"/>
        <v>-5150</v>
      </c>
      <c r="AK16" s="14">
        <f t="shared" si="19"/>
        <v>256761.60922012813</v>
      </c>
      <c r="AL16" s="14">
        <f>IF('Detailed Cash Flow Chart'!AH17=0,NA(),'Detailed Cash Flow Chart'!AH17)</f>
        <v>240048.53290579852</v>
      </c>
      <c r="AM16" s="155"/>
      <c r="AN16" s="12"/>
      <c r="AO16" s="58"/>
      <c r="BB16" s="59"/>
      <c r="BC16" s="59"/>
      <c r="BD16" s="59"/>
      <c r="BF16" s="59">
        <f t="shared" si="30"/>
        <v>168</v>
      </c>
      <c r="BG16" s="12">
        <f t="shared" si="3"/>
        <v>774515.45815007016</v>
      </c>
      <c r="BH16">
        <f t="shared" si="20"/>
        <v>128152.84072474926</v>
      </c>
      <c r="BI16">
        <f t="shared" si="4"/>
        <v>6144382.652446337</v>
      </c>
      <c r="BO16" t="e">
        <f t="shared" si="5"/>
        <v>#REF!</v>
      </c>
      <c r="BP16" t="e">
        <f t="shared" si="6"/>
        <v>#REF!</v>
      </c>
      <c r="BQ16">
        <f t="shared" si="21"/>
        <v>14</v>
      </c>
      <c r="BR16" s="57">
        <f t="shared" si="22"/>
        <v>0.10435871895131021</v>
      </c>
      <c r="BS16" s="57">
        <f t="shared" si="23"/>
        <v>0.10455138738150271</v>
      </c>
      <c r="BT16" s="12">
        <f>'Detailed Cash Flow Chart'!Q17</f>
        <v>0</v>
      </c>
      <c r="BU16" s="12">
        <f t="shared" si="24"/>
        <v>2092169.1141982705</v>
      </c>
      <c r="BV16" s="48">
        <f>IF(ISERROR((AF16*12+BV15)*(1+'Loan amortization pre-paid'!$B$14)+BT16+BU16),NA(),(AF16*12+BV15)*(1+'Loan amortization pre-paid'!$B$14)+BT16+BU16)</f>
        <v>40205859.670244023</v>
      </c>
      <c r="BW16" s="48">
        <f>IF(ISERROR((AK16*12+BW15)*(1+'Loan amortization pre-paid'!$B$14)+BT16+BU16),NA(),(AK16*12+BW15)*(1+'Loan amortization pre-paid'!$B$14)+BT16+BU16)</f>
        <v>18333339.674902007</v>
      </c>
      <c r="BX16" s="48">
        <f>BX15*(1+'Loan amortization pre-paid'!$B$14)</f>
        <v>569624.75037486211</v>
      </c>
    </row>
    <row r="17" spans="1:76" customFormat="1">
      <c r="A17" s="171" t="s">
        <v>73</v>
      </c>
      <c r="B17" s="181">
        <v>7000000</v>
      </c>
      <c r="C17" s="170"/>
      <c r="D17" s="162">
        <f t="shared" si="7"/>
        <v>14</v>
      </c>
      <c r="E17" s="162">
        <f t="shared" si="8"/>
        <v>0</v>
      </c>
      <c r="F17" s="164">
        <f t="shared" si="9"/>
        <v>75222.35823956829</v>
      </c>
      <c r="G17" s="165">
        <f t="shared" si="10"/>
        <v>45745.802593505425</v>
      </c>
      <c r="H17" s="164">
        <f t="shared" si="25"/>
        <v>29476.555646062865</v>
      </c>
      <c r="I17" s="162"/>
      <c r="J17" s="210"/>
      <c r="K17" s="162">
        <f t="shared" si="26"/>
        <v>0</v>
      </c>
      <c r="L17" s="164">
        <f t="shared" si="27"/>
        <v>5460019.7555745877</v>
      </c>
      <c r="M17" s="159"/>
      <c r="O17" s="11">
        <f t="shared" si="11"/>
        <v>15</v>
      </c>
      <c r="P17" s="11">
        <f t="shared" si="0"/>
        <v>284089.46285184199</v>
      </c>
      <c r="Q17" s="11">
        <f>IF(ISERROR(O17),"",SUM(INDEX($F$4:$F$1333,T17):INDEX($F$4:$F$1333,U17)))</f>
        <v>0</v>
      </c>
      <c r="R17" s="14">
        <f>IF(ISERROR(O17),"",SUM(INDEX($G$4:$G$1333,T17):INDEX($G$4:$G$1333,U17)))</f>
        <v>0</v>
      </c>
      <c r="S17" s="14">
        <f>IF(ISERROR(O17),"",SUM(INDEX($H$4:$H$1333,T17):INDEX($H$4:$H$1333,U17)))</f>
        <v>0</v>
      </c>
      <c r="T17" s="55">
        <f t="shared" si="28"/>
        <v>169</v>
      </c>
      <c r="U17" s="55">
        <f t="shared" si="29"/>
        <v>180</v>
      </c>
      <c r="V17" s="11"/>
      <c r="W17" s="11"/>
      <c r="X17" s="11"/>
      <c r="Y17" s="11"/>
      <c r="Z17" s="11"/>
      <c r="AA17" s="56">
        <f t="shared" si="12"/>
        <v>6835497.0044983467</v>
      </c>
      <c r="AB17" s="11">
        <f t="shared" si="1"/>
        <v>80000</v>
      </c>
      <c r="AC17" s="14">
        <f t="shared" si="13"/>
        <v>6755497.0044983467</v>
      </c>
      <c r="AD17" s="14">
        <f>IF(ISERROR(O17),"",IF(AC17&gt;'Income Tax Slabs'!$C$6,('Income Tax Slabs'!$F$7*(AC17-'Income Tax Slabs'!$C$6)+'Income Tax Slabs'!$D$7)*(1+cess),IF(AC17&gt;'Income Tax Slabs'!$C$5,(20%*(AC17-'Income Tax Slabs'!$C$5)+'Income Tax Slabs'!$D$6)*(1+cess),IF(AC17&gt;'Income Tax Slabs'!$C$4,(10%*(AC17-'Income Tax Slabs'!$C$4))*(1+cess),0))))</f>
        <v>1907198.574389989</v>
      </c>
      <c r="AE17" s="14">
        <f t="shared" si="14"/>
        <v>119935.40632385445</v>
      </c>
      <c r="AF17" s="14">
        <f t="shared" si="15"/>
        <v>284089.46285184199</v>
      </c>
      <c r="AG17" s="11">
        <f t="shared" si="2"/>
        <v>0</v>
      </c>
      <c r="AH17" s="54">
        <f t="shared" si="16"/>
        <v>6755497.0044983467</v>
      </c>
      <c r="AI17" s="14">
        <f t="shared" si="17"/>
        <v>1912348.574389989</v>
      </c>
      <c r="AJ17" s="14">
        <f t="shared" si="18"/>
        <v>-5150</v>
      </c>
      <c r="AK17" s="14">
        <f t="shared" si="19"/>
        <v>283660.29618517536</v>
      </c>
      <c r="AL17" s="14">
        <f>IF('Detailed Cash Flow Chart'!AH18=0,NA(),'Detailed Cash Flow Chart'!AH18)</f>
        <v>260766.5400390905</v>
      </c>
      <c r="AM17" s="155"/>
      <c r="AN17" s="12"/>
      <c r="AO17" s="58"/>
      <c r="BB17" s="59"/>
      <c r="BC17" s="59"/>
      <c r="BD17" s="59"/>
      <c r="BF17" s="59">
        <f t="shared" si="30"/>
        <v>180</v>
      </c>
      <c r="BG17" s="12" t="e">
        <f t="shared" si="3"/>
        <v>#NUM!</v>
      </c>
      <c r="BH17" t="e">
        <f t="shared" si="20"/>
        <v>#NUM!</v>
      </c>
      <c r="BI17" t="e">
        <f t="shared" si="4"/>
        <v>#NUM!</v>
      </c>
      <c r="BO17" t="e">
        <f t="shared" si="5"/>
        <v>#REF!</v>
      </c>
      <c r="BP17" t="e">
        <f t="shared" si="6"/>
        <v>#REF!</v>
      </c>
      <c r="BQ17">
        <f t="shared" si="21"/>
        <v>15</v>
      </c>
      <c r="BR17" s="57">
        <f t="shared" si="22"/>
        <v>0.10458651509682038</v>
      </c>
      <c r="BS17" s="57">
        <f t="shared" si="23"/>
        <v>0.10476132723559273</v>
      </c>
      <c r="BT17" s="12">
        <f>'Detailed Cash Flow Chart'!Q18</f>
        <v>-12531744.508246966</v>
      </c>
      <c r="BU17" s="12">
        <f t="shared" si="24"/>
        <v>2345942.6433341322</v>
      </c>
      <c r="BV17" s="48">
        <f>IF(ISERROR((AF17*12+BV16)*(1+'Loan amortization pre-paid'!$B$14)+BT17+BU17),NA(),(AF17*12+BV16)*(1+'Loan amortization pre-paid'!$B$14)+BT17+BU17)</f>
        <v>37790624.681999914</v>
      </c>
      <c r="BW17" s="48">
        <f>IF(ISERROR((AK17*12+BW16)*(1+'Loan amortization pre-paid'!$B$14)+BT17+BU17),NA(),(AK17*12+BW16)*(1+'Loan amortization pre-paid'!$B$14)+BT17+BU17)</f>
        <v>13725187.68712369</v>
      </c>
      <c r="BX17" s="48">
        <f>BX16*(1+'Loan amortization pre-paid'!$B$14)</f>
        <v>626587.2254123484</v>
      </c>
    </row>
    <row r="18" spans="1:76" customFormat="1">
      <c r="A18" s="171" t="s">
        <v>74</v>
      </c>
      <c r="B18" s="182">
        <v>15</v>
      </c>
      <c r="C18" s="170"/>
      <c r="D18" s="162">
        <f t="shared" si="7"/>
        <v>15</v>
      </c>
      <c r="E18" s="162">
        <f t="shared" si="8"/>
        <v>0</v>
      </c>
      <c r="F18" s="164">
        <f t="shared" si="9"/>
        <v>75222.35823956829</v>
      </c>
      <c r="G18" s="165">
        <f t="shared" si="10"/>
        <v>45500.164629788233</v>
      </c>
      <c r="H18" s="164">
        <f t="shared" si="25"/>
        <v>29722.193609780057</v>
      </c>
      <c r="I18" s="162"/>
      <c r="J18" s="210"/>
      <c r="K18" s="162">
        <f t="shared" si="26"/>
        <v>0</v>
      </c>
      <c r="L18" s="164">
        <f t="shared" si="27"/>
        <v>5430297.561964808</v>
      </c>
      <c r="M18" s="159"/>
      <c r="O18" s="11">
        <f t="shared" si="11"/>
        <v>16</v>
      </c>
      <c r="P18" s="11" t="e">
        <f t="shared" si="0"/>
        <v>#N/A</v>
      </c>
      <c r="Q18" s="11">
        <f>IF(ISERROR(O18),"",SUM(INDEX($F$4:$F$1333,T18):INDEX($F$4:$F$1333,U18)))</f>
        <v>0</v>
      </c>
      <c r="R18" s="14">
        <f>IF(ISERROR(O18),"",SUM(INDEX($G$4:$G$1333,T18):INDEX($G$4:$G$1333,U18)))</f>
        <v>0</v>
      </c>
      <c r="S18" s="14">
        <f>IF(ISERROR(O18),"",SUM(INDEX($H$4:$H$1333,T18):INDEX($H$4:$H$1333,U18)))</f>
        <v>0</v>
      </c>
      <c r="T18" s="55">
        <f t="shared" si="28"/>
        <v>181</v>
      </c>
      <c r="U18" s="55">
        <f t="shared" si="29"/>
        <v>192</v>
      </c>
      <c r="V18" s="11"/>
      <c r="W18" s="11"/>
      <c r="X18" s="11"/>
      <c r="Y18" s="11"/>
      <c r="Z18" s="11"/>
      <c r="AA18" s="56">
        <f t="shared" si="12"/>
        <v>7519046.7049481822</v>
      </c>
      <c r="AB18" s="11">
        <f t="shared" si="1"/>
        <v>80000</v>
      </c>
      <c r="AC18" s="14">
        <f t="shared" si="13"/>
        <v>7439046.7049481822</v>
      </c>
      <c r="AD18" s="14">
        <f>IF(ISERROR(O18),"",IF(AC18&gt;'Income Tax Slabs'!$C$6,('Income Tax Slabs'!$F$7*(AC18-'Income Tax Slabs'!$C$6)+'Income Tax Slabs'!$D$7)*(1+cess),IF(AC18&gt;'Income Tax Slabs'!$C$5,(20%*(AC18-'Income Tax Slabs'!$C$5)+'Income Tax Slabs'!$D$6)*(1+cess),IF(AC18&gt;'Income Tax Slabs'!$C$4,(10%*(AC18-'Income Tax Slabs'!$C$4))*(1+cess),0))))</f>
        <v>2118415.4318289883</v>
      </c>
      <c r="AE18" s="14">
        <f t="shared" si="14"/>
        <v>129530.23882976281</v>
      </c>
      <c r="AF18" s="14">
        <f t="shared" si="15"/>
        <v>313855.70059683669</v>
      </c>
      <c r="AG18" s="11">
        <f t="shared" si="2"/>
        <v>0</v>
      </c>
      <c r="AH18" s="54">
        <f t="shared" si="16"/>
        <v>7439046.7049481822</v>
      </c>
      <c r="AI18" s="14">
        <f t="shared" si="17"/>
        <v>2123565.4318289883</v>
      </c>
      <c r="AJ18" s="14">
        <f t="shared" si="18"/>
        <v>-5150</v>
      </c>
      <c r="AK18" s="14">
        <f t="shared" si="19"/>
        <v>313426.53393017006</v>
      </c>
      <c r="AL18" s="14">
        <f>IF('Detailed Cash Flow Chart'!AH19=0,NA(),'Detailed Cash Flow Chart'!AH19)</f>
        <v>250687.88631283291</v>
      </c>
      <c r="AM18" s="155"/>
      <c r="AN18" s="12"/>
      <c r="AO18" s="58"/>
      <c r="BB18" s="59"/>
      <c r="BC18" s="59"/>
      <c r="BD18" s="59"/>
      <c r="BF18" s="59">
        <f t="shared" si="30"/>
        <v>192</v>
      </c>
      <c r="BG18" s="12" t="e">
        <f t="shared" si="3"/>
        <v>#NUM!</v>
      </c>
      <c r="BH18" t="e">
        <f t="shared" si="20"/>
        <v>#NUM!</v>
      </c>
      <c r="BI18" t="e">
        <f t="shared" si="4"/>
        <v>#NUM!</v>
      </c>
      <c r="BO18" t="e">
        <f t="shared" si="5"/>
        <v>#REF!</v>
      </c>
      <c r="BP18" t="e">
        <f t="shared" si="6"/>
        <v>#REF!</v>
      </c>
      <c r="BQ18">
        <f t="shared" si="21"/>
        <v>16</v>
      </c>
      <c r="BR18" s="57">
        <f t="shared" si="22"/>
        <v>0.10477769026061456</v>
      </c>
      <c r="BS18" s="57">
        <f t="shared" si="23"/>
        <v>0.10493621470931225</v>
      </c>
      <c r="BT18" s="12">
        <f>'Detailed Cash Flow Chart'!Q19</f>
        <v>0</v>
      </c>
      <c r="BU18" s="12">
        <f t="shared" si="24"/>
        <v>2620018.0548008629</v>
      </c>
      <c r="BV18" s="48">
        <f>IF(ISERROR((AF18*12+BV17)*(1+'Loan amortization pre-paid'!$B$14)+BT18+BU18),NA(),(AF18*12+BV17)*(1+'Loan amortization pre-paid'!$B$14)+BT18+BU18)</f>
        <v>48332600.452879012</v>
      </c>
      <c r="BW18" s="48">
        <f>IF(ISERROR((AK18*12+BW17)*(1+'Loan amortization pre-paid'!$B$14)+BT18+BU18),NA(),(AK18*12+BW17)*(1+'Loan amortization pre-paid'!$B$14)+BT18+BU18)</f>
        <v>21854954.758515168</v>
      </c>
      <c r="BX18" s="48">
        <f>BX17*(1+'Loan amortization pre-paid'!$B$14)</f>
        <v>689245.94795358332</v>
      </c>
    </row>
    <row r="19" spans="1:76" customFormat="1">
      <c r="A19" s="171" t="s">
        <v>75</v>
      </c>
      <c r="B19" s="182">
        <v>12</v>
      </c>
      <c r="C19" s="170"/>
      <c r="D19" s="162">
        <f t="shared" si="7"/>
        <v>16</v>
      </c>
      <c r="E19" s="162">
        <f t="shared" si="8"/>
        <v>0</v>
      </c>
      <c r="F19" s="164">
        <f t="shared" si="9"/>
        <v>75222.35823956829</v>
      </c>
      <c r="G19" s="165">
        <f t="shared" si="10"/>
        <v>45252.479683040066</v>
      </c>
      <c r="H19" s="164">
        <f t="shared" si="25"/>
        <v>29969.878556528223</v>
      </c>
      <c r="I19" s="162"/>
      <c r="J19" s="210"/>
      <c r="K19" s="162">
        <f t="shared" si="26"/>
        <v>0</v>
      </c>
      <c r="L19" s="164">
        <f t="shared" si="27"/>
        <v>5400327.6834082799</v>
      </c>
      <c r="M19" s="159"/>
      <c r="O19" s="11">
        <f t="shared" si="11"/>
        <v>17</v>
      </c>
      <c r="P19" s="11" t="e">
        <f t="shared" si="0"/>
        <v>#N/A</v>
      </c>
      <c r="Q19" s="11">
        <f>IF(ISERROR(O19),"",SUM(INDEX($F$4:$F$1333,T19):INDEX($F$4:$F$1333,U19)))</f>
        <v>0</v>
      </c>
      <c r="R19" s="14">
        <f>IF(ISERROR(O19),"",SUM(INDEX($G$4:$G$1333,T19):INDEX($G$4:$G$1333,U19)))</f>
        <v>0</v>
      </c>
      <c r="S19" s="14">
        <f>IF(ISERROR(O19),"",SUM(INDEX($H$4:$H$1333,T19):INDEX($H$4:$H$1333,U19)))</f>
        <v>0</v>
      </c>
      <c r="T19" s="55">
        <f t="shared" si="28"/>
        <v>193</v>
      </c>
      <c r="U19" s="55">
        <f t="shared" si="29"/>
        <v>204</v>
      </c>
      <c r="V19" s="11"/>
      <c r="W19" s="11"/>
      <c r="X19" s="11"/>
      <c r="Y19" s="11"/>
      <c r="Z19" s="11"/>
      <c r="AA19" s="56">
        <f t="shared" si="12"/>
        <v>8270951.3754430013</v>
      </c>
      <c r="AB19" s="11">
        <f t="shared" si="1"/>
        <v>80000</v>
      </c>
      <c r="AC19" s="14">
        <f t="shared" si="13"/>
        <v>8190951.3754430013</v>
      </c>
      <c r="AD19" s="14">
        <f>IF(ISERROR(O19),"",IF(AC19&gt;'Income Tax Slabs'!$C$6,('Income Tax Slabs'!$F$7*(AC19-'Income Tax Slabs'!$C$6)+'Income Tax Slabs'!$D$7)*(1+cess),IF(AC19&gt;'Income Tax Slabs'!$C$5,(20%*(AC19-'Income Tax Slabs'!$C$5)+'Income Tax Slabs'!$D$6)*(1+cess),IF(AC19&gt;'Income Tax Slabs'!$C$4,(10%*(AC19-'Income Tax Slabs'!$C$4))*(1+cess),0))))</f>
        <v>2350753.9750118875</v>
      </c>
      <c r="AE19" s="14">
        <f t="shared" si="14"/>
        <v>139892.65793614383</v>
      </c>
      <c r="AF19" s="14">
        <f t="shared" si="15"/>
        <v>346790.45876644895</v>
      </c>
      <c r="AG19" s="11">
        <f t="shared" si="2"/>
        <v>0</v>
      </c>
      <c r="AH19" s="54">
        <f t="shared" si="16"/>
        <v>8190951.3754430013</v>
      </c>
      <c r="AI19" s="14">
        <f t="shared" si="17"/>
        <v>2355903.9750118875</v>
      </c>
      <c r="AJ19" s="14">
        <f t="shared" si="18"/>
        <v>-5150</v>
      </c>
      <c r="AK19" s="14">
        <f t="shared" si="19"/>
        <v>346361.29209978227</v>
      </c>
      <c r="AL19" s="14">
        <f>IF('Detailed Cash Flow Chart'!AH20=0,NA(),'Detailed Cash Flow Chart'!AH20)</f>
        <v>275756.67494411621</v>
      </c>
      <c r="AM19" s="155"/>
      <c r="AN19" s="12"/>
      <c r="AO19" s="58"/>
      <c r="BB19" s="59"/>
      <c r="BC19" s="59"/>
      <c r="BD19" s="59"/>
      <c r="BF19" s="59">
        <f t="shared" si="30"/>
        <v>204</v>
      </c>
      <c r="BG19" s="12" t="e">
        <f t="shared" si="3"/>
        <v>#NUM!</v>
      </c>
      <c r="BH19" t="e">
        <f t="shared" si="20"/>
        <v>#NUM!</v>
      </c>
      <c r="BI19" t="e">
        <f t="shared" si="4"/>
        <v>#NUM!</v>
      </c>
      <c r="BO19" t="e">
        <f t="shared" si="5"/>
        <v>#REF!</v>
      </c>
      <c r="BP19" t="e">
        <f t="shared" si="6"/>
        <v>#REF!</v>
      </c>
      <c r="BQ19">
        <f t="shared" si="21"/>
        <v>17</v>
      </c>
      <c r="BR19" s="57">
        <f t="shared" si="22"/>
        <v>0.10493598843985508</v>
      </c>
      <c r="BS19" s="57">
        <f t="shared" si="23"/>
        <v>0.10507967451457034</v>
      </c>
      <c r="BT19" s="12">
        <f>'Detailed Cash Flow Chart'!Q20</f>
        <v>0</v>
      </c>
      <c r="BU19" s="12">
        <f t="shared" si="24"/>
        <v>2916019.4991849321</v>
      </c>
      <c r="BV19" s="48">
        <f>IF(ISERROR((AF19*12+BV18)*(1+'Loan amortization pre-paid'!$B$14)+BT19+BU19),NA(),(AF19*12+BV18)*(1+'Loan amortization pre-paid'!$B$14)+BT19+BU19)</f>
        <v>60659514.053068973</v>
      </c>
      <c r="BW19" s="48">
        <f>IF(ISERROR((AK19*12+BW18)*(1+'Loan amortization pre-paid'!$B$14)+BT19+BU19),NA(),(AK19*12+BW18)*(1+'Loan amortization pre-paid'!$B$14)+BT19+BU19)</f>
        <v>31528438.789268747</v>
      </c>
      <c r="BX19" s="48">
        <f>BX18*(1+'Loan amortization pre-paid'!$B$14)</f>
        <v>758170.54274894169</v>
      </c>
    </row>
    <row r="20" spans="1:76" customFormat="1">
      <c r="A20" s="171" t="s">
        <v>156</v>
      </c>
      <c r="B20" s="183">
        <v>0.1</v>
      </c>
      <c r="C20" s="170"/>
      <c r="D20" s="162">
        <f t="shared" si="7"/>
        <v>17</v>
      </c>
      <c r="E20" s="162">
        <f t="shared" si="8"/>
        <v>0</v>
      </c>
      <c r="F20" s="164">
        <f t="shared" si="9"/>
        <v>75222.35823956829</v>
      </c>
      <c r="G20" s="165">
        <f t="shared" si="10"/>
        <v>45002.730695069004</v>
      </c>
      <c r="H20" s="164">
        <f t="shared" si="25"/>
        <v>30219.627544499286</v>
      </c>
      <c r="I20" s="162"/>
      <c r="J20" s="210"/>
      <c r="K20" s="162">
        <f t="shared" si="26"/>
        <v>0</v>
      </c>
      <c r="L20" s="164">
        <f t="shared" si="27"/>
        <v>5370108.0558637809</v>
      </c>
      <c r="M20" s="159"/>
      <c r="O20" s="11">
        <f t="shared" si="11"/>
        <v>18</v>
      </c>
      <c r="P20" s="11" t="e">
        <f t="shared" si="0"/>
        <v>#N/A</v>
      </c>
      <c r="Q20" s="11">
        <f>IF(ISERROR(O20),"",SUM(INDEX($F$4:$F$1333,T20):INDEX($F$4:$F$1333,U20)))</f>
        <v>0</v>
      </c>
      <c r="R20" s="14">
        <f>IF(ISERROR(O20),"",SUM(INDEX($G$4:$G$1333,T20):INDEX($G$4:$G$1333,U20)))</f>
        <v>0</v>
      </c>
      <c r="S20" s="14">
        <f>IF(ISERROR(O20),"",SUM(INDEX($H$4:$H$1333,T20):INDEX($H$4:$H$1333,U20)))</f>
        <v>0</v>
      </c>
      <c r="T20" s="55">
        <f t="shared" si="28"/>
        <v>205</v>
      </c>
      <c r="U20" s="55">
        <f t="shared" si="29"/>
        <v>216</v>
      </c>
      <c r="V20" s="11"/>
      <c r="W20" s="11"/>
      <c r="X20" s="11"/>
      <c r="Y20" s="11"/>
      <c r="Z20" s="11"/>
      <c r="AA20" s="56">
        <f t="shared" si="12"/>
        <v>9098046.5129873026</v>
      </c>
      <c r="AB20" s="11">
        <f t="shared" si="1"/>
        <v>80000</v>
      </c>
      <c r="AC20" s="14">
        <f t="shared" si="13"/>
        <v>9018046.5129873026</v>
      </c>
      <c r="AD20" s="14">
        <f>IF(ISERROR(O20),"",IF(AC20&gt;'Income Tax Slabs'!$C$6,('Income Tax Slabs'!$F$7*(AC20-'Income Tax Slabs'!$C$6)+'Income Tax Slabs'!$D$7)*(1+cess),IF(AC20&gt;'Income Tax Slabs'!$C$5,(20%*(AC20-'Income Tax Slabs'!$C$5)+'Income Tax Slabs'!$D$6)*(1+cess),IF(AC20&gt;'Income Tax Slabs'!$C$4,(10%*(AC20-'Income Tax Slabs'!$C$4))*(1+cess),0))))</f>
        <v>2606326.3725130763</v>
      </c>
      <c r="AE20" s="14">
        <f t="shared" si="14"/>
        <v>151084.07057103535</v>
      </c>
      <c r="AF20" s="14">
        <f t="shared" si="15"/>
        <v>383225.94113515021</v>
      </c>
      <c r="AG20" s="11">
        <f t="shared" si="2"/>
        <v>0</v>
      </c>
      <c r="AH20" s="54">
        <f t="shared" si="16"/>
        <v>9018046.5129873026</v>
      </c>
      <c r="AI20" s="14">
        <f t="shared" si="17"/>
        <v>2611476.3725130763</v>
      </c>
      <c r="AJ20" s="14">
        <f t="shared" si="18"/>
        <v>-5150</v>
      </c>
      <c r="AK20" s="14">
        <f t="shared" si="19"/>
        <v>382796.77446848358</v>
      </c>
      <c r="AL20" s="14">
        <f>IF('Detailed Cash Flow Chart'!AH21=0,NA(),'Detailed Cash Flow Chart'!AH21)</f>
        <v>303332.34243852785</v>
      </c>
      <c r="AM20" s="155"/>
      <c r="AN20" s="12"/>
      <c r="AO20" s="58"/>
      <c r="BB20" s="59"/>
      <c r="BC20" s="59"/>
      <c r="BD20" s="59"/>
      <c r="BF20" s="59">
        <f t="shared" si="30"/>
        <v>216</v>
      </c>
      <c r="BG20" s="12" t="e">
        <f t="shared" si="3"/>
        <v>#NUM!</v>
      </c>
      <c r="BH20" t="e">
        <f t="shared" si="20"/>
        <v>#NUM!</v>
      </c>
      <c r="BI20" t="e">
        <f t="shared" si="4"/>
        <v>#NUM!</v>
      </c>
      <c r="BO20" t="e">
        <f t="shared" si="5"/>
        <v>#REF!</v>
      </c>
      <c r="BP20" t="e">
        <f t="shared" si="6"/>
        <v>#REF!</v>
      </c>
      <c r="BQ20">
        <f t="shared" si="21"/>
        <v>18</v>
      </c>
      <c r="BR20" s="57">
        <f t="shared" si="22"/>
        <v>0.10506483511196962</v>
      </c>
      <c r="BS20" s="57">
        <f t="shared" si="23"/>
        <v>0.10519501803395714</v>
      </c>
      <c r="BT20" s="12">
        <f>'Detailed Cash Flow Chart'!Q21</f>
        <v>0</v>
      </c>
      <c r="BU20" s="12">
        <f t="shared" si="24"/>
        <v>3235701.059119727</v>
      </c>
      <c r="BV20" s="48">
        <f>IF(ISERROR((AF20*12+BV19)*(1+'Loan amortization pre-paid'!$B$14)+BT20+BU20),NA(),(AF20*12+BV19)*(1+'Loan amortization pre-paid'!$B$14)+BT20+BU20)</f>
        <v>75019748.940479591</v>
      </c>
      <c r="BW20" s="48">
        <f>IF(ISERROR((AK20*12+BW19)*(1+'Loan amortization pre-paid'!$B$14)+BT20+BU20),NA(),(AK20*12+BW19)*(1+'Loan amortization pre-paid'!$B$14)+BT20+BU20)</f>
        <v>42969901.150299333</v>
      </c>
      <c r="BX20" s="48">
        <f>BX19*(1+'Loan amortization pre-paid'!$B$14)</f>
        <v>833987.59702383587</v>
      </c>
    </row>
    <row r="21" spans="1:76" customFormat="1">
      <c r="A21" s="171" t="s">
        <v>77</v>
      </c>
      <c r="B21" s="184">
        <f>PMT(B20/B19,B18*B19,-B17)</f>
        <v>75222.35823956829</v>
      </c>
      <c r="C21" s="158"/>
      <c r="D21" s="162">
        <f t="shared" si="7"/>
        <v>18</v>
      </c>
      <c r="E21" s="162">
        <f t="shared" si="8"/>
        <v>0</v>
      </c>
      <c r="F21" s="164">
        <f t="shared" si="9"/>
        <v>75222.35823956829</v>
      </c>
      <c r="G21" s="165">
        <f t="shared" si="10"/>
        <v>44750.900465531508</v>
      </c>
      <c r="H21" s="164">
        <f t="shared" si="25"/>
        <v>30471.457774036782</v>
      </c>
      <c r="I21" s="162"/>
      <c r="J21" s="210"/>
      <c r="K21" s="162">
        <f t="shared" si="26"/>
        <v>0</v>
      </c>
      <c r="L21" s="164">
        <f t="shared" si="27"/>
        <v>5339636.5980897443</v>
      </c>
      <c r="M21" s="159"/>
      <c r="O21" s="11" t="e">
        <f t="shared" si="11"/>
        <v>#N/A</v>
      </c>
      <c r="P21" s="11" t="e">
        <f t="shared" si="0"/>
        <v>#N/A</v>
      </c>
      <c r="Q21" s="11" t="str">
        <f>IF(ISERROR(O21),"",SUM(INDEX($F$4:$F$1333,T21):INDEX($F$4:$F$1333,U21)))</f>
        <v/>
      </c>
      <c r="R21" s="14" t="str">
        <f>IF(ISERROR(O21),"",SUM(INDEX($G$4:$G$1333,T21):INDEX($G$4:$G$1333,U21)))</f>
        <v/>
      </c>
      <c r="S21" s="14" t="str">
        <f>IF(ISERROR(O21),"",SUM(INDEX($H$4:$H$1333,T21):INDEX($H$4:$H$1333,U21)))</f>
        <v/>
      </c>
      <c r="T21" s="55" t="str">
        <f t="shared" si="28"/>
        <v/>
      </c>
      <c r="U21" s="55" t="str">
        <f t="shared" si="29"/>
        <v/>
      </c>
      <c r="V21" s="11"/>
      <c r="W21" s="11"/>
      <c r="X21" s="11"/>
      <c r="Y21" s="11"/>
      <c r="Z21" s="11"/>
      <c r="AA21" s="56" t="str">
        <f t="shared" si="12"/>
        <v/>
      </c>
      <c r="AB21" s="11" t="str">
        <f t="shared" si="1"/>
        <v/>
      </c>
      <c r="AC21" s="14" t="str">
        <f t="shared" si="13"/>
        <v/>
      </c>
      <c r="AD21" s="14" t="str">
        <f>IF(ISERROR(O21),"",IF(AC21&gt;'Income Tax Slabs'!$C$6,('Income Tax Slabs'!$F$7*(AC21-'Income Tax Slabs'!$C$6)+'Income Tax Slabs'!$D$7)*(1+cess),IF(AC21&gt;'Income Tax Slabs'!$C$5,(20%*(AC21-'Income Tax Slabs'!$C$5)+'Income Tax Slabs'!$D$6)*(1+cess),IF(AC21&gt;'Income Tax Slabs'!$C$4,(10%*(AC21-'Income Tax Slabs'!$C$4))*(1+cess),0))))</f>
        <v/>
      </c>
      <c r="AE21" s="14" t="str">
        <f t="shared" si="14"/>
        <v/>
      </c>
      <c r="AF21" s="14" t="e">
        <f t="shared" si="15"/>
        <v>#N/A</v>
      </c>
      <c r="AG21" s="11" t="str">
        <f t="shared" si="2"/>
        <v/>
      </c>
      <c r="AH21" s="54" t="str">
        <f t="shared" si="16"/>
        <v/>
      </c>
      <c r="AI21" s="14" t="str">
        <f t="shared" si="17"/>
        <v/>
      </c>
      <c r="AJ21" s="14" t="str">
        <f t="shared" si="18"/>
        <v/>
      </c>
      <c r="AK21" s="14" t="e">
        <f t="shared" si="19"/>
        <v>#N/A</v>
      </c>
      <c r="AL21" s="14">
        <f>IF('Detailed Cash Flow Chart'!AH22=0,NA(),'Detailed Cash Flow Chart'!AH22)</f>
        <v>333665.57668238063</v>
      </c>
      <c r="AM21" s="155"/>
      <c r="AN21" s="12"/>
      <c r="AO21" s="58"/>
      <c r="BB21" s="59"/>
      <c r="BC21" s="59"/>
      <c r="BD21" s="59"/>
      <c r="BF21" s="59">
        <f t="shared" si="30"/>
        <v>228</v>
      </c>
      <c r="BG21" s="12" t="e">
        <f t="shared" si="3"/>
        <v>#NUM!</v>
      </c>
      <c r="BH21" t="e">
        <f t="shared" si="20"/>
        <v>#NUM!</v>
      </c>
      <c r="BI21" t="e">
        <f t="shared" si="4"/>
        <v>#NUM!</v>
      </c>
      <c r="BO21" t="e">
        <f t="shared" si="5"/>
        <v>#REF!</v>
      </c>
      <c r="BP21" t="e">
        <f t="shared" si="6"/>
        <v>#REF!</v>
      </c>
      <c r="BQ21" t="e">
        <f t="shared" si="21"/>
        <v>#N/A</v>
      </c>
      <c r="BR21" s="57" t="e">
        <f t="shared" si="22"/>
        <v>#N/A</v>
      </c>
      <c r="BS21" s="57" t="e">
        <f t="shared" si="23"/>
        <v>#N/A</v>
      </c>
      <c r="BT21" s="12">
        <f>'Detailed Cash Flow Chart'!Q22</f>
        <v>0</v>
      </c>
      <c r="BU21" s="12">
        <f t="shared" si="24"/>
        <v>3580957.1438493053</v>
      </c>
      <c r="BV21" s="48" t="e">
        <f>IF(ISERROR((AF21*12+BV20)*(1+'Loan amortization pre-paid'!$B$14)+BT21+BU21),NA(),(AF21*12+BV20)*(1+'Loan amortization pre-paid'!$B$14)+BT21+BU21)</f>
        <v>#N/A</v>
      </c>
      <c r="BW21" s="48" t="e">
        <f>IF(ISERROR((AK21*12+BW20)*(1+'Loan amortization pre-paid'!$B$14)+BT21+BU21),NA(),(AK21*12+BW20)*(1+'Loan amortization pre-paid'!$B$14)+BT21+BU21)</f>
        <v>#N/A</v>
      </c>
      <c r="BX21" s="48">
        <f>BX20*(1+'Loan amortization pre-paid'!$B$14)</f>
        <v>917386.35672621953</v>
      </c>
    </row>
    <row r="22" spans="1:76" customFormat="1">
      <c r="A22" s="172" t="s">
        <v>78</v>
      </c>
      <c r="B22" s="181">
        <v>6000000</v>
      </c>
      <c r="C22" s="170"/>
      <c r="D22" s="162">
        <f t="shared" si="7"/>
        <v>19</v>
      </c>
      <c r="E22" s="162">
        <f t="shared" si="8"/>
        <v>0</v>
      </c>
      <c r="F22" s="164">
        <f t="shared" si="9"/>
        <v>75222.35823956829</v>
      </c>
      <c r="G22" s="165">
        <f t="shared" si="10"/>
        <v>44496.971650747873</v>
      </c>
      <c r="H22" s="164">
        <f t="shared" si="25"/>
        <v>30725.386588820416</v>
      </c>
      <c r="I22" s="162"/>
      <c r="J22" s="210"/>
      <c r="K22" s="162">
        <f t="shared" si="26"/>
        <v>0</v>
      </c>
      <c r="L22" s="164">
        <f t="shared" si="27"/>
        <v>5308911.2115009241</v>
      </c>
      <c r="M22" s="159"/>
      <c r="O22" s="11" t="e">
        <f t="shared" si="11"/>
        <v>#N/A</v>
      </c>
      <c r="P22" s="11" t="e">
        <f t="shared" si="0"/>
        <v>#N/A</v>
      </c>
      <c r="Q22" s="11" t="str">
        <f>IF(ISERROR(O22),"",SUM(INDEX($F$4:$F$1333,T22):INDEX($F$4:$F$1333,U22)))</f>
        <v/>
      </c>
      <c r="R22" s="14" t="str">
        <f>IF(ISERROR(O22),"",SUM(INDEX($G$4:$G$1333,T22):INDEX($G$4:$G$1333,U22)))</f>
        <v/>
      </c>
      <c r="S22" s="14" t="str">
        <f>IF(ISERROR(O22),"",SUM(INDEX($H$4:$H$1333,T22):INDEX($H$4:$H$1333,U22)))</f>
        <v/>
      </c>
      <c r="T22" s="55" t="str">
        <f t="shared" si="28"/>
        <v/>
      </c>
      <c r="U22" s="55" t="str">
        <f t="shared" si="29"/>
        <v/>
      </c>
      <c r="V22" s="11"/>
      <c r="W22" s="11"/>
      <c r="X22" s="11"/>
      <c r="Y22" s="11"/>
      <c r="Z22" s="11"/>
      <c r="AA22" s="56" t="str">
        <f t="shared" si="12"/>
        <v/>
      </c>
      <c r="AB22" s="11" t="str">
        <f t="shared" si="1"/>
        <v/>
      </c>
      <c r="AC22" s="14" t="str">
        <f t="shared" si="13"/>
        <v/>
      </c>
      <c r="AD22" s="14" t="str">
        <f>IF(ISERROR(O22),"",IF(AC22&gt;'Income Tax Slabs'!$C$6,('Income Tax Slabs'!$F$7*(AC22-'Income Tax Slabs'!$C$6)+'Income Tax Slabs'!$D$7)*(1+cess),IF(AC22&gt;'Income Tax Slabs'!$C$5,(20%*(AC22-'Income Tax Slabs'!$C$5)+'Income Tax Slabs'!$D$6)*(1+cess),IF(AC22&gt;'Income Tax Slabs'!$C$4,(10%*(AC22-'Income Tax Slabs'!$C$4))*(1+cess),0))))</f>
        <v/>
      </c>
      <c r="AE22" s="14" t="str">
        <f t="shared" si="14"/>
        <v/>
      </c>
      <c r="AF22" s="14" t="e">
        <f t="shared" si="15"/>
        <v>#N/A</v>
      </c>
      <c r="AG22" s="11" t="str">
        <f t="shared" si="2"/>
        <v/>
      </c>
      <c r="AH22" s="54" t="str">
        <f t="shared" si="16"/>
        <v/>
      </c>
      <c r="AI22" s="14" t="str">
        <f t="shared" si="17"/>
        <v/>
      </c>
      <c r="AJ22" s="14" t="str">
        <f t="shared" si="18"/>
        <v/>
      </c>
      <c r="AK22" s="14" t="e">
        <f t="shared" si="19"/>
        <v>#N/A</v>
      </c>
      <c r="AL22" s="14" t="e">
        <f>IF('Detailed Cash Flow Chart'!AH23=0,NA(),'Detailed Cash Flow Chart'!AH23)</f>
        <v>#N/A</v>
      </c>
      <c r="AM22" s="155"/>
      <c r="AN22" s="12"/>
      <c r="AO22" s="58"/>
      <c r="BB22" s="59"/>
      <c r="BC22" s="59"/>
      <c r="BD22" s="59"/>
      <c r="BF22" s="59">
        <f t="shared" si="30"/>
        <v>240</v>
      </c>
      <c r="BG22" s="64">
        <v>0</v>
      </c>
      <c r="BH22">
        <f t="shared" si="20"/>
        <v>902668.29887481942</v>
      </c>
      <c r="BI22" s="59"/>
      <c r="BO22" t="e">
        <f t="shared" si="5"/>
        <v>#REF!</v>
      </c>
      <c r="BP22" t="e">
        <f t="shared" si="6"/>
        <v>#REF!</v>
      </c>
      <c r="BQ22" t="e">
        <f t="shared" si="21"/>
        <v>#N/A</v>
      </c>
      <c r="BR22" s="57" t="e">
        <f t="shared" si="22"/>
        <v>#N/A</v>
      </c>
      <c r="BS22" s="57" t="e">
        <f t="shared" si="23"/>
        <v>#N/A</v>
      </c>
      <c r="BT22" s="12">
        <f>'Detailed Cash Flow Chart'!Q23</f>
        <v>0</v>
      </c>
      <c r="BU22" s="12">
        <f t="shared" si="24"/>
        <v>3953833.7153572501</v>
      </c>
      <c r="BV22" s="48" t="e">
        <f>IF(ISERROR((AF22*12+BV21)*(1+'Loan amortization pre-paid'!$B$14)+BT22+BU22),NA(),(AF22*12+BV21)*(1+'Loan amortization pre-paid'!$B$14)+BT22+BU22)</f>
        <v>#N/A</v>
      </c>
      <c r="BW22" s="48" t="e">
        <f>IF(ISERROR((AK22*12+BW21)*(1+'Loan amortization pre-paid'!$B$14)+BT22+BU22),NA(),(AK22*12+BW21)*(1+'Loan amortization pre-paid'!$B$14)+BT22+BU22)</f>
        <v>#N/A</v>
      </c>
      <c r="BX22" s="48">
        <f>BX21*(1+'Loan amortization pre-paid'!$B$14)</f>
        <v>1009124.9923988415</v>
      </c>
    </row>
    <row r="23" spans="1:76" customFormat="1">
      <c r="A23" s="173" t="s">
        <v>79</v>
      </c>
      <c r="B23" s="174"/>
      <c r="C23" s="158"/>
      <c r="D23" s="162">
        <f t="shared" si="7"/>
        <v>20</v>
      </c>
      <c r="E23" s="162">
        <f t="shared" si="8"/>
        <v>0</v>
      </c>
      <c r="F23" s="164">
        <f t="shared" si="9"/>
        <v>75222.35823956829</v>
      </c>
      <c r="G23" s="165">
        <f t="shared" si="10"/>
        <v>44240.926762507705</v>
      </c>
      <c r="H23" s="164">
        <f t="shared" si="25"/>
        <v>30981.431477060585</v>
      </c>
      <c r="I23" s="162"/>
      <c r="J23" s="210"/>
      <c r="K23" s="162">
        <f t="shared" si="26"/>
        <v>0</v>
      </c>
      <c r="L23" s="164">
        <f t="shared" si="27"/>
        <v>5277929.7800238635</v>
      </c>
      <c r="M23" s="159"/>
      <c r="O23" s="11" t="e">
        <f t="shared" si="11"/>
        <v>#N/A</v>
      </c>
      <c r="P23" s="11" t="e">
        <f t="shared" si="0"/>
        <v>#N/A</v>
      </c>
      <c r="Q23" s="11" t="str">
        <f>IF(ISERROR(O23),"",SUM(INDEX($F$4:$F$1333,T23):INDEX($F$4:$F$1333,U23)))</f>
        <v/>
      </c>
      <c r="R23" s="14" t="str">
        <f>IF(ISERROR(O23),"",SUM(INDEX($G$4:$G$1333,T23):INDEX($G$4:$G$1333,U23)))</f>
        <v/>
      </c>
      <c r="S23" s="14" t="str">
        <f>IF(ISERROR(O23),"",SUM(INDEX($H$4:$H$1333,T23):INDEX($H$4:$H$1333,U23)))</f>
        <v/>
      </c>
      <c r="T23" s="55" t="str">
        <f t="shared" si="28"/>
        <v/>
      </c>
      <c r="U23" s="55" t="str">
        <f t="shared" si="29"/>
        <v/>
      </c>
      <c r="V23" s="11"/>
      <c r="W23" s="11"/>
      <c r="X23" s="11"/>
      <c r="Y23" s="11"/>
      <c r="Z23" s="11"/>
      <c r="AA23" s="56" t="str">
        <f t="shared" si="12"/>
        <v/>
      </c>
      <c r="AB23" s="11" t="str">
        <f t="shared" si="1"/>
        <v/>
      </c>
      <c r="AC23" s="14" t="str">
        <f t="shared" si="13"/>
        <v/>
      </c>
      <c r="AD23" s="14" t="str">
        <f>IF(ISERROR(O23),"",IF(AC23&gt;'Income Tax Slabs'!$C$6,('Income Tax Slabs'!$F$7*(AC23-'Income Tax Slabs'!$C$6)+'Income Tax Slabs'!$D$7)*(1+cess),IF(AC23&gt;'Income Tax Slabs'!$C$5,(20%*(AC23-'Income Tax Slabs'!$C$5)+'Income Tax Slabs'!$D$6)*(1+cess),IF(AC23&gt;'Income Tax Slabs'!$C$4,(10%*(AC23-'Income Tax Slabs'!$C$4))*(1+cess),0))))</f>
        <v/>
      </c>
      <c r="AE23" s="14" t="str">
        <f t="shared" si="14"/>
        <v/>
      </c>
      <c r="AF23" s="14" t="e">
        <f t="shared" si="15"/>
        <v>#N/A</v>
      </c>
      <c r="AG23" s="11" t="str">
        <f t="shared" si="2"/>
        <v/>
      </c>
      <c r="AH23" s="54" t="str">
        <f t="shared" si="16"/>
        <v/>
      </c>
      <c r="AI23" s="14" t="str">
        <f t="shared" si="17"/>
        <v/>
      </c>
      <c r="AJ23" s="14" t="str">
        <f t="shared" si="18"/>
        <v/>
      </c>
      <c r="AK23" s="14" t="e">
        <f t="shared" si="19"/>
        <v>#N/A</v>
      </c>
      <c r="AL23" s="14" t="e">
        <f>IF('Detailed Cash Flow Chart'!AH24=0,NA(),'Detailed Cash Flow Chart'!AH24)</f>
        <v>#N/A</v>
      </c>
      <c r="AM23" s="155"/>
      <c r="AN23" s="12"/>
      <c r="BB23" s="59">
        <f>emi/50%</f>
        <v>150444.71647913658</v>
      </c>
      <c r="BC23" s="59"/>
      <c r="BD23" s="59"/>
      <c r="BF23" s="59">
        <f t="shared" si="30"/>
        <v>252</v>
      </c>
      <c r="BG23" s="12" t="e">
        <f>$B$17-IPMT(rate/freq,BF23+1,term*freq,-$B$17)*freq/rate-BI22</f>
        <v>#NUM!</v>
      </c>
      <c r="BH23" t="e">
        <f t="shared" si="20"/>
        <v>#NUM!</v>
      </c>
      <c r="BI23" s="59"/>
      <c r="BO23" t="e">
        <f t="shared" si="5"/>
        <v>#REF!</v>
      </c>
      <c r="BP23" t="e">
        <f t="shared" si="6"/>
        <v>#REF!</v>
      </c>
      <c r="BQ23" t="e">
        <f t="shared" si="21"/>
        <v>#N/A</v>
      </c>
      <c r="BR23" s="57" t="e">
        <f t="shared" si="22"/>
        <v>#N/A</v>
      </c>
      <c r="BS23" s="57" t="e">
        <f t="shared" si="23"/>
        <v>#N/A</v>
      </c>
      <c r="BT23" s="12">
        <f>'Detailed Cash Flow Chart'!Q24</f>
        <v>0</v>
      </c>
      <c r="BU23" s="12">
        <f t="shared" si="24"/>
        <v>4356540.4125858303</v>
      </c>
      <c r="BV23" s="48" t="e">
        <f>IF(ISERROR((AF23*12+BV22)*(1+'Loan amortization pre-paid'!$B$14)+BT23+BU23),NA(),(AF23*12+BV22)*(1+'Loan amortization pre-paid'!$B$14)+BT23+BU23)</f>
        <v>#N/A</v>
      </c>
      <c r="BW23" s="48" t="e">
        <f>IF(ISERROR((AK23*12+BW22)*(1+'Loan amortization pre-paid'!$B$14)+BT23+BU23),NA(),(AK23*12+BW22)*(1+'Loan amortization pre-paid'!$B$14)+BT23+BU23)</f>
        <v>#N/A</v>
      </c>
      <c r="BX23" s="48">
        <f>BX22*(1+'Loan amortization pre-paid'!$B$14)</f>
        <v>1110037.4916387259</v>
      </c>
    </row>
    <row r="24" spans="1:76" customFormat="1">
      <c r="A24" s="175" t="s">
        <v>48</v>
      </c>
      <c r="B24" s="176" t="s">
        <v>80</v>
      </c>
      <c r="C24" s="158"/>
      <c r="D24" s="162">
        <f t="shared" si="7"/>
        <v>21</v>
      </c>
      <c r="E24" s="162">
        <f t="shared" si="8"/>
        <v>0</v>
      </c>
      <c r="F24" s="164">
        <f t="shared" si="9"/>
        <v>75222.35823956829</v>
      </c>
      <c r="G24" s="165">
        <f t="shared" si="10"/>
        <v>43982.748166865531</v>
      </c>
      <c r="H24" s="164">
        <f t="shared" si="25"/>
        <v>31239.610072702759</v>
      </c>
      <c r="I24" s="162"/>
      <c r="J24" s="210"/>
      <c r="K24" s="162">
        <f t="shared" si="26"/>
        <v>0</v>
      </c>
      <c r="L24" s="164">
        <f t="shared" si="27"/>
        <v>5246690.1699511604</v>
      </c>
      <c r="M24" s="159"/>
      <c r="O24" s="11" t="e">
        <f t="shared" si="11"/>
        <v>#N/A</v>
      </c>
      <c r="P24" s="11" t="e">
        <f t="shared" si="0"/>
        <v>#N/A</v>
      </c>
      <c r="Q24" s="11" t="str">
        <f>IF(ISERROR(O24),"",SUM(INDEX($F$4:$F$1333,T24):INDEX($F$4:$F$1333,U24)))</f>
        <v/>
      </c>
      <c r="R24" s="14" t="str">
        <f>IF(ISERROR(O24),"",SUM(INDEX($G$4:$G$1333,T24):INDEX($G$4:$G$1333,U24)))</f>
        <v/>
      </c>
      <c r="S24" s="14" t="str">
        <f>IF(ISERROR(O24),"",SUM(INDEX($H$4:$H$1333,T24):INDEX($H$4:$H$1333,U24)))</f>
        <v/>
      </c>
      <c r="T24" s="55" t="str">
        <f t="shared" si="28"/>
        <v/>
      </c>
      <c r="U24" s="55" t="str">
        <f t="shared" si="29"/>
        <v/>
      </c>
      <c r="V24" s="11"/>
      <c r="W24" s="11"/>
      <c r="X24" s="11"/>
      <c r="Y24" s="11"/>
      <c r="Z24" s="11"/>
      <c r="AA24" s="56" t="str">
        <f t="shared" si="12"/>
        <v/>
      </c>
      <c r="AB24" s="11" t="str">
        <f t="shared" si="1"/>
        <v/>
      </c>
      <c r="AC24" s="14" t="str">
        <f t="shared" si="13"/>
        <v/>
      </c>
      <c r="AD24" s="14" t="str">
        <f>IF(ISERROR(O24),"",IF(AC24&gt;'Income Tax Slabs'!$C$6,('Income Tax Slabs'!$F$7*(AC24-'Income Tax Slabs'!$C$6)+'Income Tax Slabs'!$D$7)*(1+cess),IF(AC24&gt;'Income Tax Slabs'!$C$5,(20%*(AC24-'Income Tax Slabs'!$C$5)+'Income Tax Slabs'!$D$6)*(1+cess),IF(AC24&gt;'Income Tax Slabs'!$C$4,(10%*(AC24-'Income Tax Slabs'!$C$4))*(1+cess),0))))</f>
        <v/>
      </c>
      <c r="AE24" s="14" t="str">
        <f t="shared" si="14"/>
        <v/>
      </c>
      <c r="AF24" s="14" t="e">
        <f t="shared" si="15"/>
        <v>#N/A</v>
      </c>
      <c r="AG24" s="11" t="str">
        <f t="shared" si="2"/>
        <v/>
      </c>
      <c r="AH24" s="54" t="str">
        <f t="shared" si="16"/>
        <v/>
      </c>
      <c r="AI24" s="14" t="str">
        <f t="shared" si="17"/>
        <v/>
      </c>
      <c r="AJ24" s="14" t="str">
        <f t="shared" si="18"/>
        <v/>
      </c>
      <c r="AK24" s="14" t="e">
        <f t="shared" si="19"/>
        <v>#N/A</v>
      </c>
      <c r="AL24" s="14" t="e">
        <f>IF('Detailed Cash Flow Chart'!AH25=0,NA(),'Detailed Cash Flow Chart'!AH25)</f>
        <v>#N/A</v>
      </c>
      <c r="AM24" s="155"/>
      <c r="AN24" s="12"/>
      <c r="BB24" s="59">
        <f>BB23*12</f>
        <v>1805336.5977496388</v>
      </c>
      <c r="BC24" s="59"/>
      <c r="BD24" s="59"/>
      <c r="BF24" s="59">
        <f t="shared" si="30"/>
        <v>264</v>
      </c>
      <c r="BG24" s="12" t="e">
        <f>$B$17-IPMT(rate/freq,BF24+1,term*freq,-$B$17)*freq/rate-BI23</f>
        <v>#NUM!</v>
      </c>
      <c r="BH24" t="e">
        <f t="shared" si="20"/>
        <v>#NUM!</v>
      </c>
      <c r="BI24" s="59"/>
      <c r="BO24" t="e">
        <f t="shared" si="5"/>
        <v>#REF!</v>
      </c>
      <c r="BP24" t="e">
        <f t="shared" si="6"/>
        <v>#REF!</v>
      </c>
      <c r="BQ24" t="e">
        <f t="shared" si="21"/>
        <v>#N/A</v>
      </c>
      <c r="BR24" s="57" t="e">
        <f t="shared" si="22"/>
        <v>#N/A</v>
      </c>
      <c r="BS24" s="57" t="e">
        <f t="shared" si="23"/>
        <v>#N/A</v>
      </c>
      <c r="BT24" s="12">
        <f>'Detailed Cash Flow Chart'!Q25</f>
        <v>0</v>
      </c>
      <c r="BU24" s="12">
        <f t="shared" si="24"/>
        <v>4791463.645592697</v>
      </c>
      <c r="BV24" s="48" t="e">
        <f>IF(ISERROR((AF24*12+BV23)*(1+'Loan amortization pre-paid'!$B$14)+BT24+BU24),NA(),(AF24*12+BV23)*(1+'Loan amortization pre-paid'!$B$14)+BT24+BU24)</f>
        <v>#N/A</v>
      </c>
      <c r="BW24" s="48" t="e">
        <f>IF(ISERROR((AK24*12+BW23)*(1+'Loan amortization pre-paid'!$B$14)+BT24+BU24),NA(),(AK24*12+BW23)*(1+'Loan amortization pre-paid'!$B$14)+BT24+BU24)</f>
        <v>#N/A</v>
      </c>
      <c r="BX24" s="48">
        <f>BX23*(1+'Loan amortization pre-paid'!$B$14)</f>
        <v>1221041.2408025987</v>
      </c>
    </row>
    <row r="25" spans="1:76" customFormat="1">
      <c r="A25" s="160">
        <v>6</v>
      </c>
      <c r="B25" s="160"/>
      <c r="C25" s="158"/>
      <c r="D25" s="162">
        <f t="shared" si="7"/>
        <v>22</v>
      </c>
      <c r="E25" s="162">
        <f t="shared" si="8"/>
        <v>0</v>
      </c>
      <c r="F25" s="164">
        <f t="shared" si="9"/>
        <v>75222.35823956829</v>
      </c>
      <c r="G25" s="165">
        <f t="shared" si="10"/>
        <v>43722.418082926335</v>
      </c>
      <c r="H25" s="164">
        <f t="shared" si="25"/>
        <v>31499.940156641955</v>
      </c>
      <c r="I25" s="162"/>
      <c r="J25" s="210"/>
      <c r="K25" s="162">
        <f t="shared" si="26"/>
        <v>0</v>
      </c>
      <c r="L25" s="164">
        <f t="shared" si="27"/>
        <v>5215190.2297945181</v>
      </c>
      <c r="M25" s="177"/>
      <c r="N25" s="59"/>
      <c r="O25" s="11" t="e">
        <f t="shared" si="11"/>
        <v>#N/A</v>
      </c>
      <c r="P25" s="11" t="e">
        <f t="shared" si="0"/>
        <v>#N/A</v>
      </c>
      <c r="Q25" s="11" t="str">
        <f>IF(ISERROR(O25),"",SUM(INDEX($F$4:$F$1333,T25):INDEX($F$4:$F$1333,U25)))</f>
        <v/>
      </c>
      <c r="R25" s="14" t="str">
        <f>IF(ISERROR(O25),"",SUM(INDEX($G$4:$G$1333,T25):INDEX($G$4:$G$1333,U25)))</f>
        <v/>
      </c>
      <c r="S25" s="14" t="str">
        <f>IF(ISERROR(O25),"",SUM(INDEX($H$4:$H$1333,T25):INDEX($H$4:$H$1333,U25)))</f>
        <v/>
      </c>
      <c r="T25" s="55" t="str">
        <f t="shared" si="28"/>
        <v/>
      </c>
      <c r="U25" s="55" t="str">
        <f t="shared" si="29"/>
        <v/>
      </c>
      <c r="V25" s="11"/>
      <c r="W25" s="11"/>
      <c r="X25" s="11"/>
      <c r="Y25" s="11"/>
      <c r="Z25" s="11"/>
      <c r="AA25" s="56" t="str">
        <f t="shared" si="12"/>
        <v/>
      </c>
      <c r="AB25" s="11" t="str">
        <f t="shared" si="1"/>
        <v/>
      </c>
      <c r="AC25" s="14" t="str">
        <f t="shared" si="13"/>
        <v/>
      </c>
      <c r="AD25" s="14" t="str">
        <f>IF(ISERROR(O25),"",IF(AC25&gt;'Income Tax Slabs'!$C$6,('Income Tax Slabs'!$F$7*(AC25-'Income Tax Slabs'!$C$6)+'Income Tax Slabs'!$D$7)*(1+cess),IF(AC25&gt;'Income Tax Slabs'!$C$5,(20%*(AC25-'Income Tax Slabs'!$C$5)+'Income Tax Slabs'!$D$6)*(1+cess),IF(AC25&gt;'Income Tax Slabs'!$C$4,(10%*(AC25-'Income Tax Slabs'!$C$4))*(1+cess),0))))</f>
        <v/>
      </c>
      <c r="AE25" s="14" t="str">
        <f t="shared" si="14"/>
        <v/>
      </c>
      <c r="AF25" s="14" t="e">
        <f t="shared" si="15"/>
        <v>#N/A</v>
      </c>
      <c r="AG25" s="11" t="str">
        <f t="shared" si="2"/>
        <v/>
      </c>
      <c r="AH25" s="54" t="str">
        <f t="shared" si="16"/>
        <v/>
      </c>
      <c r="AI25" s="14" t="str">
        <f t="shared" si="17"/>
        <v/>
      </c>
      <c r="AJ25" s="14" t="str">
        <f t="shared" si="18"/>
        <v/>
      </c>
      <c r="AK25" s="14" t="e">
        <f t="shared" si="19"/>
        <v>#N/A</v>
      </c>
      <c r="AL25" s="14" t="e">
        <f>IF('Detailed Cash Flow Chart'!AH26=0,NA(),'Detailed Cash Flow Chart'!AH26)</f>
        <v>#N/A</v>
      </c>
      <c r="AM25" s="155"/>
      <c r="AN25" s="12"/>
      <c r="BB25" s="59"/>
      <c r="BC25" s="59"/>
      <c r="BD25" s="59"/>
      <c r="BF25" s="59"/>
      <c r="BG25" s="59"/>
      <c r="BI25" s="59"/>
      <c r="BO25" t="e">
        <f t="shared" si="5"/>
        <v>#REF!</v>
      </c>
      <c r="BP25" t="e">
        <f t="shared" si="6"/>
        <v>#REF!</v>
      </c>
      <c r="BQ25" t="e">
        <f t="shared" si="21"/>
        <v>#N/A</v>
      </c>
      <c r="BR25" s="57" t="e">
        <f t="shared" si="22"/>
        <v>#N/A</v>
      </c>
      <c r="BS25" s="57" t="e">
        <f t="shared" si="23"/>
        <v>#N/A</v>
      </c>
      <c r="BT25" s="12">
        <f>'Detailed Cash Flow Chart'!Q26</f>
        <v>0</v>
      </c>
      <c r="BU25" s="12">
        <f t="shared" si="24"/>
        <v>5261180.7372401133</v>
      </c>
      <c r="BV25" s="48" t="e">
        <f>IF(ISERROR((AF25*12+BV24)*(1+'Loan amortization pre-paid'!$B$14)+BT25+BU25),NA(),(AF25*12+BV24)*(1+'Loan amortization pre-paid'!$B$14)+BT25+BU25)</f>
        <v>#N/A</v>
      </c>
      <c r="BW25" s="48" t="e">
        <f>IF(ISERROR((AK25*12+BW24)*(1+'Loan amortization pre-paid'!$B$14)+BT25+BU25),NA(),(AK25*12+BW24)*(1+'Loan amortization pre-paid'!$B$14)+BT25+BU25)</f>
        <v>#N/A</v>
      </c>
      <c r="BX25" s="48">
        <f>BX24*(1+'Loan amortization pre-paid'!$B$14)</f>
        <v>1343145.3648828587</v>
      </c>
    </row>
    <row r="26" spans="1:76" customFormat="1">
      <c r="A26" s="160">
        <v>12</v>
      </c>
      <c r="B26" s="160"/>
      <c r="C26" s="158"/>
      <c r="D26" s="162">
        <f t="shared" si="7"/>
        <v>23</v>
      </c>
      <c r="E26" s="162">
        <f t="shared" si="8"/>
        <v>0</v>
      </c>
      <c r="F26" s="164">
        <f t="shared" si="9"/>
        <v>75222.35823956829</v>
      </c>
      <c r="G26" s="165">
        <f t="shared" si="10"/>
        <v>43459.918581620987</v>
      </c>
      <c r="H26" s="164">
        <f t="shared" si="25"/>
        <v>31762.439657947303</v>
      </c>
      <c r="I26" s="162"/>
      <c r="J26" s="210"/>
      <c r="K26" s="162">
        <f t="shared" si="26"/>
        <v>0</v>
      </c>
      <c r="L26" s="164">
        <f t="shared" si="27"/>
        <v>5183427.790136571</v>
      </c>
      <c r="M26" s="177"/>
      <c r="N26" s="59"/>
      <c r="O26" s="11" t="e">
        <f t="shared" si="11"/>
        <v>#N/A</v>
      </c>
      <c r="P26" s="11" t="e">
        <f t="shared" si="0"/>
        <v>#N/A</v>
      </c>
      <c r="Q26" s="11" t="str">
        <f>IF(ISERROR(O26),"",SUM(INDEX($F$4:$F$1333,T26):INDEX($F$4:$F$1333,U26)))</f>
        <v/>
      </c>
      <c r="R26" s="14" t="str">
        <f>IF(ISERROR(O26),"",SUM(INDEX($G$4:$G$1333,T26):INDEX($G$4:$G$1333,U26)))</f>
        <v/>
      </c>
      <c r="S26" s="14" t="str">
        <f>IF(ISERROR(O26),"",SUM(INDEX($H$4:$H$1333,T26):INDEX($H$4:$H$1333,U26)))</f>
        <v/>
      </c>
      <c r="T26" s="55" t="str">
        <f t="shared" si="28"/>
        <v/>
      </c>
      <c r="U26" s="55" t="str">
        <f t="shared" si="29"/>
        <v/>
      </c>
      <c r="V26" s="11"/>
      <c r="W26" s="11"/>
      <c r="X26" s="11"/>
      <c r="Y26" s="11"/>
      <c r="Z26" s="11"/>
      <c r="AA26" s="56" t="str">
        <f t="shared" si="12"/>
        <v/>
      </c>
      <c r="AB26" s="11" t="str">
        <f t="shared" si="1"/>
        <v/>
      </c>
      <c r="AC26" s="14" t="str">
        <f t="shared" si="13"/>
        <v/>
      </c>
      <c r="AD26" s="14" t="str">
        <f>IF(ISERROR(O26),"",IF(AC26&gt;'Income Tax Slabs'!$C$6,('Income Tax Slabs'!$F$7*(AC26-'Income Tax Slabs'!$C$6)+'Income Tax Slabs'!$D$7)*(1+cess),IF(AC26&gt;'Income Tax Slabs'!$C$5,(20%*(AC26-'Income Tax Slabs'!$C$5)+'Income Tax Slabs'!$D$6)*(1+cess),IF(AC26&gt;'Income Tax Slabs'!$C$4,(10%*(AC26-'Income Tax Slabs'!$C$4))*(1+cess),0))))</f>
        <v/>
      </c>
      <c r="AE26" s="14" t="str">
        <f t="shared" si="14"/>
        <v/>
      </c>
      <c r="AF26" s="14" t="e">
        <f t="shared" si="15"/>
        <v>#N/A</v>
      </c>
      <c r="AG26" s="11" t="str">
        <f t="shared" si="2"/>
        <v/>
      </c>
      <c r="AH26" s="54" t="str">
        <f t="shared" si="16"/>
        <v/>
      </c>
      <c r="AI26" s="14" t="str">
        <f t="shared" si="17"/>
        <v/>
      </c>
      <c r="AJ26" s="14" t="str">
        <f t="shared" si="18"/>
        <v/>
      </c>
      <c r="AK26" s="14" t="e">
        <f t="shared" si="19"/>
        <v>#N/A</v>
      </c>
      <c r="AL26" s="14" t="e">
        <f>IF('Detailed Cash Flow Chart'!AH27=0,NA(),'Detailed Cash Flow Chart'!AH27)</f>
        <v>#N/A</v>
      </c>
      <c r="AM26" s="155"/>
      <c r="AN26" s="12"/>
      <c r="BB26" s="59"/>
      <c r="BC26" s="59"/>
      <c r="BD26" s="59"/>
      <c r="BF26" s="59"/>
      <c r="BG26" s="59"/>
      <c r="BI26" s="59"/>
      <c r="BO26" t="e">
        <f t="shared" si="5"/>
        <v>#REF!</v>
      </c>
      <c r="BP26" t="e">
        <f t="shared" si="6"/>
        <v>#REF!</v>
      </c>
      <c r="BQ26" t="e">
        <f t="shared" si="21"/>
        <v>#N/A</v>
      </c>
      <c r="BR26" s="57" t="e">
        <f t="shared" si="22"/>
        <v>#N/A</v>
      </c>
      <c r="BS26" s="57" t="e">
        <f t="shared" si="23"/>
        <v>#N/A</v>
      </c>
      <c r="BT26" s="12">
        <f>'Detailed Cash Flow Chart'!Q27</f>
        <v>0</v>
      </c>
      <c r="BU26" s="12">
        <f t="shared" si="24"/>
        <v>5768475.1962193232</v>
      </c>
      <c r="BV26" s="48" t="e">
        <f>IF(ISERROR((AF26*12+BV25)*(1+'Loan amortization pre-paid'!$B$14)+BT26+BU26),NA(),(AF26*12+BV25)*(1+'Loan amortization pre-paid'!$B$14)+BT26+BU26)</f>
        <v>#N/A</v>
      </c>
      <c r="BW26" s="48" t="e">
        <f>IF(ISERROR((AK26*12+BW25)*(1+'Loan amortization pre-paid'!$B$14)+BT26+BU26),NA(),(AK26*12+BW25)*(1+'Loan amortization pre-paid'!$B$14)+BT26+BU26)</f>
        <v>#N/A</v>
      </c>
      <c r="BX26" s="48">
        <f>BX25*(1+'Loan amortization pre-paid'!$B$14)</f>
        <v>1477459.9013711447</v>
      </c>
    </row>
    <row r="27" spans="1:76" customFormat="1">
      <c r="A27" s="160">
        <v>18</v>
      </c>
      <c r="B27" s="160"/>
      <c r="C27" s="158"/>
      <c r="D27" s="162">
        <f t="shared" si="7"/>
        <v>24</v>
      </c>
      <c r="E27" s="162">
        <f t="shared" si="8"/>
        <v>0</v>
      </c>
      <c r="F27" s="164">
        <f t="shared" si="9"/>
        <v>75222.35823956829</v>
      </c>
      <c r="G27" s="165">
        <f t="shared" si="10"/>
        <v>43195.231584471425</v>
      </c>
      <c r="H27" s="164">
        <f t="shared" si="25"/>
        <v>32027.126655096865</v>
      </c>
      <c r="I27" s="162"/>
      <c r="J27" s="210"/>
      <c r="K27" s="162">
        <f t="shared" si="26"/>
        <v>0</v>
      </c>
      <c r="L27" s="164">
        <f t="shared" si="27"/>
        <v>5151400.6634814739</v>
      </c>
      <c r="M27" s="177"/>
      <c r="N27" s="59"/>
      <c r="O27" s="11" t="e">
        <f t="shared" si="11"/>
        <v>#N/A</v>
      </c>
      <c r="P27" s="11" t="e">
        <f t="shared" si="0"/>
        <v>#N/A</v>
      </c>
      <c r="Q27" s="11" t="str">
        <f>IF(ISERROR(O27),"",SUM(INDEX($F$4:$F$1333,T27):INDEX($F$4:$F$1333,U27)))</f>
        <v/>
      </c>
      <c r="R27" s="14" t="str">
        <f>IF(ISERROR(O27),"",SUM(INDEX($G$4:$G$1333,T27):INDEX($G$4:$G$1333,U27)))</f>
        <v/>
      </c>
      <c r="S27" s="14" t="str">
        <f>IF(ISERROR(O27),"",SUM(INDEX($H$4:$H$1333,T27):INDEX($H$4:$H$1333,U27)))</f>
        <v/>
      </c>
      <c r="T27" s="55" t="str">
        <f t="shared" si="28"/>
        <v/>
      </c>
      <c r="U27" s="55" t="str">
        <f t="shared" si="29"/>
        <v/>
      </c>
      <c r="V27" s="11"/>
      <c r="W27" s="11"/>
      <c r="X27" s="11"/>
      <c r="Y27" s="11"/>
      <c r="Z27" s="11"/>
      <c r="AA27" s="56" t="str">
        <f t="shared" si="12"/>
        <v/>
      </c>
      <c r="AB27" s="11" t="str">
        <f t="shared" si="1"/>
        <v/>
      </c>
      <c r="AC27" s="14" t="str">
        <f t="shared" si="13"/>
        <v/>
      </c>
      <c r="AD27" s="14" t="str">
        <f>IF(ISERROR(O27),"",IF(AC27&gt;'Income Tax Slabs'!$C$6,('Income Tax Slabs'!$F$7*(AC27-'Income Tax Slabs'!$C$6)+'Income Tax Slabs'!$D$7)*(1+cess),IF(AC27&gt;'Income Tax Slabs'!$C$5,(20%*(AC27-'Income Tax Slabs'!$C$5)+'Income Tax Slabs'!$D$6)*(1+cess),IF(AC27&gt;'Income Tax Slabs'!$C$4,(10%*(AC27-'Income Tax Slabs'!$C$4))*(1+cess),0))))</f>
        <v/>
      </c>
      <c r="AE27" s="14" t="str">
        <f t="shared" si="14"/>
        <v/>
      </c>
      <c r="AF27" s="14" t="e">
        <f t="shared" si="15"/>
        <v>#N/A</v>
      </c>
      <c r="AG27" s="11" t="str">
        <f t="shared" si="2"/>
        <v/>
      </c>
      <c r="AH27" s="54" t="str">
        <f t="shared" si="16"/>
        <v/>
      </c>
      <c r="AI27" s="14" t="str">
        <f t="shared" si="17"/>
        <v/>
      </c>
      <c r="AJ27" s="14" t="str">
        <f t="shared" si="18"/>
        <v/>
      </c>
      <c r="AK27" s="14" t="e">
        <f t="shared" si="19"/>
        <v>#N/A</v>
      </c>
      <c r="AL27" s="14" t="e">
        <f>IF('Detailed Cash Flow Chart'!AH28=0,NA(),'Detailed Cash Flow Chart'!AH28)</f>
        <v>#N/A</v>
      </c>
      <c r="AM27" s="155"/>
      <c r="AN27" s="12"/>
      <c r="BF27" s="59"/>
      <c r="BG27" s="59"/>
      <c r="BI27" s="59"/>
      <c r="BO27" t="e">
        <f t="shared" si="5"/>
        <v>#REF!</v>
      </c>
      <c r="BP27" t="e">
        <f t="shared" si="6"/>
        <v>#REF!</v>
      </c>
      <c r="BQ27" t="e">
        <f t="shared" si="21"/>
        <v>#N/A</v>
      </c>
      <c r="BR27" s="57" t="e">
        <f t="shared" si="22"/>
        <v>#N/A</v>
      </c>
      <c r="BS27" s="57" t="e">
        <f t="shared" si="23"/>
        <v>#N/A</v>
      </c>
      <c r="BT27" s="12">
        <f>'Detailed Cash Flow Chart'!Q28</f>
        <v>0</v>
      </c>
      <c r="BU27" s="12">
        <f t="shared" si="24"/>
        <v>6316353.2119168695</v>
      </c>
      <c r="BV27" s="48" t="e">
        <f>IF(ISERROR((AF27*12+BV26)*(1+'Loan amortization pre-paid'!$B$14)+BT27+BU27),NA(),(AF27*12+BV26)*(1+'Loan amortization pre-paid'!$B$14)+BT27+BU27)</f>
        <v>#N/A</v>
      </c>
      <c r="BW27" s="48" t="e">
        <f>IF(ISERROR((AK27*12+BW26)*(1+'Loan amortization pre-paid'!$B$14)+BT27+BU27),NA(),(AK27*12+BW26)*(1+'Loan amortization pre-paid'!$B$14)+BT27+BU27)</f>
        <v>#N/A</v>
      </c>
      <c r="BX27" s="48">
        <f>BX26*(1+'Loan amortization pre-paid'!$B$14)</f>
        <v>1625205.8915082593</v>
      </c>
    </row>
    <row r="28" spans="1:76" customFormat="1">
      <c r="A28" s="160"/>
      <c r="B28" s="160"/>
      <c r="C28" s="158"/>
      <c r="D28" s="162">
        <f t="shared" si="7"/>
        <v>25</v>
      </c>
      <c r="E28" s="162">
        <f t="shared" si="8"/>
        <v>0</v>
      </c>
      <c r="F28" s="164">
        <f t="shared" si="9"/>
        <v>75222.35823956829</v>
      </c>
      <c r="G28" s="165">
        <f t="shared" si="10"/>
        <v>42928.338862345619</v>
      </c>
      <c r="H28" s="164">
        <f t="shared" si="25"/>
        <v>32294.01937722267</v>
      </c>
      <c r="I28" s="162"/>
      <c r="J28" s="210"/>
      <c r="K28" s="162">
        <f t="shared" si="26"/>
        <v>0</v>
      </c>
      <c r="L28" s="164">
        <f t="shared" si="27"/>
        <v>5119106.6441042516</v>
      </c>
      <c r="M28" s="177"/>
      <c r="N28" s="59"/>
      <c r="O28" s="11" t="e">
        <f t="shared" si="11"/>
        <v>#N/A</v>
      </c>
      <c r="P28" s="11" t="e">
        <f t="shared" si="0"/>
        <v>#N/A</v>
      </c>
      <c r="Q28" s="11" t="str">
        <f>IF(ISERROR(O28),"",SUM(INDEX($F$4:$F$1333,T28):INDEX($F$4:$F$1333,U28)))</f>
        <v/>
      </c>
      <c r="R28" s="14" t="str">
        <f>IF(ISERROR(O28),"",SUM(INDEX($G$4:$G$1333,T28):INDEX($G$4:$G$1333,U28)))</f>
        <v/>
      </c>
      <c r="S28" s="14" t="str">
        <f>IF(ISERROR(O28),"",SUM(INDEX($H$4:$H$1333,T28):INDEX($H$4:$H$1333,U28)))</f>
        <v/>
      </c>
      <c r="T28" s="55" t="str">
        <f t="shared" si="28"/>
        <v/>
      </c>
      <c r="U28" s="55" t="str">
        <f t="shared" si="29"/>
        <v/>
      </c>
      <c r="V28" s="11"/>
      <c r="W28" s="11"/>
      <c r="X28" s="11"/>
      <c r="Y28" s="11"/>
      <c r="Z28" s="11"/>
      <c r="AA28" s="56" t="str">
        <f t="shared" si="12"/>
        <v/>
      </c>
      <c r="AB28" s="11" t="str">
        <f t="shared" si="1"/>
        <v/>
      </c>
      <c r="AC28" s="14" t="str">
        <f t="shared" si="13"/>
        <v/>
      </c>
      <c r="AD28" s="14" t="str">
        <f>IF(ISERROR(O28),"",IF(AC28&gt;'Income Tax Slabs'!$C$6,('Income Tax Slabs'!$F$7*(AC28-'Income Tax Slabs'!$C$6)+'Income Tax Slabs'!$D$7)*(1+cess),IF(AC28&gt;'Income Tax Slabs'!$C$5,(20%*(AC28-'Income Tax Slabs'!$C$5)+'Income Tax Slabs'!$D$6)*(1+cess),IF(AC28&gt;'Income Tax Slabs'!$C$4,(10%*(AC28-'Income Tax Slabs'!$C$4))*(1+cess),0))))</f>
        <v/>
      </c>
      <c r="AE28" s="14" t="str">
        <f t="shared" si="14"/>
        <v/>
      </c>
      <c r="AF28" s="14" t="e">
        <f t="shared" si="15"/>
        <v>#N/A</v>
      </c>
      <c r="AG28" s="11" t="str">
        <f t="shared" si="2"/>
        <v/>
      </c>
      <c r="AH28" s="54" t="str">
        <f t="shared" si="16"/>
        <v/>
      </c>
      <c r="AI28" s="14" t="str">
        <f t="shared" si="17"/>
        <v/>
      </c>
      <c r="AJ28" s="14" t="str">
        <f t="shared" si="18"/>
        <v/>
      </c>
      <c r="AK28" s="14" t="e">
        <f t="shared" si="19"/>
        <v>#N/A</v>
      </c>
      <c r="AL28" s="14" t="e">
        <f>IF('Detailed Cash Flow Chart'!AH29=0,NA(),'Detailed Cash Flow Chart'!AH29)</f>
        <v>#N/A</v>
      </c>
      <c r="AM28" s="155"/>
      <c r="AN28" s="12"/>
      <c r="BF28" s="59"/>
      <c r="BG28" s="59"/>
      <c r="BI28" s="59"/>
      <c r="BO28" t="e">
        <f t="shared" si="5"/>
        <v>#REF!</v>
      </c>
      <c r="BP28" t="e">
        <f t="shared" si="6"/>
        <v>#REF!</v>
      </c>
      <c r="BQ28" t="e">
        <f t="shared" si="21"/>
        <v>#N/A</v>
      </c>
      <c r="BR28" s="57" t="e">
        <f t="shared" si="22"/>
        <v>#N/A</v>
      </c>
      <c r="BS28" s="57" t="e">
        <f t="shared" si="23"/>
        <v>#N/A</v>
      </c>
      <c r="BT28" s="12">
        <f>'Detailed Cash Flow Chart'!Q29</f>
        <v>0</v>
      </c>
      <c r="BU28" s="12">
        <f t="shared" si="24"/>
        <v>6908061.4688702198</v>
      </c>
      <c r="BV28" s="48" t="e">
        <f>IF(ISERROR((AF28*12+BV27)*(1+'Loan amortization pre-paid'!$B$14)+BT28+BU28),NA(),(AF28*12+BV27)*(1+'Loan amortization pre-paid'!$B$14)+BT28+BU28)</f>
        <v>#N/A</v>
      </c>
      <c r="BW28" s="48" t="e">
        <f>IF(ISERROR((AK28*12+BW27)*(1+'Loan amortization pre-paid'!$B$14)+BT28+BU28),NA(),(AK28*12+BW27)*(1+'Loan amortization pre-paid'!$B$14)+BT28+BU28)</f>
        <v>#N/A</v>
      </c>
      <c r="BX28" s="48">
        <f>BX27*(1+'Loan amortization pre-paid'!$B$14)</f>
        <v>1787726.4806590853</v>
      </c>
    </row>
    <row r="29" spans="1:76" customFormat="1">
      <c r="A29" s="160"/>
      <c r="B29" s="160"/>
      <c r="C29" s="158"/>
      <c r="D29" s="162">
        <f t="shared" si="7"/>
        <v>26</v>
      </c>
      <c r="E29" s="162">
        <f t="shared" si="8"/>
        <v>0</v>
      </c>
      <c r="F29" s="164">
        <f t="shared" si="9"/>
        <v>75222.35823956829</v>
      </c>
      <c r="G29" s="165">
        <f t="shared" si="10"/>
        <v>42659.222034202096</v>
      </c>
      <c r="H29" s="164">
        <f t="shared" si="25"/>
        <v>32563.136205366194</v>
      </c>
      <c r="I29" s="162"/>
      <c r="J29" s="210"/>
      <c r="K29" s="162">
        <f t="shared" si="26"/>
        <v>0</v>
      </c>
      <c r="L29" s="164">
        <f t="shared" si="27"/>
        <v>5086543.5078988858</v>
      </c>
      <c r="M29" s="177"/>
      <c r="N29" s="59"/>
      <c r="O29" s="11" t="e">
        <f t="shared" si="11"/>
        <v>#N/A</v>
      </c>
      <c r="P29" s="11" t="e">
        <f t="shared" si="0"/>
        <v>#N/A</v>
      </c>
      <c r="Q29" s="11" t="str">
        <f>IF(ISERROR(O29),"",SUM(INDEX($F$4:$F$1333,T29):INDEX($F$4:$F$1333,U29)))</f>
        <v/>
      </c>
      <c r="R29" s="14" t="str">
        <f>IF(ISERROR(O29),"",SUM(INDEX($G$4:$G$1333,T29):INDEX($G$4:$G$1333,U29)))</f>
        <v/>
      </c>
      <c r="S29" s="14" t="str">
        <f>IF(ISERROR(O29),"",SUM(INDEX($H$4:$H$1333,T29):INDEX($H$4:$H$1333,U29)))</f>
        <v/>
      </c>
      <c r="T29" s="55" t="str">
        <f t="shared" si="28"/>
        <v/>
      </c>
      <c r="U29" s="55" t="str">
        <f t="shared" si="29"/>
        <v/>
      </c>
      <c r="V29" s="11"/>
      <c r="W29" s="11"/>
      <c r="X29" s="11"/>
      <c r="Y29" s="11"/>
      <c r="Z29" s="11"/>
      <c r="AA29" s="56" t="str">
        <f t="shared" si="12"/>
        <v/>
      </c>
      <c r="AB29" s="11" t="str">
        <f t="shared" si="1"/>
        <v/>
      </c>
      <c r="AC29" s="14" t="str">
        <f t="shared" si="13"/>
        <v/>
      </c>
      <c r="AD29" s="14" t="str">
        <f>IF(ISERROR(O29),"",IF(AC29&gt;'Income Tax Slabs'!$C$6,('Income Tax Slabs'!$F$7*(AC29-'Income Tax Slabs'!$C$6)+'Income Tax Slabs'!$D$7)*(1+cess),IF(AC29&gt;'Income Tax Slabs'!$C$5,(20%*(AC29-'Income Tax Slabs'!$C$5)+'Income Tax Slabs'!$D$6)*(1+cess),IF(AC29&gt;'Income Tax Slabs'!$C$4,(10%*(AC29-'Income Tax Slabs'!$C$4))*(1+cess),0))))</f>
        <v/>
      </c>
      <c r="AE29" s="14" t="str">
        <f t="shared" si="14"/>
        <v/>
      </c>
      <c r="AF29" s="14" t="e">
        <f t="shared" si="15"/>
        <v>#N/A</v>
      </c>
      <c r="AG29" s="11" t="str">
        <f t="shared" si="2"/>
        <v/>
      </c>
      <c r="AH29" s="54" t="str">
        <f t="shared" si="16"/>
        <v/>
      </c>
      <c r="AI29" s="14" t="str">
        <f t="shared" si="17"/>
        <v/>
      </c>
      <c r="AJ29" s="14" t="str">
        <f t="shared" si="18"/>
        <v/>
      </c>
      <c r="AK29" s="14" t="e">
        <f t="shared" si="19"/>
        <v>#N/A</v>
      </c>
      <c r="AL29" s="14" t="e">
        <f>IF('Detailed Cash Flow Chart'!AH30=0,NA(),'Detailed Cash Flow Chart'!AH30)</f>
        <v>#N/A</v>
      </c>
      <c r="AM29" s="155"/>
      <c r="AN29" s="12"/>
      <c r="BF29" s="59"/>
      <c r="BG29" s="59"/>
      <c r="BI29" s="59"/>
      <c r="BO29" t="e">
        <f t="shared" si="5"/>
        <v>#REF!</v>
      </c>
      <c r="BP29" t="e">
        <f t="shared" si="6"/>
        <v>#REF!</v>
      </c>
      <c r="BQ29" t="e">
        <f t="shared" si="21"/>
        <v>#N/A</v>
      </c>
      <c r="BR29" s="57" t="e">
        <f t="shared" si="22"/>
        <v>#N/A</v>
      </c>
      <c r="BS29" s="57" t="e">
        <f t="shared" si="23"/>
        <v>#N/A</v>
      </c>
      <c r="BT29" s="12">
        <f>'Detailed Cash Flow Chart'!Q30</f>
        <v>0</v>
      </c>
      <c r="BU29" s="12">
        <f t="shared" si="24"/>
        <v>7547106.386379838</v>
      </c>
      <c r="BV29" s="48" t="e">
        <f>IF(ISERROR((AF29*12+BV28)*(1+'Loan amortization pre-paid'!$B$14)+BT29+BU29),NA(),(AF29*12+BV28)*(1+'Loan amortization pre-paid'!$B$14)+BT29+BU29)</f>
        <v>#N/A</v>
      </c>
      <c r="BW29" s="48" t="e">
        <f>IF(ISERROR((AK29*12+BW28)*(1+'Loan amortization pre-paid'!$B$14)+BT29+BU29),NA(),(AK29*12+BW28)*(1+'Loan amortization pre-paid'!$B$14)+BT29+BU29)</f>
        <v>#N/A</v>
      </c>
      <c r="BX29" s="48">
        <f>BX28*(1+'Loan amortization pre-paid'!$B$14)</f>
        <v>1966499.1287249939</v>
      </c>
    </row>
    <row r="30" spans="1:76" customFormat="1">
      <c r="A30" s="160"/>
      <c r="B30" s="160"/>
      <c r="C30" s="158"/>
      <c r="D30" s="162">
        <f t="shared" si="7"/>
        <v>27</v>
      </c>
      <c r="E30" s="162">
        <f t="shared" si="8"/>
        <v>0</v>
      </c>
      <c r="F30" s="164">
        <f t="shared" si="9"/>
        <v>75222.35823956829</v>
      </c>
      <c r="G30" s="165">
        <f t="shared" si="10"/>
        <v>42387.862565824049</v>
      </c>
      <c r="H30" s="164">
        <f t="shared" si="25"/>
        <v>32834.495673744241</v>
      </c>
      <c r="I30" s="162"/>
      <c r="J30" s="210"/>
      <c r="K30" s="162">
        <f t="shared" si="26"/>
        <v>0</v>
      </c>
      <c r="L30" s="164">
        <f t="shared" si="27"/>
        <v>5053709.0122251417</v>
      </c>
      <c r="M30" s="177"/>
      <c r="N30" s="59"/>
      <c r="O30" s="11" t="e">
        <f t="shared" si="11"/>
        <v>#N/A</v>
      </c>
      <c r="P30" s="11" t="e">
        <f t="shared" si="0"/>
        <v>#N/A</v>
      </c>
      <c r="Q30" s="11" t="str">
        <f>IF(ISERROR(O30),"",SUM(INDEX($F$4:$F$1333,T30):INDEX($F$4:$F$1333,U30)))</f>
        <v/>
      </c>
      <c r="R30" s="14" t="str">
        <f>IF(ISERROR(O30),"",SUM(INDEX($G$4:$G$1333,T30):INDEX($G$4:$G$1333,U30)))</f>
        <v/>
      </c>
      <c r="S30" s="14" t="str">
        <f>IF(ISERROR(O30),"",SUM(INDEX($H$4:$H$1333,T30):INDEX($H$4:$H$1333,U30)))</f>
        <v/>
      </c>
      <c r="T30" s="55" t="str">
        <f t="shared" si="28"/>
        <v/>
      </c>
      <c r="U30" s="55" t="str">
        <f t="shared" si="29"/>
        <v/>
      </c>
      <c r="V30" s="11"/>
      <c r="W30" s="11"/>
      <c r="X30" s="11"/>
      <c r="Y30" s="11"/>
      <c r="Z30" s="11"/>
      <c r="AA30" s="56" t="str">
        <f t="shared" si="12"/>
        <v/>
      </c>
      <c r="AB30" s="11" t="str">
        <f t="shared" si="1"/>
        <v/>
      </c>
      <c r="AC30" s="14" t="str">
        <f t="shared" si="13"/>
        <v/>
      </c>
      <c r="AD30" s="14" t="str">
        <f>IF(ISERROR(O30),"",IF(AC30&gt;'Income Tax Slabs'!$C$6,('Income Tax Slabs'!$F$7*(AC30-'Income Tax Slabs'!$C$6)+'Income Tax Slabs'!$D$7)*(1+cess),IF(AC30&gt;'Income Tax Slabs'!$C$5,(20%*(AC30-'Income Tax Slabs'!$C$5)+'Income Tax Slabs'!$D$6)*(1+cess),IF(AC30&gt;'Income Tax Slabs'!$C$4,(10%*(AC30-'Income Tax Slabs'!$C$4))*(1+cess),0))))</f>
        <v/>
      </c>
      <c r="AE30" s="14" t="str">
        <f t="shared" si="14"/>
        <v/>
      </c>
      <c r="AF30" s="14" t="e">
        <f t="shared" si="15"/>
        <v>#N/A</v>
      </c>
      <c r="AG30" s="11" t="str">
        <f t="shared" si="2"/>
        <v/>
      </c>
      <c r="AH30" s="54" t="str">
        <f t="shared" si="16"/>
        <v/>
      </c>
      <c r="AI30" s="14" t="str">
        <f t="shared" si="17"/>
        <v/>
      </c>
      <c r="AJ30" s="14" t="str">
        <f t="shared" si="18"/>
        <v/>
      </c>
      <c r="AK30" s="14" t="e">
        <f t="shared" si="19"/>
        <v>#N/A</v>
      </c>
      <c r="AL30" s="14" t="e">
        <f>IF('Detailed Cash Flow Chart'!AH31=0,NA(),'Detailed Cash Flow Chart'!AH31)</f>
        <v>#N/A</v>
      </c>
      <c r="AM30" s="155"/>
      <c r="AN30" s="12"/>
      <c r="BF30" s="59"/>
      <c r="BG30" s="59"/>
      <c r="BI30" s="59"/>
      <c r="BO30" t="e">
        <f t="shared" si="5"/>
        <v>#REF!</v>
      </c>
      <c r="BP30" t="e">
        <f t="shared" si="6"/>
        <v>#REF!</v>
      </c>
      <c r="BQ30" t="e">
        <f t="shared" si="21"/>
        <v>#N/A</v>
      </c>
      <c r="BR30" s="57" t="e">
        <f t="shared" si="22"/>
        <v>#N/A</v>
      </c>
      <c r="BS30" s="57" t="e">
        <f t="shared" si="23"/>
        <v>#N/A</v>
      </c>
      <c r="BT30" s="12">
        <f>'Detailed Cash Flow Chart'!Q31</f>
        <v>0</v>
      </c>
      <c r="BU30" s="12">
        <f t="shared" si="24"/>
        <v>8237274.8972902251</v>
      </c>
      <c r="BV30" s="48" t="e">
        <f>IF(ISERROR((AF30*12+BV29)*(1+'Loan amortization pre-paid'!$B$14)+BT30+BU30),NA(),(AF30*12+BV29)*(1+'Loan amortization pre-paid'!$B$14)+BT30+BU30)</f>
        <v>#N/A</v>
      </c>
      <c r="BW30" s="48" t="e">
        <f>IF(ISERROR((AK30*12+BW29)*(1+'Loan amortization pre-paid'!$B$14)+BT30+BU30),NA(),(AK30*12+BW29)*(1+'Loan amortization pre-paid'!$B$14)+BT30+BU30)</f>
        <v>#N/A</v>
      </c>
      <c r="BX30" s="48">
        <f>BX29*(1+'Loan amortization pre-paid'!$B$14)</f>
        <v>2163149.0415974935</v>
      </c>
    </row>
    <row r="31" spans="1:76" customFormat="1">
      <c r="A31" s="160"/>
      <c r="B31" s="160"/>
      <c r="C31" s="158"/>
      <c r="D31" s="162">
        <f t="shared" si="7"/>
        <v>28</v>
      </c>
      <c r="E31" s="162">
        <f t="shared" si="8"/>
        <v>0</v>
      </c>
      <c r="F31" s="164">
        <f t="shared" si="9"/>
        <v>75222.35823956829</v>
      </c>
      <c r="G31" s="165">
        <f t="shared" si="10"/>
        <v>42114.241768542852</v>
      </c>
      <c r="H31" s="164">
        <f t="shared" si="25"/>
        <v>33108.116471025438</v>
      </c>
      <c r="I31" s="162"/>
      <c r="J31" s="210"/>
      <c r="K31" s="162">
        <f t="shared" si="26"/>
        <v>0</v>
      </c>
      <c r="L31" s="164">
        <f t="shared" si="27"/>
        <v>5020600.8957541166</v>
      </c>
      <c r="M31" s="177"/>
      <c r="N31" s="59"/>
      <c r="O31" s="11" t="e">
        <f t="shared" si="11"/>
        <v>#N/A</v>
      </c>
      <c r="P31" s="11" t="e">
        <f t="shared" si="0"/>
        <v>#N/A</v>
      </c>
      <c r="Q31" s="11" t="str">
        <f>IF(ISERROR(O31),"",SUM(INDEX($F$4:$F$1333,T31):INDEX($F$4:$F$1333,U31)))</f>
        <v/>
      </c>
      <c r="R31" s="14" t="str">
        <f>IF(ISERROR(O31),"",SUM(INDEX($G$4:$G$1333,T31):INDEX($G$4:$G$1333,U31)))</f>
        <v/>
      </c>
      <c r="S31" s="14" t="str">
        <f>IF(ISERROR(O31),"",SUM(INDEX($H$4:$H$1333,T31):INDEX($H$4:$H$1333,U31)))</f>
        <v/>
      </c>
      <c r="T31" s="55" t="str">
        <f t="shared" si="28"/>
        <v/>
      </c>
      <c r="U31" s="55" t="str">
        <f t="shared" si="29"/>
        <v/>
      </c>
      <c r="V31" s="11"/>
      <c r="W31" s="11"/>
      <c r="X31" s="11"/>
      <c r="Y31" s="11"/>
      <c r="Z31" s="11"/>
      <c r="AA31" s="56" t="str">
        <f t="shared" si="12"/>
        <v/>
      </c>
      <c r="AB31" s="11" t="str">
        <f t="shared" si="1"/>
        <v/>
      </c>
      <c r="AC31" s="14" t="str">
        <f t="shared" si="13"/>
        <v/>
      </c>
      <c r="AD31" s="14" t="str">
        <f>IF(ISERROR(O31),"",IF(AC31&gt;'Income Tax Slabs'!$C$6,('Income Tax Slabs'!$F$7*(AC31-'Income Tax Slabs'!$C$6)+'Income Tax Slabs'!$D$7)*(1+cess),IF(AC31&gt;'Income Tax Slabs'!$C$5,(20%*(AC31-'Income Tax Slabs'!$C$5)+'Income Tax Slabs'!$D$6)*(1+cess),IF(AC31&gt;'Income Tax Slabs'!$C$4,(10%*(AC31-'Income Tax Slabs'!$C$4))*(1+cess),0))))</f>
        <v/>
      </c>
      <c r="AE31" s="14" t="str">
        <f t="shared" si="14"/>
        <v/>
      </c>
      <c r="AF31" s="14" t="e">
        <f t="shared" si="15"/>
        <v>#N/A</v>
      </c>
      <c r="AG31" s="11" t="str">
        <f t="shared" si="2"/>
        <v/>
      </c>
      <c r="AH31" s="54" t="str">
        <f t="shared" si="16"/>
        <v/>
      </c>
      <c r="AI31" s="14" t="str">
        <f t="shared" si="17"/>
        <v/>
      </c>
      <c r="AJ31" s="14" t="str">
        <f t="shared" si="18"/>
        <v/>
      </c>
      <c r="AK31" s="14" t="e">
        <f t="shared" si="19"/>
        <v>#N/A</v>
      </c>
      <c r="AL31" s="14" t="e">
        <f>IF('Detailed Cash Flow Chart'!AH32=0,NA(),'Detailed Cash Flow Chart'!AH32)</f>
        <v>#N/A</v>
      </c>
      <c r="AM31" s="155"/>
      <c r="AN31" s="12"/>
      <c r="BF31" s="59"/>
      <c r="BG31" s="59"/>
      <c r="BI31" s="59"/>
      <c r="BO31" t="e">
        <f t="shared" si="5"/>
        <v>#REF!</v>
      </c>
      <c r="BP31" t="e">
        <f t="shared" si="6"/>
        <v>#REF!</v>
      </c>
      <c r="BQ31" t="e">
        <f t="shared" si="21"/>
        <v>#N/A</v>
      </c>
      <c r="BR31" s="57" t="e">
        <f t="shared" si="22"/>
        <v>#N/A</v>
      </c>
      <c r="BS31" s="57" t="e">
        <f t="shared" si="23"/>
        <v>#N/A</v>
      </c>
      <c r="BT31" s="12">
        <f>'Detailed Cash Flow Chart'!Q32</f>
        <v>0</v>
      </c>
      <c r="BU31" s="12">
        <f t="shared" si="24"/>
        <v>8982656.8890734445</v>
      </c>
      <c r="BV31" s="48" t="e">
        <f>IF(ISERROR((AF31*12+BV30)*(1+'Loan amortization pre-paid'!$B$14)+BT31+BU31),NA(),(AF31*12+BV30)*(1+'Loan amortization pre-paid'!$B$14)+BT31+BU31)</f>
        <v>#N/A</v>
      </c>
      <c r="BW31" s="48" t="e">
        <f>IF(ISERROR((AK31*12+BW30)*(1+'Loan amortization pre-paid'!$B$14)+BT31+BU31),NA(),(AK31*12+BW30)*(1+'Loan amortization pre-paid'!$B$14)+BT31+BU31)</f>
        <v>#N/A</v>
      </c>
      <c r="BX31" s="48">
        <f>BX30*(1+'Loan amortization pre-paid'!$B$14)</f>
        <v>2379463.9457572429</v>
      </c>
    </row>
    <row r="32" spans="1:76" customFormat="1">
      <c r="A32" s="160"/>
      <c r="B32" s="160"/>
      <c r="C32" s="158"/>
      <c r="D32" s="162">
        <f t="shared" si="7"/>
        <v>29</v>
      </c>
      <c r="E32" s="162">
        <f t="shared" si="8"/>
        <v>0</v>
      </c>
      <c r="F32" s="164">
        <f t="shared" si="9"/>
        <v>75222.35823956829</v>
      </c>
      <c r="G32" s="165">
        <f t="shared" si="10"/>
        <v>41838.340797950972</v>
      </c>
      <c r="H32" s="164">
        <f t="shared" si="25"/>
        <v>33384.017441617318</v>
      </c>
      <c r="I32" s="162"/>
      <c r="J32" s="210"/>
      <c r="K32" s="162">
        <f t="shared" si="26"/>
        <v>0</v>
      </c>
      <c r="L32" s="164">
        <f t="shared" si="27"/>
        <v>4987216.8783124993</v>
      </c>
      <c r="M32" s="177"/>
      <c r="N32" s="59"/>
      <c r="O32" s="11" t="e">
        <f t="shared" si="11"/>
        <v>#N/A</v>
      </c>
      <c r="P32" s="11" t="e">
        <f t="shared" si="0"/>
        <v>#N/A</v>
      </c>
      <c r="Q32" s="11" t="str">
        <f>IF(ISERROR(O32),"",SUM(INDEX($F$4:$F$1333,T32):INDEX($F$4:$F$1333,U32)))</f>
        <v/>
      </c>
      <c r="R32" s="14" t="str">
        <f>IF(ISERROR(O32),"",SUM(INDEX($G$4:$G$1333,T32):INDEX($G$4:$G$1333,U32)))</f>
        <v/>
      </c>
      <c r="S32" s="14" t="str">
        <f>IF(ISERROR(O32),"",SUM(INDEX($H$4:$H$1333,T32):INDEX($H$4:$H$1333,U32)))</f>
        <v/>
      </c>
      <c r="T32" s="55" t="str">
        <f t="shared" si="28"/>
        <v/>
      </c>
      <c r="U32" s="55" t="str">
        <f t="shared" si="29"/>
        <v/>
      </c>
      <c r="V32" s="11"/>
      <c r="W32" s="11"/>
      <c r="X32" s="11"/>
      <c r="Y32" s="11"/>
      <c r="Z32" s="11"/>
      <c r="AA32" s="56" t="str">
        <f t="shared" si="12"/>
        <v/>
      </c>
      <c r="AB32" s="11" t="str">
        <f t="shared" si="1"/>
        <v/>
      </c>
      <c r="AC32" s="14" t="str">
        <f t="shared" si="13"/>
        <v/>
      </c>
      <c r="AD32" s="14" t="str">
        <f>IF(ISERROR(O32),"",IF(AC32&gt;'Income Tax Slabs'!$C$6,('Income Tax Slabs'!$F$7*(AC32-'Income Tax Slabs'!$C$6)+'Income Tax Slabs'!$D$7)*(1+cess),IF(AC32&gt;'Income Tax Slabs'!$C$5,(20%*(AC32-'Income Tax Slabs'!$C$5)+'Income Tax Slabs'!$D$6)*(1+cess),IF(AC32&gt;'Income Tax Slabs'!$C$4,(10%*(AC32-'Income Tax Slabs'!$C$4))*(1+cess),0))))</f>
        <v/>
      </c>
      <c r="AE32" s="14" t="str">
        <f t="shared" si="14"/>
        <v/>
      </c>
      <c r="AF32" s="14" t="e">
        <f t="shared" si="15"/>
        <v>#N/A</v>
      </c>
      <c r="AG32" s="11" t="str">
        <f t="shared" si="2"/>
        <v/>
      </c>
      <c r="AH32" s="54" t="str">
        <f t="shared" si="16"/>
        <v/>
      </c>
      <c r="AI32" s="14" t="str">
        <f t="shared" si="17"/>
        <v/>
      </c>
      <c r="AJ32" s="14" t="str">
        <f t="shared" si="18"/>
        <v/>
      </c>
      <c r="AK32" s="14" t="e">
        <f t="shared" si="19"/>
        <v>#N/A</v>
      </c>
      <c r="AL32" s="14" t="e">
        <f>IF('Detailed Cash Flow Chart'!AH33=0,NA(),'Detailed Cash Flow Chart'!AH33)</f>
        <v>#N/A</v>
      </c>
      <c r="AM32" s="155"/>
      <c r="AN32" s="12"/>
      <c r="BF32" s="59"/>
      <c r="BG32" s="59"/>
      <c r="BI32" s="59"/>
      <c r="BO32" t="e">
        <f t="shared" si="5"/>
        <v>#REF!</v>
      </c>
      <c r="BP32" t="e">
        <f t="shared" si="6"/>
        <v>#REF!</v>
      </c>
      <c r="BQ32" t="e">
        <f t="shared" si="21"/>
        <v>#N/A</v>
      </c>
      <c r="BR32" s="57" t="e">
        <f t="shared" si="22"/>
        <v>#N/A</v>
      </c>
      <c r="BS32" s="57" t="e">
        <f t="shared" si="23"/>
        <v>#N/A</v>
      </c>
      <c r="BT32" s="12">
        <f>'Detailed Cash Flow Chart'!Q33</f>
        <v>0</v>
      </c>
      <c r="BU32" s="12">
        <f t="shared" si="24"/>
        <v>9787669.4401993211</v>
      </c>
      <c r="BV32" s="48" t="e">
        <f>IF(ISERROR((AF32*12+BV31)*(1+'Loan amortization pre-paid'!$B$14)+BT32+BU32),NA(),(AF32*12+BV31)*(1+'Loan amortization pre-paid'!$B$14)+BT32+BU32)</f>
        <v>#N/A</v>
      </c>
      <c r="BW32" s="48" t="e">
        <f>IF(ISERROR((AK32*12+BW31)*(1+'Loan amortization pre-paid'!$B$14)+BT32+BU32),NA(),(AK32*12+BW31)*(1+'Loan amortization pre-paid'!$B$14)+BT32+BU32)</f>
        <v>#N/A</v>
      </c>
      <c r="BX32" s="48">
        <f>BX31*(1+'Loan amortization pre-paid'!$B$14)</f>
        <v>2617410.3403329672</v>
      </c>
    </row>
    <row r="33" spans="1:76" customFormat="1">
      <c r="A33" s="160"/>
      <c r="B33" s="160"/>
      <c r="C33" s="158"/>
      <c r="D33" s="162">
        <f t="shared" si="7"/>
        <v>30</v>
      </c>
      <c r="E33" s="162">
        <f t="shared" si="8"/>
        <v>0</v>
      </c>
      <c r="F33" s="164">
        <f t="shared" si="9"/>
        <v>75222.35823956829</v>
      </c>
      <c r="G33" s="165">
        <f t="shared" si="10"/>
        <v>41560.140652604161</v>
      </c>
      <c r="H33" s="164">
        <f t="shared" si="25"/>
        <v>33662.217586964129</v>
      </c>
      <c r="I33" s="162"/>
      <c r="J33" s="210"/>
      <c r="K33" s="162">
        <f t="shared" si="26"/>
        <v>0</v>
      </c>
      <c r="L33" s="164">
        <f t="shared" si="27"/>
        <v>4953554.6607255349</v>
      </c>
      <c r="M33" s="177"/>
      <c r="N33" s="59"/>
      <c r="O33" s="11" t="e">
        <f t="shared" si="11"/>
        <v>#N/A</v>
      </c>
      <c r="P33" s="11" t="e">
        <f t="shared" si="0"/>
        <v>#N/A</v>
      </c>
      <c r="Q33" s="11" t="str">
        <f>IF(ISERROR(O33),"",SUM(INDEX($F$4:$F$1333,T33):INDEX($F$4:$F$1333,U33)))</f>
        <v/>
      </c>
      <c r="R33" s="14" t="str">
        <f>IF(ISERROR(O33),"",SUM(INDEX($G$4:$G$1333,T33):INDEX($G$4:$G$1333,U33)))</f>
        <v/>
      </c>
      <c r="S33" s="14" t="str">
        <f>IF(ISERROR(O33),"",SUM(INDEX($H$4:$H$1333,T33):INDEX($H$4:$H$1333,U33)))</f>
        <v/>
      </c>
      <c r="T33" s="55" t="str">
        <f t="shared" si="28"/>
        <v/>
      </c>
      <c r="U33" s="55" t="str">
        <f t="shared" si="29"/>
        <v/>
      </c>
      <c r="V33" s="11"/>
      <c r="W33" s="11"/>
      <c r="X33" s="11"/>
      <c r="Y33" s="11"/>
      <c r="Z33" s="11"/>
      <c r="AA33" s="56" t="str">
        <f t="shared" si="12"/>
        <v/>
      </c>
      <c r="AB33" s="11" t="str">
        <f t="shared" si="1"/>
        <v/>
      </c>
      <c r="AC33" s="14" t="str">
        <f t="shared" si="13"/>
        <v/>
      </c>
      <c r="AD33" s="14" t="str">
        <f>IF(ISERROR(O33),"",IF(AC33&gt;'Income Tax Slabs'!$C$6,('Income Tax Slabs'!$F$7*(AC33-'Income Tax Slabs'!$C$6)+'Income Tax Slabs'!$D$7)*(1+cess),IF(AC33&gt;'Income Tax Slabs'!$C$5,(20%*(AC33-'Income Tax Slabs'!$C$5)+'Income Tax Slabs'!$D$6)*(1+cess),IF(AC33&gt;'Income Tax Slabs'!$C$4,(10%*(AC33-'Income Tax Slabs'!$C$4))*(1+cess),0))))</f>
        <v/>
      </c>
      <c r="AE33" s="14" t="str">
        <f t="shared" si="14"/>
        <v/>
      </c>
      <c r="AF33" s="14" t="e">
        <f t="shared" si="15"/>
        <v>#N/A</v>
      </c>
      <c r="AG33" s="11" t="str">
        <f t="shared" si="2"/>
        <v/>
      </c>
      <c r="AH33" s="54" t="str">
        <f t="shared" si="16"/>
        <v/>
      </c>
      <c r="AI33" s="14" t="str">
        <f t="shared" si="17"/>
        <v/>
      </c>
      <c r="AJ33" s="14" t="str">
        <f t="shared" si="18"/>
        <v/>
      </c>
      <c r="AK33" s="14" t="e">
        <f t="shared" si="19"/>
        <v>#N/A</v>
      </c>
      <c r="AL33" s="14" t="e">
        <f>IF('Detailed Cash Flow Chart'!AH34=0,NA(),'Detailed Cash Flow Chart'!AH34)</f>
        <v>#N/A</v>
      </c>
      <c r="AM33" s="155"/>
      <c r="BF33" s="59"/>
      <c r="BG33" s="59"/>
      <c r="BI33" s="59"/>
      <c r="BT33" s="12">
        <f>'Detailed Cash Flow Chart'!Q34</f>
        <v>0</v>
      </c>
      <c r="BU33" s="12">
        <f t="shared" si="24"/>
        <v>10657082.995415267</v>
      </c>
      <c r="BV33" s="48" t="e">
        <f>IF(ISERROR((AF33*12+BV32)*(1+'Loan amortization pre-paid'!$B$14)+BT33+BU33),NA(),(AF33*12+BV32)*(1+'Loan amortization pre-paid'!$B$14)+BT33+BU33)</f>
        <v>#N/A</v>
      </c>
      <c r="BW33" s="48" t="e">
        <f>IF(ISERROR((AK33*12+BW32)*(1+'Loan amortization pre-paid'!$B$14)+BT33+BU33),NA(),(AK33*12+BW32)*(1+'Loan amortization pre-paid'!$B$14)+BT33+BU33)</f>
        <v>#N/A</v>
      </c>
      <c r="BX33" s="48">
        <f>BX32*(1+'Loan amortization pre-paid'!$B$14)</f>
        <v>2879151.3743662643</v>
      </c>
    </row>
    <row r="34" spans="1:76" customFormat="1">
      <c r="A34" s="160"/>
      <c r="B34" s="160"/>
      <c r="C34" s="158"/>
      <c r="D34" s="162">
        <f t="shared" si="7"/>
        <v>31</v>
      </c>
      <c r="E34" s="162">
        <f t="shared" si="8"/>
        <v>0</v>
      </c>
      <c r="F34" s="164">
        <f t="shared" si="9"/>
        <v>75222.35823956829</v>
      </c>
      <c r="G34" s="165">
        <f t="shared" si="10"/>
        <v>41279.622172712792</v>
      </c>
      <c r="H34" s="164">
        <f t="shared" si="25"/>
        <v>33942.736066855497</v>
      </c>
      <c r="I34" s="162"/>
      <c r="J34" s="210"/>
      <c r="K34" s="162">
        <f t="shared" si="26"/>
        <v>0</v>
      </c>
      <c r="L34" s="164">
        <f t="shared" si="27"/>
        <v>4919611.9246586794</v>
      </c>
      <c r="M34" s="177"/>
      <c r="N34" s="59"/>
      <c r="O34" s="11" t="e">
        <f t="shared" si="11"/>
        <v>#N/A</v>
      </c>
      <c r="P34" s="11" t="e">
        <f t="shared" si="0"/>
        <v>#N/A</v>
      </c>
      <c r="Q34" s="11" t="str">
        <f>IF(ISERROR(O34),"",SUM(INDEX($F$4:$F$1333,T34):INDEX($F$4:$F$1333,U34)))</f>
        <v/>
      </c>
      <c r="R34" s="14" t="str">
        <f>IF(ISERROR(O34),"",SUM(INDEX($G$4:$G$1333,T34):INDEX($G$4:$G$1333,U34)))</f>
        <v/>
      </c>
      <c r="S34" s="14" t="str">
        <f>IF(ISERROR(O34),"",SUM(INDEX($H$4:$H$1333,T34):INDEX($H$4:$H$1333,U34)))</f>
        <v/>
      </c>
      <c r="T34" s="55" t="str">
        <f t="shared" si="28"/>
        <v/>
      </c>
      <c r="U34" s="55" t="str">
        <f t="shared" si="29"/>
        <v/>
      </c>
      <c r="V34" s="11"/>
      <c r="W34" s="11"/>
      <c r="X34" s="11"/>
      <c r="Y34" s="11"/>
      <c r="Z34" s="11"/>
      <c r="AA34" s="56" t="str">
        <f t="shared" si="12"/>
        <v/>
      </c>
      <c r="AB34" s="11" t="str">
        <f t="shared" si="1"/>
        <v/>
      </c>
      <c r="AC34" s="14" t="str">
        <f t="shared" si="13"/>
        <v/>
      </c>
      <c r="AD34" s="14" t="str">
        <f>IF(ISERROR(O34),"",IF(AC34&gt;'Income Tax Slabs'!$C$6,('Income Tax Slabs'!$F$7*(AC34-'Income Tax Slabs'!$C$6)+'Income Tax Slabs'!$D$7)*(1+cess),IF(AC34&gt;'Income Tax Slabs'!$C$5,(20%*(AC34-'Income Tax Slabs'!$C$5)+'Income Tax Slabs'!$D$6)*(1+cess),IF(AC34&gt;'Income Tax Slabs'!$C$4,(10%*(AC34-'Income Tax Slabs'!$C$4))*(1+cess),0))))</f>
        <v/>
      </c>
      <c r="AE34" s="14" t="str">
        <f t="shared" si="14"/>
        <v/>
      </c>
      <c r="AF34" s="14" t="e">
        <f t="shared" si="15"/>
        <v>#N/A</v>
      </c>
      <c r="AG34" s="11" t="str">
        <f t="shared" si="2"/>
        <v/>
      </c>
      <c r="AH34" s="54" t="str">
        <f t="shared" si="16"/>
        <v/>
      </c>
      <c r="AI34" s="14" t="str">
        <f t="shared" si="17"/>
        <v/>
      </c>
      <c r="AJ34" s="14" t="str">
        <f t="shared" si="18"/>
        <v/>
      </c>
      <c r="AK34" s="14" t="e">
        <f t="shared" si="19"/>
        <v>#N/A</v>
      </c>
      <c r="AL34" s="14" t="e">
        <f>IF('Detailed Cash Flow Chart'!AH35=0,NA(),'Detailed Cash Flow Chart'!AH35)</f>
        <v>#N/A</v>
      </c>
      <c r="BF34" s="59"/>
      <c r="BG34" s="59"/>
      <c r="BI34" s="59"/>
      <c r="BT34" s="12">
        <f>'Detailed Cash Flow Chart'!Q35</f>
        <v>0</v>
      </c>
      <c r="BU34" s="12">
        <f t="shared" si="24"/>
        <v>11596049.635048488</v>
      </c>
      <c r="BV34" s="48" t="e">
        <f>IF(ISERROR((AF34*12+BV33)*(1+'Loan amortization pre-paid'!$B$14)+BT34+BU34),NA(),(AF34*12+BV33)*(1+'Loan amortization pre-paid'!$B$14)+BT34+BU34)</f>
        <v>#N/A</v>
      </c>
      <c r="BW34" s="48" t="e">
        <f>IF(ISERROR((AK34*12+BW33)*(1+'Loan amortization pre-paid'!$B$14)+BT34+BU34),NA(),(AK34*12+BW33)*(1+'Loan amortization pre-paid'!$B$14)+BT34+BU34)</f>
        <v>#N/A</v>
      </c>
      <c r="BX34" s="48">
        <f>BX33*(1+'Loan amortization pre-paid'!$B$14)</f>
        <v>3167066.5118028908</v>
      </c>
    </row>
    <row r="35" spans="1:76" customFormat="1">
      <c r="A35" s="159"/>
      <c r="B35" s="159"/>
      <c r="C35" s="158"/>
      <c r="D35" s="162">
        <f t="shared" si="7"/>
        <v>32</v>
      </c>
      <c r="E35" s="162">
        <f t="shared" si="8"/>
        <v>0</v>
      </c>
      <c r="F35" s="164">
        <f t="shared" si="9"/>
        <v>75222.35823956829</v>
      </c>
      <c r="G35" s="165">
        <f t="shared" si="10"/>
        <v>40996.76603882233</v>
      </c>
      <c r="H35" s="164">
        <f t="shared" si="25"/>
        <v>34225.592200745959</v>
      </c>
      <c r="I35" s="162"/>
      <c r="J35" s="210"/>
      <c r="K35" s="162">
        <f t="shared" si="26"/>
        <v>0</v>
      </c>
      <c r="L35" s="164">
        <f t="shared" si="27"/>
        <v>4885386.3324579336</v>
      </c>
      <c r="M35" s="177"/>
      <c r="N35" s="59"/>
      <c r="O35" s="11" t="e">
        <f t="shared" si="11"/>
        <v>#N/A</v>
      </c>
      <c r="P35" s="11" t="e">
        <f t="shared" si="0"/>
        <v>#N/A</v>
      </c>
      <c r="Q35" s="11" t="str">
        <f>IF(ISERROR(O35),"",SUM(INDEX($F$4:$F$1333,T35):INDEX($F$4:$F$1333,U35)))</f>
        <v/>
      </c>
      <c r="R35" s="14" t="str">
        <f>IF(ISERROR(O35),"",SUM(INDEX($G$4:$G$1333,T35):INDEX($G$4:$G$1333,U35)))</f>
        <v/>
      </c>
      <c r="S35" s="14" t="str">
        <f>IF(ISERROR(O35),"",SUM(INDEX($H$4:$H$1333,T35):INDEX($H$4:$H$1333,U35)))</f>
        <v/>
      </c>
      <c r="T35" s="55" t="str">
        <f t="shared" si="28"/>
        <v/>
      </c>
      <c r="U35" s="55" t="str">
        <f t="shared" si="29"/>
        <v/>
      </c>
      <c r="V35" s="11"/>
      <c r="W35" s="11"/>
      <c r="X35" s="11"/>
      <c r="Y35" s="11"/>
      <c r="Z35" s="11"/>
      <c r="AA35" s="56" t="str">
        <f t="shared" si="12"/>
        <v/>
      </c>
      <c r="AB35" s="11" t="str">
        <f t="shared" si="1"/>
        <v/>
      </c>
      <c r="AC35" s="14" t="str">
        <f t="shared" si="13"/>
        <v/>
      </c>
      <c r="AD35" s="14" t="str">
        <f>IF(ISERROR(O35),"",IF(AC35&gt;'Income Tax Slabs'!$C$6,('Income Tax Slabs'!$F$7*(AC35-'Income Tax Slabs'!$C$6)+'Income Tax Slabs'!$D$7)*(1+cess),IF(AC35&gt;'Income Tax Slabs'!$C$5,(20%*(AC35-'Income Tax Slabs'!$C$5)+'Income Tax Slabs'!$D$6)*(1+cess),IF(AC35&gt;'Income Tax Slabs'!$C$4,(10%*(AC35-'Income Tax Slabs'!$C$4))*(1+cess),0))))</f>
        <v/>
      </c>
      <c r="AE35" s="14" t="str">
        <f t="shared" si="14"/>
        <v/>
      </c>
      <c r="AF35" s="14" t="e">
        <f t="shared" si="15"/>
        <v>#N/A</v>
      </c>
      <c r="AG35" s="11" t="str">
        <f t="shared" si="2"/>
        <v/>
      </c>
      <c r="AH35" s="54" t="str">
        <f t="shared" si="16"/>
        <v/>
      </c>
      <c r="AI35" s="14" t="str">
        <f t="shared" si="17"/>
        <v/>
      </c>
      <c r="AJ35" s="14" t="str">
        <f t="shared" si="18"/>
        <v/>
      </c>
      <c r="AK35" s="14" t="e">
        <f t="shared" si="19"/>
        <v>#N/A</v>
      </c>
      <c r="AL35" s="14" t="e">
        <f>IF('Detailed Cash Flow Chart'!AH36=0,NA(),'Detailed Cash Flow Chart'!AH36)</f>
        <v>#N/A</v>
      </c>
      <c r="BF35" s="59"/>
      <c r="BG35" s="59"/>
      <c r="BI35" s="59"/>
      <c r="BT35" s="12">
        <f>'Detailed Cash Flow Chart'!Q36</f>
        <v>0</v>
      </c>
      <c r="BU35" s="12">
        <f t="shared" si="24"/>
        <v>12610133.605852367</v>
      </c>
      <c r="BV35" s="48" t="e">
        <f>IF(ISERROR((AF35*12+BV34)*(1+'Loan amortization pre-paid'!$B$14)+BT35+BU35),NA(),(AF35*12+BV34)*(1+'Loan amortization pre-paid'!$B$14)+BT35+BU35)</f>
        <v>#N/A</v>
      </c>
      <c r="BW35" s="48" t="e">
        <f>IF(ISERROR((AK35*12+BW34)*(1+'Loan amortization pre-paid'!$B$14)+BT35+BU35),NA(),(AK35*12+BW34)*(1+'Loan amortization pre-paid'!$B$14)+BT35+BU35)</f>
        <v>#N/A</v>
      </c>
      <c r="BX35" s="48">
        <f>BX34*(1+'Loan amortization pre-paid'!$B$14)</f>
        <v>3483773.16298318</v>
      </c>
    </row>
    <row r="36" spans="1:76" customFormat="1">
      <c r="A36" s="159" t="s">
        <v>177</v>
      </c>
      <c r="B36" s="217">
        <v>300000</v>
      </c>
      <c r="C36" s="158"/>
      <c r="D36" s="162">
        <f t="shared" si="7"/>
        <v>33</v>
      </c>
      <c r="E36" s="162">
        <f t="shared" si="8"/>
        <v>0</v>
      </c>
      <c r="F36" s="164">
        <f t="shared" si="9"/>
        <v>75222.35823956829</v>
      </c>
      <c r="G36" s="165">
        <f t="shared" si="10"/>
        <v>40711.552770482784</v>
      </c>
      <c r="H36" s="164">
        <f t="shared" si="25"/>
        <v>34510.805469085506</v>
      </c>
      <c r="I36" s="162"/>
      <c r="J36" s="210"/>
      <c r="K36" s="162">
        <f t="shared" si="26"/>
        <v>0</v>
      </c>
      <c r="L36" s="164">
        <f t="shared" si="27"/>
        <v>4850875.5269888481</v>
      </c>
      <c r="M36" s="177"/>
      <c r="N36" s="59"/>
      <c r="O36" s="11" t="e">
        <f t="shared" ref="O36:O52" si="31">IF(O35&lt;retY,O35+1,NA())</f>
        <v>#N/A</v>
      </c>
      <c r="P36" s="11" t="e">
        <f t="shared" si="0"/>
        <v>#N/A</v>
      </c>
      <c r="Q36" s="11" t="str">
        <f>IF(ISERROR(O36),"",SUM(INDEX($F$4:$F$1333,T36):INDEX($F$4:$F$1333,U36)))</f>
        <v/>
      </c>
      <c r="R36" s="14" t="str">
        <f>IF(ISERROR(O36),"",SUM(INDEX($G$4:$G$1333,T36):INDEX($G$4:$G$1333,U36)))</f>
        <v/>
      </c>
      <c r="S36" s="14" t="str">
        <f>IF(ISERROR(O36),"",SUM(INDEX($H$4:$H$1333,T36):INDEX($H$4:$H$1333,U36)))</f>
        <v/>
      </c>
      <c r="T36" s="55" t="str">
        <f t="shared" si="28"/>
        <v/>
      </c>
      <c r="U36" s="55" t="str">
        <f t="shared" si="29"/>
        <v/>
      </c>
      <c r="V36" s="11"/>
      <c r="W36" s="11"/>
      <c r="X36" s="11"/>
      <c r="Y36" s="11"/>
      <c r="Z36" s="11"/>
      <c r="AA36" s="56" t="str">
        <f t="shared" si="12"/>
        <v/>
      </c>
      <c r="AB36" s="11" t="str">
        <f t="shared" si="1"/>
        <v/>
      </c>
      <c r="AC36" s="14" t="str">
        <f t="shared" si="13"/>
        <v/>
      </c>
      <c r="AD36" s="14" t="str">
        <f>IF(ISERROR(O36),"",IF(AC36&gt;'Income Tax Slabs'!$C$6,('Income Tax Slabs'!$F$7*(AC36-'Income Tax Slabs'!$C$6)+'Income Tax Slabs'!$D$7)*(1+cess),IF(AC36&gt;'Income Tax Slabs'!$C$5,(20%*(AC36-'Income Tax Slabs'!$C$5)+'Income Tax Slabs'!$D$6)*(1+cess),IF(AC36&gt;'Income Tax Slabs'!$C$4,(10%*(AC36-'Income Tax Slabs'!$C$4))*(1+cess),0))))</f>
        <v/>
      </c>
      <c r="AE36" s="14" t="str">
        <f t="shared" si="14"/>
        <v/>
      </c>
      <c r="AF36" s="14" t="e">
        <f t="shared" si="15"/>
        <v>#N/A</v>
      </c>
      <c r="AG36" s="11" t="str">
        <f t="shared" si="2"/>
        <v/>
      </c>
      <c r="AH36" s="54" t="str">
        <f t="shared" si="16"/>
        <v/>
      </c>
      <c r="AI36" s="14" t="str">
        <f t="shared" si="17"/>
        <v/>
      </c>
      <c r="AJ36" s="14" t="str">
        <f t="shared" si="18"/>
        <v/>
      </c>
      <c r="AK36" s="14" t="e">
        <f t="shared" si="19"/>
        <v>#N/A</v>
      </c>
      <c r="AL36" s="14" t="e">
        <f>IF('Detailed Cash Flow Chart'!AH37=0,NA(),'Detailed Cash Flow Chart'!AH37)</f>
        <v>#N/A</v>
      </c>
      <c r="BF36" s="59"/>
      <c r="BG36" s="59"/>
      <c r="BI36" s="59"/>
      <c r="BT36" s="12">
        <f>'Detailed Cash Flow Chart'!Q37</f>
        <v>0</v>
      </c>
      <c r="BU36" s="12">
        <f t="shared" ref="BU36:BU52" si="32">(BU35+$B$6)*(1+rate80D)</f>
        <v>13705344.294320557</v>
      </c>
      <c r="BV36" s="48" t="e">
        <f>IF(ISERROR((AF36*12+BV35)*(1+'Loan amortization pre-paid'!$B$14)+BT36+BU36),NA(),(AF36*12+BV35)*(1+'Loan amortization pre-paid'!$B$14)+BT36+BU36)</f>
        <v>#N/A</v>
      </c>
      <c r="BW36" s="48" t="e">
        <f>IF(ISERROR((AK36*12+BW35)*(1+'Loan amortization pre-paid'!$B$14)+BT36+BU36),NA(),(AK36*12+BW35)*(1+'Loan amortization pre-paid'!$B$14)+BT36+BU36)</f>
        <v>#N/A</v>
      </c>
      <c r="BX36" s="48">
        <f>BX35*(1+'Loan amortization pre-paid'!$B$14)</f>
        <v>3832150.4792814981</v>
      </c>
    </row>
    <row r="37" spans="1:76" customFormat="1">
      <c r="A37" s="159" t="s">
        <v>178</v>
      </c>
      <c r="B37" s="159"/>
      <c r="C37" s="158"/>
      <c r="D37" s="162">
        <f t="shared" ref="D37:D100" si="33">IF(D36&lt;term*freq,D36+1,"")</f>
        <v>34</v>
      </c>
      <c r="E37" s="162">
        <f t="shared" si="8"/>
        <v>0</v>
      </c>
      <c r="F37" s="164">
        <f t="shared" si="9"/>
        <v>75222.35823956829</v>
      </c>
      <c r="G37" s="165">
        <f t="shared" si="10"/>
        <v>40423.962724907069</v>
      </c>
      <c r="H37" s="164">
        <f t="shared" si="25"/>
        <v>34798.395514661221</v>
      </c>
      <c r="I37" s="162"/>
      <c r="J37" s="210"/>
      <c r="K37" s="162">
        <f t="shared" si="26"/>
        <v>0</v>
      </c>
      <c r="L37" s="164">
        <f t="shared" si="27"/>
        <v>4816077.1314741867</v>
      </c>
      <c r="M37" s="177"/>
      <c r="N37" s="59"/>
      <c r="O37" s="11" t="e">
        <f t="shared" si="31"/>
        <v>#N/A</v>
      </c>
      <c r="P37" s="11" t="e">
        <f t="shared" si="0"/>
        <v>#N/A</v>
      </c>
      <c r="Q37" s="11" t="str">
        <f>IF(ISERROR(O37),"",SUM(INDEX($F$4:$F$1333,T37):INDEX($F$4:$F$1333,U37)))</f>
        <v/>
      </c>
      <c r="R37" s="14" t="str">
        <f>IF(ISERROR(O37),"",SUM(INDEX($G$4:$G$1333,T37):INDEX($G$4:$G$1333,U37)))</f>
        <v/>
      </c>
      <c r="S37" s="14" t="str">
        <f>IF(ISERROR(O37),"",SUM(INDEX($H$4:$H$1333,T37):INDEX($H$4:$H$1333,U37)))</f>
        <v/>
      </c>
      <c r="T37" s="55" t="str">
        <f t="shared" si="28"/>
        <v/>
      </c>
      <c r="U37" s="55" t="str">
        <f t="shared" si="29"/>
        <v/>
      </c>
      <c r="V37" s="11"/>
      <c r="W37" s="11"/>
      <c r="X37" s="11"/>
      <c r="Y37" s="11"/>
      <c r="Z37" s="11"/>
      <c r="AA37" s="56" t="str">
        <f t="shared" si="12"/>
        <v/>
      </c>
      <c r="AB37" s="11" t="str">
        <f t="shared" si="1"/>
        <v/>
      </c>
      <c r="AC37" s="14" t="str">
        <f t="shared" si="13"/>
        <v/>
      </c>
      <c r="AD37" s="14" t="str">
        <f>IF(ISERROR(O37),"",IF(AC37&gt;'Income Tax Slabs'!$C$6,('Income Tax Slabs'!$F$7*(AC37-'Income Tax Slabs'!$C$6)+'Income Tax Slabs'!$D$7)*(1+cess),IF(AC37&gt;'Income Tax Slabs'!$C$5,(20%*(AC37-'Income Tax Slabs'!$C$5)+'Income Tax Slabs'!$D$6)*(1+cess),IF(AC37&gt;'Income Tax Slabs'!$C$4,(10%*(AC37-'Income Tax Slabs'!$C$4))*(1+cess),0))))</f>
        <v/>
      </c>
      <c r="AE37" s="14" t="str">
        <f t="shared" si="14"/>
        <v/>
      </c>
      <c r="AF37" s="14" t="e">
        <f t="shared" si="15"/>
        <v>#N/A</v>
      </c>
      <c r="AG37" s="11" t="str">
        <f t="shared" si="2"/>
        <v/>
      </c>
      <c r="AH37" s="54" t="str">
        <f t="shared" si="16"/>
        <v/>
      </c>
      <c r="AI37" s="14" t="str">
        <f t="shared" si="17"/>
        <v/>
      </c>
      <c r="AJ37" s="14" t="str">
        <f t="shared" si="18"/>
        <v/>
      </c>
      <c r="AK37" s="14" t="e">
        <f t="shared" si="19"/>
        <v>#N/A</v>
      </c>
      <c r="AL37" s="14" t="e">
        <f>IF('Detailed Cash Flow Chart'!AH38=0,NA(),'Detailed Cash Flow Chart'!AH38)</f>
        <v>#N/A</v>
      </c>
      <c r="BF37" s="59"/>
      <c r="BG37" s="59"/>
      <c r="BI37" s="59"/>
      <c r="BT37" s="12">
        <f>'Detailed Cash Flow Chart'!Q38</f>
        <v>0</v>
      </c>
      <c r="BU37" s="12">
        <f t="shared" si="32"/>
        <v>14888171.837866202</v>
      </c>
      <c r="BV37" s="48" t="e">
        <f>IF(ISERROR((AF37*12+BV36)*(1+'Loan amortization pre-paid'!$B$14)+BT37+BU37),NA(),(AF37*12+BV36)*(1+'Loan amortization pre-paid'!$B$14)+BT37+BU37)</f>
        <v>#N/A</v>
      </c>
      <c r="BW37" s="48" t="e">
        <f>IF(ISERROR((AK37*12+BW36)*(1+'Loan amortization pre-paid'!$B$14)+BT37+BU37),NA(),(AK37*12+BW36)*(1+'Loan amortization pre-paid'!$B$14)+BT37+BU37)</f>
        <v>#N/A</v>
      </c>
      <c r="BX37" s="48">
        <f>BX36*(1+'Loan amortization pre-paid'!$B$14)</f>
        <v>4215365.5272096479</v>
      </c>
    </row>
    <row r="38" spans="1:76" customFormat="1">
      <c r="A38" s="159" t="s">
        <v>179</v>
      </c>
      <c r="B38" s="159"/>
      <c r="C38" s="158"/>
      <c r="D38" s="162">
        <f t="shared" si="33"/>
        <v>35</v>
      </c>
      <c r="E38" s="162">
        <f t="shared" si="8"/>
        <v>0</v>
      </c>
      <c r="F38" s="164">
        <f t="shared" si="9"/>
        <v>75222.35823956829</v>
      </c>
      <c r="G38" s="165">
        <f t="shared" si="10"/>
        <v>40133.976095618222</v>
      </c>
      <c r="H38" s="164">
        <f t="shared" si="25"/>
        <v>35088.382143950068</v>
      </c>
      <c r="I38" s="162"/>
      <c r="J38" s="210"/>
      <c r="K38" s="162">
        <f t="shared" si="26"/>
        <v>0</v>
      </c>
      <c r="L38" s="164">
        <f t="shared" si="27"/>
        <v>4780988.7493302366</v>
      </c>
      <c r="M38" s="177"/>
      <c r="N38" s="59"/>
      <c r="O38" s="11" t="e">
        <f t="shared" si="31"/>
        <v>#N/A</v>
      </c>
      <c r="P38" s="11" t="e">
        <f t="shared" si="0"/>
        <v>#N/A</v>
      </c>
      <c r="Q38" s="11" t="str">
        <f>IF(ISERROR(O38),"",SUM(INDEX($F$4:$F$1333,T38):INDEX($F$4:$F$1333,U38)))</f>
        <v/>
      </c>
      <c r="R38" s="14" t="str">
        <f>IF(ISERROR(O38),"",SUM(INDEX($G$4:$G$1333,T38):INDEX($G$4:$G$1333,U38)))</f>
        <v/>
      </c>
      <c r="S38" s="14" t="str">
        <f>IF(ISERROR(O38),"",SUM(INDEX($H$4:$H$1333,T38):INDEX($H$4:$H$1333,U38)))</f>
        <v/>
      </c>
      <c r="T38" s="55" t="str">
        <f t="shared" si="28"/>
        <v/>
      </c>
      <c r="U38" s="55" t="str">
        <f t="shared" si="29"/>
        <v/>
      </c>
      <c r="V38" s="11"/>
      <c r="W38" s="11"/>
      <c r="X38" s="11"/>
      <c r="Y38" s="11"/>
      <c r="Z38" s="11"/>
      <c r="AA38" s="56" t="str">
        <f t="shared" si="12"/>
        <v/>
      </c>
      <c r="AB38" s="11" t="str">
        <f t="shared" si="1"/>
        <v/>
      </c>
      <c r="AC38" s="14" t="str">
        <f t="shared" si="13"/>
        <v/>
      </c>
      <c r="AD38" s="14" t="str">
        <f>IF(ISERROR(O38),"",IF(AC38&gt;'Income Tax Slabs'!$C$6,('Income Tax Slabs'!$F$7*(AC38-'Income Tax Slabs'!$C$6)+'Income Tax Slabs'!$D$7)*(1+cess),IF(AC38&gt;'Income Tax Slabs'!$C$5,(20%*(AC38-'Income Tax Slabs'!$C$5)+'Income Tax Slabs'!$D$6)*(1+cess),IF(AC38&gt;'Income Tax Slabs'!$C$4,(10%*(AC38-'Income Tax Slabs'!$C$4))*(1+cess),0))))</f>
        <v/>
      </c>
      <c r="AE38" s="14" t="str">
        <f t="shared" si="14"/>
        <v/>
      </c>
      <c r="AF38" s="14" t="e">
        <f t="shared" si="15"/>
        <v>#N/A</v>
      </c>
      <c r="AG38" s="11" t="str">
        <f t="shared" si="2"/>
        <v/>
      </c>
      <c r="AH38" s="54" t="str">
        <f t="shared" si="16"/>
        <v/>
      </c>
      <c r="AI38" s="14" t="str">
        <f t="shared" si="17"/>
        <v/>
      </c>
      <c r="AJ38" s="14" t="str">
        <f t="shared" si="18"/>
        <v/>
      </c>
      <c r="AK38" s="14" t="e">
        <f t="shared" si="19"/>
        <v>#N/A</v>
      </c>
      <c r="AL38" s="14" t="e">
        <f>IF('Detailed Cash Flow Chart'!AH39=0,NA(),'Detailed Cash Flow Chart'!AH39)</f>
        <v>#N/A</v>
      </c>
      <c r="BF38" s="59"/>
      <c r="BG38" s="59"/>
      <c r="BI38" s="59"/>
      <c r="BT38" s="12">
        <f>'Detailed Cash Flow Chart'!Q39</f>
        <v>0</v>
      </c>
      <c r="BU38" s="12">
        <f t="shared" si="32"/>
        <v>16165625.584895499</v>
      </c>
      <c r="BV38" s="48" t="e">
        <f>IF(ISERROR((AF38*12+BV37)*(1+'Loan amortization pre-paid'!$B$14)+BT38+BU38),NA(),(AF38*12+BV37)*(1+'Loan amortization pre-paid'!$B$14)+BT38+BU38)</f>
        <v>#N/A</v>
      </c>
      <c r="BW38" s="48" t="e">
        <f>IF(ISERROR((AK38*12+BW37)*(1+'Loan amortization pre-paid'!$B$14)+BT38+BU38),NA(),(AK38*12+BW37)*(1+'Loan amortization pre-paid'!$B$14)+BT38+BU38)</f>
        <v>#N/A</v>
      </c>
      <c r="BX38" s="48">
        <f>BX37*(1+'Loan amortization pre-paid'!$B$14)</f>
        <v>4636902.0799306128</v>
      </c>
    </row>
    <row r="39" spans="1:76" customFormat="1">
      <c r="A39" s="159" t="s">
        <v>180</v>
      </c>
      <c r="B39" s="218">
        <v>0.5</v>
      </c>
      <c r="C39" s="158"/>
      <c r="D39" s="162">
        <f t="shared" si="33"/>
        <v>36</v>
      </c>
      <c r="E39" s="162">
        <f t="shared" si="8"/>
        <v>0</v>
      </c>
      <c r="F39" s="164">
        <f t="shared" si="9"/>
        <v>75222.35823956829</v>
      </c>
      <c r="G39" s="165">
        <f t="shared" si="10"/>
        <v>39841.572911085306</v>
      </c>
      <c r="H39" s="164">
        <f t="shared" si="25"/>
        <v>35380.785328482983</v>
      </c>
      <c r="I39" s="162"/>
      <c r="J39" s="210"/>
      <c r="K39" s="162">
        <f t="shared" si="26"/>
        <v>0</v>
      </c>
      <c r="L39" s="164">
        <f t="shared" si="27"/>
        <v>4745607.9640017534</v>
      </c>
      <c r="M39" s="177"/>
      <c r="N39" s="59"/>
      <c r="O39" s="11" t="e">
        <f t="shared" si="31"/>
        <v>#N/A</v>
      </c>
      <c r="P39" s="11" t="e">
        <f t="shared" si="0"/>
        <v>#N/A</v>
      </c>
      <c r="Q39" s="11" t="str">
        <f>IF(ISERROR(O39),"",SUM(INDEX($F$4:$F$1333,T39):INDEX($F$4:$F$1333,U39)))</f>
        <v/>
      </c>
      <c r="R39" s="14" t="str">
        <f>IF(ISERROR(O39),"",SUM(INDEX($G$4:$G$1333,T39):INDEX($G$4:$G$1333,U39)))</f>
        <v/>
      </c>
      <c r="S39" s="14" t="str">
        <f>IF(ISERROR(O39),"",SUM(INDEX($H$4:$H$1333,T39):INDEX($H$4:$H$1333,U39)))</f>
        <v/>
      </c>
      <c r="T39" s="55" t="str">
        <f t="shared" si="28"/>
        <v/>
      </c>
      <c r="U39" s="55" t="str">
        <f t="shared" si="29"/>
        <v/>
      </c>
      <c r="V39" s="11"/>
      <c r="W39" s="11"/>
      <c r="X39" s="11"/>
      <c r="Y39" s="11"/>
      <c r="Z39" s="11"/>
      <c r="AA39" s="56" t="str">
        <f t="shared" si="12"/>
        <v/>
      </c>
      <c r="AB39" s="11" t="str">
        <f t="shared" si="1"/>
        <v/>
      </c>
      <c r="AC39" s="14" t="str">
        <f t="shared" si="13"/>
        <v/>
      </c>
      <c r="AD39" s="14" t="str">
        <f>IF(ISERROR(O39),"",IF(AC39&gt;'Income Tax Slabs'!$C$6,('Income Tax Slabs'!$F$7*(AC39-'Income Tax Slabs'!$C$6)+'Income Tax Slabs'!$D$7)*(1+cess),IF(AC39&gt;'Income Tax Slabs'!$C$5,(20%*(AC39-'Income Tax Slabs'!$C$5)+'Income Tax Slabs'!$D$6)*(1+cess),IF(AC39&gt;'Income Tax Slabs'!$C$4,(10%*(AC39-'Income Tax Slabs'!$C$4))*(1+cess),0))))</f>
        <v/>
      </c>
      <c r="AE39" s="14" t="str">
        <f t="shared" si="14"/>
        <v/>
      </c>
      <c r="AF39" s="14" t="e">
        <f t="shared" si="15"/>
        <v>#N/A</v>
      </c>
      <c r="AG39" s="11" t="str">
        <f t="shared" si="2"/>
        <v/>
      </c>
      <c r="AH39" s="54" t="str">
        <f t="shared" si="16"/>
        <v/>
      </c>
      <c r="AI39" s="14" t="str">
        <f t="shared" si="17"/>
        <v/>
      </c>
      <c r="AJ39" s="14" t="str">
        <f t="shared" si="18"/>
        <v/>
      </c>
      <c r="AK39" s="14" t="e">
        <f t="shared" si="19"/>
        <v>#N/A</v>
      </c>
      <c r="AL39" s="14" t="e">
        <f>IF('Detailed Cash Flow Chart'!AH40=0,NA(),'Detailed Cash Flow Chart'!AH40)</f>
        <v>#N/A</v>
      </c>
      <c r="BF39" s="59"/>
      <c r="BG39" s="59"/>
      <c r="BI39" s="59"/>
      <c r="BT39" s="12">
        <f>'Detailed Cash Flow Chart'!Q40</f>
        <v>0</v>
      </c>
      <c r="BU39" s="12">
        <f t="shared" si="32"/>
        <v>17545275.631687142</v>
      </c>
      <c r="BV39" s="48" t="e">
        <f>IF(ISERROR((AF39*12+BV38)*(1+'Loan amortization pre-paid'!$B$14)+BT39+BU39),NA(),(AF39*12+BV38)*(1+'Loan amortization pre-paid'!$B$14)+BT39+BU39)</f>
        <v>#N/A</v>
      </c>
      <c r="BW39" s="48" t="e">
        <f>IF(ISERROR((AK39*12+BW38)*(1+'Loan amortization pre-paid'!$B$14)+BT39+BU39),NA(),(AK39*12+BW38)*(1+'Loan amortization pre-paid'!$B$14)+BT39+BU39)</f>
        <v>#N/A</v>
      </c>
      <c r="BX39" s="48">
        <f>BX38*(1+'Loan amortization pre-paid'!$B$14)</f>
        <v>5100592.2879236741</v>
      </c>
    </row>
    <row r="40" spans="1:76" customFormat="1">
      <c r="A40" s="159"/>
      <c r="B40" s="159"/>
      <c r="C40" s="158"/>
      <c r="D40" s="162">
        <f t="shared" si="33"/>
        <v>37</v>
      </c>
      <c r="E40" s="162">
        <f t="shared" si="8"/>
        <v>0</v>
      </c>
      <c r="F40" s="164">
        <f t="shared" si="9"/>
        <v>75222.35823956829</v>
      </c>
      <c r="G40" s="165">
        <f t="shared" si="10"/>
        <v>39546.733033347948</v>
      </c>
      <c r="H40" s="164">
        <f t="shared" si="25"/>
        <v>35675.625206220342</v>
      </c>
      <c r="I40" s="162"/>
      <c r="J40" s="210"/>
      <c r="K40" s="162">
        <f t="shared" si="26"/>
        <v>0</v>
      </c>
      <c r="L40" s="164">
        <f t="shared" si="27"/>
        <v>4709932.3387955334</v>
      </c>
      <c r="M40" s="177"/>
      <c r="N40" s="59"/>
      <c r="O40" s="11" t="e">
        <f t="shared" si="31"/>
        <v>#N/A</v>
      </c>
      <c r="P40" s="11" t="e">
        <f t="shared" si="0"/>
        <v>#N/A</v>
      </c>
      <c r="Q40" s="11" t="str">
        <f>IF(ISERROR(O40),"",SUM(INDEX($F$4:$F$1333,T40):INDEX($F$4:$F$1333,U40)))</f>
        <v/>
      </c>
      <c r="R40" s="14" t="str">
        <f>IF(ISERROR(O40),"",SUM(INDEX($G$4:$G$1333,T40):INDEX($G$4:$G$1333,U40)))</f>
        <v/>
      </c>
      <c r="S40" s="14" t="str">
        <f>IF(ISERROR(O40),"",SUM(INDEX($H$4:$H$1333,T40):INDEX($H$4:$H$1333,U40)))</f>
        <v/>
      </c>
      <c r="T40" s="55" t="str">
        <f t="shared" si="28"/>
        <v/>
      </c>
      <c r="U40" s="55" t="str">
        <f t="shared" si="29"/>
        <v/>
      </c>
      <c r="V40" s="11"/>
      <c r="W40" s="11"/>
      <c r="X40" s="11"/>
      <c r="Y40" s="11"/>
      <c r="Z40" s="11"/>
      <c r="AA40" s="56" t="str">
        <f t="shared" si="12"/>
        <v/>
      </c>
      <c r="AB40" s="11" t="str">
        <f t="shared" si="1"/>
        <v/>
      </c>
      <c r="AC40" s="14" t="str">
        <f t="shared" si="13"/>
        <v/>
      </c>
      <c r="AD40" s="14" t="str">
        <f>IF(ISERROR(O40),"",IF(AC40&gt;'Income Tax Slabs'!$C$6,('Income Tax Slabs'!$F$7*(AC40-'Income Tax Slabs'!$C$6)+'Income Tax Slabs'!$D$7)*(1+cess),IF(AC40&gt;'Income Tax Slabs'!$C$5,(20%*(AC40-'Income Tax Slabs'!$C$5)+'Income Tax Slabs'!$D$6)*(1+cess),IF(AC40&gt;'Income Tax Slabs'!$C$4,(10%*(AC40-'Income Tax Slabs'!$C$4))*(1+cess),0))))</f>
        <v/>
      </c>
      <c r="AE40" s="14" t="str">
        <f t="shared" si="14"/>
        <v/>
      </c>
      <c r="AF40" s="14" t="e">
        <f t="shared" si="15"/>
        <v>#N/A</v>
      </c>
      <c r="AG40" s="11" t="str">
        <f t="shared" si="2"/>
        <v/>
      </c>
      <c r="AH40" s="54" t="str">
        <f t="shared" si="16"/>
        <v/>
      </c>
      <c r="AI40" s="14" t="str">
        <f t="shared" si="17"/>
        <v/>
      </c>
      <c r="AJ40" s="14" t="str">
        <f t="shared" si="18"/>
        <v/>
      </c>
      <c r="AK40" s="14" t="e">
        <f t="shared" si="19"/>
        <v>#N/A</v>
      </c>
      <c r="AL40" s="14" t="e">
        <f>IF('Detailed Cash Flow Chart'!AH41=0,NA(),'Detailed Cash Flow Chart'!AH41)</f>
        <v>#N/A</v>
      </c>
      <c r="BF40" s="59"/>
      <c r="BG40" s="59"/>
      <c r="BI40" s="59"/>
      <c r="BT40" s="12">
        <f>'Detailed Cash Flow Chart'!Q41</f>
        <v>0</v>
      </c>
      <c r="BU40" s="12">
        <f t="shared" si="32"/>
        <v>19035297.682222113</v>
      </c>
      <c r="BV40" s="48" t="e">
        <f>IF(ISERROR((AF40*12+BV39)*(1+'Loan amortization pre-paid'!$B$14)+BT40+BU40),NA(),(AF40*12+BV39)*(1+'Loan amortization pre-paid'!$B$14)+BT40+BU40)</f>
        <v>#N/A</v>
      </c>
      <c r="BW40" s="48" t="e">
        <f>IF(ISERROR((AK40*12+BW39)*(1+'Loan amortization pre-paid'!$B$14)+BT40+BU40),NA(),(AK40*12+BW39)*(1+'Loan amortization pre-paid'!$B$14)+BT40+BU40)</f>
        <v>#N/A</v>
      </c>
      <c r="BX40" s="48">
        <f>BX39*(1+'Loan amortization pre-paid'!$B$14)</f>
        <v>5610651.5167160416</v>
      </c>
    </row>
    <row r="41" spans="1:76" customFormat="1">
      <c r="A41" s="159" t="s">
        <v>182</v>
      </c>
      <c r="B41" s="221">
        <v>200000</v>
      </c>
      <c r="C41" s="158"/>
      <c r="D41" s="162">
        <f t="shared" si="33"/>
        <v>38</v>
      </c>
      <c r="E41" s="162">
        <f t="shared" si="8"/>
        <v>0</v>
      </c>
      <c r="F41" s="164">
        <f t="shared" si="9"/>
        <v>75222.35823956829</v>
      </c>
      <c r="G41" s="165">
        <f t="shared" si="10"/>
        <v>39249.436156629446</v>
      </c>
      <c r="H41" s="164">
        <f t="shared" si="25"/>
        <v>35972.922082938843</v>
      </c>
      <c r="I41" s="162"/>
      <c r="J41" s="210"/>
      <c r="K41" s="162">
        <f t="shared" si="26"/>
        <v>0</v>
      </c>
      <c r="L41" s="164">
        <f t="shared" si="27"/>
        <v>4673959.4167125942</v>
      </c>
      <c r="M41" s="177"/>
      <c r="N41" s="59"/>
      <c r="O41" s="11" t="e">
        <f t="shared" si="31"/>
        <v>#N/A</v>
      </c>
      <c r="P41" s="11" t="e">
        <f t="shared" si="0"/>
        <v>#N/A</v>
      </c>
      <c r="Q41" s="11" t="str">
        <f>IF(ISERROR(O41),"",SUM(INDEX($F$4:$F$1333,T41):INDEX($F$4:$F$1333,U41)))</f>
        <v/>
      </c>
      <c r="R41" s="14" t="str">
        <f>IF(ISERROR(O41),"",SUM(INDEX($G$4:$G$1333,T41):INDEX($G$4:$G$1333,U41)))</f>
        <v/>
      </c>
      <c r="S41" s="14" t="str">
        <f>IF(ISERROR(O41),"",SUM(INDEX($H$4:$H$1333,T41):INDEX($H$4:$H$1333,U41)))</f>
        <v/>
      </c>
      <c r="T41" s="55" t="str">
        <f t="shared" si="28"/>
        <v/>
      </c>
      <c r="U41" s="55" t="str">
        <f t="shared" si="29"/>
        <v/>
      </c>
      <c r="V41" s="11"/>
      <c r="W41" s="11"/>
      <c r="X41" s="11"/>
      <c r="Y41" s="11"/>
      <c r="Z41" s="11"/>
      <c r="AA41" s="56" t="str">
        <f t="shared" si="12"/>
        <v/>
      </c>
      <c r="AB41" s="11" t="str">
        <f t="shared" si="1"/>
        <v/>
      </c>
      <c r="AC41" s="14" t="str">
        <f t="shared" si="13"/>
        <v/>
      </c>
      <c r="AD41" s="14" t="str">
        <f>IF(ISERROR(O41),"",IF(AC41&gt;'Income Tax Slabs'!$C$6,('Income Tax Slabs'!$F$7*(AC41-'Income Tax Slabs'!$C$6)+'Income Tax Slabs'!$D$7)*(1+cess),IF(AC41&gt;'Income Tax Slabs'!$C$5,(20%*(AC41-'Income Tax Slabs'!$C$5)+'Income Tax Slabs'!$D$6)*(1+cess),IF(AC41&gt;'Income Tax Slabs'!$C$4,(10%*(AC41-'Income Tax Slabs'!$C$4))*(1+cess),0))))</f>
        <v/>
      </c>
      <c r="AE41" s="14" t="str">
        <f t="shared" si="14"/>
        <v/>
      </c>
      <c r="AF41" s="14" t="e">
        <f t="shared" si="15"/>
        <v>#N/A</v>
      </c>
      <c r="AG41" s="11" t="str">
        <f t="shared" si="2"/>
        <v/>
      </c>
      <c r="AH41" s="54" t="str">
        <f t="shared" si="16"/>
        <v/>
      </c>
      <c r="AI41" s="14" t="str">
        <f t="shared" si="17"/>
        <v/>
      </c>
      <c r="AJ41" s="14" t="str">
        <f t="shared" si="18"/>
        <v/>
      </c>
      <c r="AK41" s="14" t="e">
        <f t="shared" si="19"/>
        <v>#N/A</v>
      </c>
      <c r="AL41" s="14" t="e">
        <f>IF('Detailed Cash Flow Chart'!AH42=0,NA(),'Detailed Cash Flow Chart'!AH42)</f>
        <v>#N/A</v>
      </c>
      <c r="BF41" s="59"/>
      <c r="BG41" s="59"/>
      <c r="BI41" s="59"/>
      <c r="BT41" s="12">
        <f>'Detailed Cash Flow Chart'!Q42</f>
        <v>0</v>
      </c>
      <c r="BU41" s="12">
        <f t="shared" si="32"/>
        <v>20644521.496799883</v>
      </c>
      <c r="BV41" s="48" t="e">
        <f>IF(ISERROR((AF41*12+BV40)*(1+'Loan amortization pre-paid'!$B$14)+BT41+BU41),NA(),(AF41*12+BV40)*(1+'Loan amortization pre-paid'!$B$14)+BT41+BU41)</f>
        <v>#N/A</v>
      </c>
      <c r="BW41" s="48" t="e">
        <f>IF(ISERROR((AK41*12+BW40)*(1+'Loan amortization pre-paid'!$B$14)+BT41+BU41),NA(),(AK41*12+BW40)*(1+'Loan amortization pre-paid'!$B$14)+BT41+BU41)</f>
        <v>#N/A</v>
      </c>
      <c r="BX41" s="48">
        <f>BX40*(1+'Loan amortization pre-paid'!$B$14)</f>
        <v>6171716.6683876459</v>
      </c>
    </row>
    <row r="42" spans="1:76" customFormat="1">
      <c r="A42" s="159"/>
      <c r="B42" s="159"/>
      <c r="C42" s="158"/>
      <c r="D42" s="162">
        <f t="shared" si="33"/>
        <v>39</v>
      </c>
      <c r="E42" s="162">
        <f t="shared" si="8"/>
        <v>0</v>
      </c>
      <c r="F42" s="164">
        <f t="shared" si="9"/>
        <v>75222.35823956829</v>
      </c>
      <c r="G42" s="165">
        <f t="shared" si="10"/>
        <v>38949.661805938289</v>
      </c>
      <c r="H42" s="164">
        <f t="shared" si="25"/>
        <v>36272.696433630001</v>
      </c>
      <c r="I42" s="162"/>
      <c r="J42" s="210"/>
      <c r="K42" s="162">
        <f t="shared" si="26"/>
        <v>0</v>
      </c>
      <c r="L42" s="164">
        <f t="shared" si="27"/>
        <v>4637686.7202789644</v>
      </c>
      <c r="M42" s="177"/>
      <c r="N42" s="59"/>
      <c r="O42" s="11" t="e">
        <f t="shared" si="31"/>
        <v>#N/A</v>
      </c>
      <c r="P42" s="11" t="e">
        <f t="shared" si="0"/>
        <v>#N/A</v>
      </c>
      <c r="Q42" s="11" t="str">
        <f>IF(ISERROR(O42),"",SUM(INDEX($F$4:$F$1333,T42):INDEX($F$4:$F$1333,U42)))</f>
        <v/>
      </c>
      <c r="R42" s="14" t="str">
        <f>IF(ISERROR(O42),"",SUM(INDEX($G$4:$G$1333,T42):INDEX($G$4:$G$1333,U42)))</f>
        <v/>
      </c>
      <c r="S42" s="14" t="str">
        <f>IF(ISERROR(O42),"",SUM(INDEX($H$4:$H$1333,T42):INDEX($H$4:$H$1333,U42)))</f>
        <v/>
      </c>
      <c r="T42" s="55" t="str">
        <f t="shared" si="28"/>
        <v/>
      </c>
      <c r="U42" s="55" t="str">
        <f t="shared" si="29"/>
        <v/>
      </c>
      <c r="V42" s="11"/>
      <c r="W42" s="11"/>
      <c r="X42" s="11"/>
      <c r="Y42" s="11"/>
      <c r="Z42" s="11"/>
      <c r="AA42" s="56" t="str">
        <f t="shared" si="12"/>
        <v/>
      </c>
      <c r="AB42" s="11" t="str">
        <f t="shared" si="1"/>
        <v/>
      </c>
      <c r="AC42" s="14" t="str">
        <f t="shared" si="13"/>
        <v/>
      </c>
      <c r="AD42" s="14" t="str">
        <f>IF(ISERROR(O42),"",IF(AC42&gt;'Income Tax Slabs'!$C$6,('Income Tax Slabs'!$F$7*(AC42-'Income Tax Slabs'!$C$6)+'Income Tax Slabs'!$D$7)*(1+cess),IF(AC42&gt;'Income Tax Slabs'!$C$5,(20%*(AC42-'Income Tax Slabs'!$C$5)+'Income Tax Slabs'!$D$6)*(1+cess),IF(AC42&gt;'Income Tax Slabs'!$C$4,(10%*(AC42-'Income Tax Slabs'!$C$4))*(1+cess),0))))</f>
        <v/>
      </c>
      <c r="AE42" s="14" t="str">
        <f t="shared" si="14"/>
        <v/>
      </c>
      <c r="AF42" s="14" t="e">
        <f t="shared" si="15"/>
        <v>#N/A</v>
      </c>
      <c r="AG42" s="11" t="str">
        <f t="shared" si="2"/>
        <v/>
      </c>
      <c r="AH42" s="54" t="str">
        <f t="shared" si="16"/>
        <v/>
      </c>
      <c r="AI42" s="14" t="str">
        <f t="shared" si="17"/>
        <v/>
      </c>
      <c r="AJ42" s="14" t="str">
        <f t="shared" si="18"/>
        <v/>
      </c>
      <c r="AK42" s="14" t="e">
        <f t="shared" si="19"/>
        <v>#N/A</v>
      </c>
      <c r="AL42" s="14" t="e">
        <f>IF('Detailed Cash Flow Chart'!AH43=0,NA(),'Detailed Cash Flow Chart'!AH43)</f>
        <v>#N/A</v>
      </c>
      <c r="BF42" s="59"/>
      <c r="BG42" s="59"/>
      <c r="BI42" s="59"/>
      <c r="BT42" s="12">
        <f>'Detailed Cash Flow Chart'!Q43</f>
        <v>0</v>
      </c>
      <c r="BU42" s="12">
        <f t="shared" si="32"/>
        <v>22382483.216543876</v>
      </c>
      <c r="BV42" s="48" t="e">
        <f>IF(ISERROR((AF42*12+BV41)*(1+'Loan amortization pre-paid'!$B$14)+BT42+BU42),NA(),(AF42*12+BV41)*(1+'Loan amortization pre-paid'!$B$14)+BT42+BU42)</f>
        <v>#N/A</v>
      </c>
      <c r="BW42" s="48" t="e">
        <f>IF(ISERROR((AK42*12+BW41)*(1+'Loan amortization pre-paid'!$B$14)+BT42+BU42),NA(),(AK42*12+BW41)*(1+'Loan amortization pre-paid'!$B$14)+BT42+BU42)</f>
        <v>#N/A</v>
      </c>
      <c r="BX42" s="48">
        <f>BX41*(1+'Loan amortization pre-paid'!$B$14)</f>
        <v>6788888.335226411</v>
      </c>
    </row>
    <row r="43" spans="1:76" customFormat="1">
      <c r="A43" s="159"/>
      <c r="B43" s="159"/>
      <c r="C43" s="158"/>
      <c r="D43" s="162">
        <f t="shared" si="33"/>
        <v>40</v>
      </c>
      <c r="E43" s="162">
        <f t="shared" si="8"/>
        <v>0</v>
      </c>
      <c r="F43" s="164">
        <f t="shared" si="9"/>
        <v>75222.35823956829</v>
      </c>
      <c r="G43" s="165">
        <f t="shared" si="10"/>
        <v>38647.389335658037</v>
      </c>
      <c r="H43" s="164">
        <f t="shared" si="25"/>
        <v>36574.968903910252</v>
      </c>
      <c r="I43" s="162"/>
      <c r="J43" s="210"/>
      <c r="K43" s="162">
        <f t="shared" si="26"/>
        <v>0</v>
      </c>
      <c r="L43" s="164">
        <f t="shared" si="27"/>
        <v>4601111.751375054</v>
      </c>
      <c r="M43" s="177"/>
      <c r="N43" s="59"/>
      <c r="O43" s="11" t="e">
        <f t="shared" si="31"/>
        <v>#N/A</v>
      </c>
      <c r="P43" s="11" t="e">
        <f t="shared" si="0"/>
        <v>#N/A</v>
      </c>
      <c r="Q43" s="11" t="str">
        <f>IF(ISERROR(O43),"",SUM(INDEX($F$4:$F$1333,T43):INDEX($F$4:$F$1333,U43)))</f>
        <v/>
      </c>
      <c r="R43" s="14" t="str">
        <f>IF(ISERROR(O43),"",SUM(INDEX($G$4:$G$1333,T43):INDEX($G$4:$G$1333,U43)))</f>
        <v/>
      </c>
      <c r="S43" s="14" t="str">
        <f>IF(ISERROR(O43),"",SUM(INDEX($H$4:$H$1333,T43):INDEX($H$4:$H$1333,U43)))</f>
        <v/>
      </c>
      <c r="T43" s="55" t="str">
        <f t="shared" si="28"/>
        <v/>
      </c>
      <c r="U43" s="55" t="str">
        <f t="shared" si="29"/>
        <v/>
      </c>
      <c r="V43" s="11"/>
      <c r="W43" s="11"/>
      <c r="X43" s="11"/>
      <c r="Y43" s="11"/>
      <c r="Z43" s="11"/>
      <c r="AA43" s="56" t="str">
        <f t="shared" si="12"/>
        <v/>
      </c>
      <c r="AB43" s="11" t="str">
        <f t="shared" si="1"/>
        <v/>
      </c>
      <c r="AC43" s="14" t="str">
        <f t="shared" si="13"/>
        <v/>
      </c>
      <c r="AD43" s="14" t="str">
        <f>IF(ISERROR(O43),"",IF(AC43&gt;'Income Tax Slabs'!$C$6,('Income Tax Slabs'!$F$7*(AC43-'Income Tax Slabs'!$C$6)+'Income Tax Slabs'!$D$7)*(1+cess),IF(AC43&gt;'Income Tax Slabs'!$C$5,(20%*(AC43-'Income Tax Slabs'!$C$5)+'Income Tax Slabs'!$D$6)*(1+cess),IF(AC43&gt;'Income Tax Slabs'!$C$4,(10%*(AC43-'Income Tax Slabs'!$C$4))*(1+cess),0))))</f>
        <v/>
      </c>
      <c r="AE43" s="14" t="str">
        <f t="shared" si="14"/>
        <v/>
      </c>
      <c r="AF43" s="14" t="e">
        <f t="shared" si="15"/>
        <v>#N/A</v>
      </c>
      <c r="AG43" s="11" t="str">
        <f t="shared" si="2"/>
        <v/>
      </c>
      <c r="AH43" s="54" t="str">
        <f t="shared" si="16"/>
        <v/>
      </c>
      <c r="AI43" s="14" t="str">
        <f t="shared" si="17"/>
        <v/>
      </c>
      <c r="AJ43" s="14" t="str">
        <f t="shared" si="18"/>
        <v/>
      </c>
      <c r="AK43" s="14" t="e">
        <f t="shared" si="19"/>
        <v>#N/A</v>
      </c>
      <c r="AL43" s="14" t="e">
        <f>IF('Detailed Cash Flow Chart'!AH44=0,NA(),'Detailed Cash Flow Chart'!AH44)</f>
        <v>#N/A</v>
      </c>
      <c r="BF43" s="59"/>
      <c r="BG43" s="59"/>
      <c r="BI43" s="59"/>
      <c r="BT43" s="12">
        <f>'Detailed Cash Flow Chart'!Q44</f>
        <v>0</v>
      </c>
      <c r="BU43" s="12">
        <f t="shared" si="32"/>
        <v>24259481.873867389</v>
      </c>
      <c r="BV43" s="48" t="e">
        <f>IF(ISERROR((AF43*12+BV42)*(1+'Loan amortization pre-paid'!$B$14)+BT43+BU43),NA(),(AF43*12+BV42)*(1+'Loan amortization pre-paid'!$B$14)+BT43+BU43)</f>
        <v>#N/A</v>
      </c>
      <c r="BW43" s="48" t="e">
        <f>IF(ISERROR((AK43*12+BW42)*(1+'Loan amortization pre-paid'!$B$14)+BT43+BU43),NA(),(AK43*12+BW42)*(1+'Loan amortization pre-paid'!$B$14)+BT43+BU43)</f>
        <v>#N/A</v>
      </c>
      <c r="BX43" s="48">
        <f>BX42*(1+'Loan amortization pre-paid'!$B$14)</f>
        <v>7467777.168749053</v>
      </c>
    </row>
    <row r="44" spans="1:76" customFormat="1">
      <c r="A44" s="159"/>
      <c r="B44" s="159"/>
      <c r="C44" s="158"/>
      <c r="D44" s="162">
        <f t="shared" si="33"/>
        <v>41</v>
      </c>
      <c r="E44" s="162">
        <f t="shared" si="8"/>
        <v>0</v>
      </c>
      <c r="F44" s="164">
        <f t="shared" si="9"/>
        <v>75222.35823956829</v>
      </c>
      <c r="G44" s="165">
        <f t="shared" si="10"/>
        <v>38342.597928125448</v>
      </c>
      <c r="H44" s="164">
        <f t="shared" si="25"/>
        <v>36879.760311442842</v>
      </c>
      <c r="I44" s="162"/>
      <c r="J44" s="210"/>
      <c r="K44" s="162">
        <f t="shared" si="26"/>
        <v>0</v>
      </c>
      <c r="L44" s="164">
        <f t="shared" si="27"/>
        <v>4564231.9910636116</v>
      </c>
      <c r="M44" s="177"/>
      <c r="N44" s="59"/>
      <c r="O44" s="11" t="e">
        <f t="shared" si="31"/>
        <v>#N/A</v>
      </c>
      <c r="P44" s="11" t="e">
        <f t="shared" si="0"/>
        <v>#N/A</v>
      </c>
      <c r="Q44" s="11" t="str">
        <f>IF(ISERROR(O44),"",SUM(INDEX($F$4:$F$1333,T44):INDEX($F$4:$F$1333,U44)))</f>
        <v/>
      </c>
      <c r="R44" s="14" t="str">
        <f>IF(ISERROR(O44),"",SUM(INDEX($G$4:$G$1333,T44):INDEX($G$4:$G$1333,U44)))</f>
        <v/>
      </c>
      <c r="S44" s="14" t="str">
        <f>IF(ISERROR(O44),"",SUM(INDEX($H$4:$H$1333,T44):INDEX($H$4:$H$1333,U44)))</f>
        <v/>
      </c>
      <c r="T44" s="55" t="str">
        <f t="shared" si="28"/>
        <v/>
      </c>
      <c r="U44" s="55" t="str">
        <f t="shared" si="29"/>
        <v/>
      </c>
      <c r="V44" s="11"/>
      <c r="W44" s="11"/>
      <c r="X44" s="11"/>
      <c r="Y44" s="11"/>
      <c r="Z44" s="11"/>
      <c r="AA44" s="56" t="str">
        <f t="shared" si="12"/>
        <v/>
      </c>
      <c r="AB44" s="11" t="str">
        <f t="shared" si="1"/>
        <v/>
      </c>
      <c r="AC44" s="14" t="str">
        <f t="shared" si="13"/>
        <v/>
      </c>
      <c r="AD44" s="14" t="str">
        <f>IF(ISERROR(O44),"",IF(AC44&gt;'Income Tax Slabs'!$C$6,('Income Tax Slabs'!$F$7*(AC44-'Income Tax Slabs'!$C$6)+'Income Tax Slabs'!$D$7)*(1+cess),IF(AC44&gt;'Income Tax Slabs'!$C$5,(20%*(AC44-'Income Tax Slabs'!$C$5)+'Income Tax Slabs'!$D$6)*(1+cess),IF(AC44&gt;'Income Tax Slabs'!$C$4,(10%*(AC44-'Income Tax Slabs'!$C$4))*(1+cess),0))))</f>
        <v/>
      </c>
      <c r="AE44" s="14" t="str">
        <f t="shared" si="14"/>
        <v/>
      </c>
      <c r="AF44" s="14" t="e">
        <f t="shared" si="15"/>
        <v>#N/A</v>
      </c>
      <c r="AG44" s="11" t="str">
        <f t="shared" si="2"/>
        <v/>
      </c>
      <c r="AH44" s="54" t="str">
        <f t="shared" si="16"/>
        <v/>
      </c>
      <c r="AI44" s="14" t="str">
        <f t="shared" si="17"/>
        <v/>
      </c>
      <c r="AJ44" s="14" t="str">
        <f t="shared" si="18"/>
        <v/>
      </c>
      <c r="AK44" s="14" t="e">
        <f t="shared" si="19"/>
        <v>#N/A</v>
      </c>
      <c r="AL44" s="14" t="e">
        <f>IF('Detailed Cash Flow Chart'!AH45=0,NA(),'Detailed Cash Flow Chart'!AH45)</f>
        <v>#N/A</v>
      </c>
      <c r="BF44" s="59"/>
      <c r="BG44" s="59"/>
      <c r="BI44" s="59"/>
      <c r="BT44" s="12">
        <f>'Detailed Cash Flow Chart'!Q45</f>
        <v>0</v>
      </c>
      <c r="BU44" s="12">
        <f t="shared" si="32"/>
        <v>26286640.423776783</v>
      </c>
      <c r="BV44" s="48" t="e">
        <f>IF(ISERROR((AF44*12+BV43)*(1+'Loan amortization pre-paid'!$B$14)+BT44+BU44),NA(),(AF44*12+BV43)*(1+'Loan amortization pre-paid'!$B$14)+BT44+BU44)</f>
        <v>#N/A</v>
      </c>
      <c r="BW44" s="48" t="e">
        <f>IF(ISERROR((AK44*12+BW43)*(1+'Loan amortization pre-paid'!$B$14)+BT44+BU44),NA(),(AK44*12+BW43)*(1+'Loan amortization pre-paid'!$B$14)+BT44+BU44)</f>
        <v>#N/A</v>
      </c>
      <c r="BX44" s="48">
        <f>BX43*(1+'Loan amortization pre-paid'!$B$14)</f>
        <v>8214554.8856239589</v>
      </c>
    </row>
    <row r="45" spans="1:76" customFormat="1">
      <c r="A45" s="159"/>
      <c r="B45" s="159"/>
      <c r="C45" s="158"/>
      <c r="D45" s="162">
        <f t="shared" si="33"/>
        <v>42</v>
      </c>
      <c r="E45" s="162">
        <f t="shared" si="8"/>
        <v>0</v>
      </c>
      <c r="F45" s="164">
        <f t="shared" si="9"/>
        <v>75222.35823956829</v>
      </c>
      <c r="G45" s="165">
        <f t="shared" si="10"/>
        <v>38035.266592196764</v>
      </c>
      <c r="H45" s="164">
        <f t="shared" si="25"/>
        <v>37187.091647371526</v>
      </c>
      <c r="I45" s="162"/>
      <c r="J45" s="210"/>
      <c r="K45" s="162">
        <f t="shared" si="26"/>
        <v>0</v>
      </c>
      <c r="L45" s="164">
        <f t="shared" si="27"/>
        <v>4527044.8994162399</v>
      </c>
      <c r="M45" s="177"/>
      <c r="N45" s="59"/>
      <c r="O45" s="11" t="e">
        <f t="shared" si="31"/>
        <v>#N/A</v>
      </c>
      <c r="P45" s="11" t="e">
        <f t="shared" si="0"/>
        <v>#N/A</v>
      </c>
      <c r="Q45" s="11" t="str">
        <f>IF(ISERROR(O45),"",SUM(INDEX($F$4:$F$1333,T45):INDEX($F$4:$F$1333,U45)))</f>
        <v/>
      </c>
      <c r="R45" s="14" t="str">
        <f>IF(ISERROR(O45),"",SUM(INDEX($G$4:$G$1333,T45):INDEX($G$4:$G$1333,U45)))</f>
        <v/>
      </c>
      <c r="S45" s="14" t="str">
        <f>IF(ISERROR(O45),"",SUM(INDEX($H$4:$H$1333,T45):INDEX($H$4:$H$1333,U45)))</f>
        <v/>
      </c>
      <c r="T45" s="55" t="str">
        <f t="shared" si="28"/>
        <v/>
      </c>
      <c r="U45" s="55" t="str">
        <f t="shared" si="29"/>
        <v/>
      </c>
      <c r="V45" s="11"/>
      <c r="W45" s="11"/>
      <c r="X45" s="11"/>
      <c r="Y45" s="11"/>
      <c r="Z45" s="11"/>
      <c r="AA45" s="56" t="str">
        <f t="shared" si="12"/>
        <v/>
      </c>
      <c r="AB45" s="11" t="str">
        <f t="shared" si="1"/>
        <v/>
      </c>
      <c r="AC45" s="14" t="str">
        <f t="shared" si="13"/>
        <v/>
      </c>
      <c r="AD45" s="14" t="str">
        <f>IF(ISERROR(O45),"",IF(AC45&gt;'Income Tax Slabs'!$C$6,('Income Tax Slabs'!$F$7*(AC45-'Income Tax Slabs'!$C$6)+'Income Tax Slabs'!$D$7)*(1+cess),IF(AC45&gt;'Income Tax Slabs'!$C$5,(20%*(AC45-'Income Tax Slabs'!$C$5)+'Income Tax Slabs'!$D$6)*(1+cess),IF(AC45&gt;'Income Tax Slabs'!$C$4,(10%*(AC45-'Income Tax Slabs'!$C$4))*(1+cess),0))))</f>
        <v/>
      </c>
      <c r="AE45" s="14" t="str">
        <f t="shared" si="14"/>
        <v/>
      </c>
      <c r="AF45" s="14" t="e">
        <f t="shared" si="15"/>
        <v>#N/A</v>
      </c>
      <c r="AG45" s="11" t="str">
        <f t="shared" si="2"/>
        <v/>
      </c>
      <c r="AH45" s="54" t="str">
        <f t="shared" si="16"/>
        <v/>
      </c>
      <c r="AI45" s="14" t="str">
        <f t="shared" si="17"/>
        <v/>
      </c>
      <c r="AJ45" s="14" t="str">
        <f t="shared" si="18"/>
        <v/>
      </c>
      <c r="AK45" s="14" t="e">
        <f t="shared" si="19"/>
        <v>#N/A</v>
      </c>
      <c r="AL45" s="14" t="e">
        <f>IF('Detailed Cash Flow Chart'!AH46=0,NA(),'Detailed Cash Flow Chart'!AH46)</f>
        <v>#N/A</v>
      </c>
      <c r="BF45" s="59"/>
      <c r="BG45" s="59"/>
      <c r="BI45" s="59"/>
      <c r="BT45" s="12">
        <f>'Detailed Cash Flow Chart'!Q46</f>
        <v>0</v>
      </c>
      <c r="BU45" s="12">
        <f t="shared" si="32"/>
        <v>28475971.657678928</v>
      </c>
      <c r="BV45" s="48" t="e">
        <f>IF(ISERROR((AF45*12+BV44)*(1+'Loan amortization pre-paid'!$B$14)+BT45+BU45),NA(),(AF45*12+BV44)*(1+'Loan amortization pre-paid'!$B$14)+BT45+BU45)</f>
        <v>#N/A</v>
      </c>
      <c r="BW45" s="48" t="e">
        <f>IF(ISERROR((AK45*12+BW44)*(1+'Loan amortization pre-paid'!$B$14)+BT45+BU45),NA(),(AK45*12+BW44)*(1+'Loan amortization pre-paid'!$B$14)+BT45+BU45)</f>
        <v>#N/A</v>
      </c>
      <c r="BX45" s="48">
        <f>BX44*(1+'Loan amortization pre-paid'!$B$14)</f>
        <v>9036010.3741863556</v>
      </c>
    </row>
    <row r="46" spans="1:76" customFormat="1">
      <c r="A46" s="159"/>
      <c r="B46" s="159"/>
      <c r="C46" s="158"/>
      <c r="D46" s="162">
        <f t="shared" si="33"/>
        <v>43</v>
      </c>
      <c r="E46" s="162">
        <f t="shared" si="8"/>
        <v>0</v>
      </c>
      <c r="F46" s="164">
        <f t="shared" si="9"/>
        <v>75222.35823956829</v>
      </c>
      <c r="G46" s="165">
        <f t="shared" si="10"/>
        <v>37725.374161801999</v>
      </c>
      <c r="H46" s="164">
        <f t="shared" si="25"/>
        <v>37496.98407776629</v>
      </c>
      <c r="I46" s="162"/>
      <c r="J46" s="210"/>
      <c r="K46" s="162">
        <f t="shared" si="26"/>
        <v>0</v>
      </c>
      <c r="L46" s="164">
        <f t="shared" si="27"/>
        <v>4489547.9153384734</v>
      </c>
      <c r="M46" s="177"/>
      <c r="N46" s="59"/>
      <c r="O46" s="11" t="e">
        <f t="shared" si="31"/>
        <v>#N/A</v>
      </c>
      <c r="P46" s="11" t="e">
        <f t="shared" si="0"/>
        <v>#N/A</v>
      </c>
      <c r="Q46" s="11" t="str">
        <f>IF(ISERROR(O46),"",SUM(INDEX($F$4:$F$1333,T46):INDEX($F$4:$F$1333,U46)))</f>
        <v/>
      </c>
      <c r="R46" s="14" t="str">
        <f>IF(ISERROR(O46),"",SUM(INDEX($G$4:$G$1333,T46):INDEX($G$4:$G$1333,U46)))</f>
        <v/>
      </c>
      <c r="S46" s="14" t="str">
        <f>IF(ISERROR(O46),"",SUM(INDEX($H$4:$H$1333,T46):INDEX($H$4:$H$1333,U46)))</f>
        <v/>
      </c>
      <c r="T46" s="55" t="str">
        <f t="shared" si="28"/>
        <v/>
      </c>
      <c r="U46" s="55" t="str">
        <f t="shared" si="29"/>
        <v/>
      </c>
      <c r="V46" s="11"/>
      <c r="W46" s="11"/>
      <c r="X46" s="11"/>
      <c r="Y46" s="11"/>
      <c r="Z46" s="11"/>
      <c r="AA46" s="56" t="str">
        <f t="shared" si="12"/>
        <v/>
      </c>
      <c r="AB46" s="11" t="str">
        <f t="shared" si="1"/>
        <v/>
      </c>
      <c r="AC46" s="14" t="str">
        <f t="shared" si="13"/>
        <v/>
      </c>
      <c r="AD46" s="14" t="str">
        <f>IF(ISERROR(O46),"",IF(AC46&gt;'Income Tax Slabs'!$C$6,('Income Tax Slabs'!$F$7*(AC46-'Income Tax Slabs'!$C$6)+'Income Tax Slabs'!$D$7)*(1+cess),IF(AC46&gt;'Income Tax Slabs'!$C$5,(20%*(AC46-'Income Tax Slabs'!$C$5)+'Income Tax Slabs'!$D$6)*(1+cess),IF(AC46&gt;'Income Tax Slabs'!$C$4,(10%*(AC46-'Income Tax Slabs'!$C$4))*(1+cess),0))))</f>
        <v/>
      </c>
      <c r="AE46" s="14" t="str">
        <f t="shared" si="14"/>
        <v/>
      </c>
      <c r="AF46" s="14" t="e">
        <f t="shared" si="15"/>
        <v>#N/A</v>
      </c>
      <c r="AG46" s="11" t="str">
        <f t="shared" si="2"/>
        <v/>
      </c>
      <c r="AH46" s="54" t="str">
        <f t="shared" si="16"/>
        <v/>
      </c>
      <c r="AI46" s="14" t="str">
        <f t="shared" si="17"/>
        <v/>
      </c>
      <c r="AJ46" s="14" t="str">
        <f t="shared" si="18"/>
        <v/>
      </c>
      <c r="AK46" s="14" t="e">
        <f t="shared" si="19"/>
        <v>#N/A</v>
      </c>
      <c r="AL46" s="14" t="e">
        <f>IF('Detailed Cash Flow Chart'!AH47=0,NA(),'Detailed Cash Flow Chart'!AH47)</f>
        <v>#N/A</v>
      </c>
      <c r="BF46" s="59"/>
      <c r="BG46" s="59"/>
      <c r="BI46" s="59"/>
      <c r="BT46" s="12">
        <f>'Detailed Cash Flow Chart'!Q47</f>
        <v>0</v>
      </c>
      <c r="BU46" s="12">
        <f t="shared" si="32"/>
        <v>30840449.390293244</v>
      </c>
      <c r="BV46" s="48" t="e">
        <f>IF(ISERROR((AF46*12+BV45)*(1+'Loan amortization pre-paid'!$B$14)+BT46+BU46),NA(),(AF46*12+BV45)*(1+'Loan amortization pre-paid'!$B$14)+BT46+BU46)</f>
        <v>#N/A</v>
      </c>
      <c r="BW46" s="48" t="e">
        <f>IF(ISERROR((AK46*12+BW45)*(1+'Loan amortization pre-paid'!$B$14)+BT46+BU46),NA(),(AK46*12+BW45)*(1+'Loan amortization pre-paid'!$B$14)+BT46+BU46)</f>
        <v>#N/A</v>
      </c>
      <c r="BX46" s="48">
        <f>BX45*(1+'Loan amortization pre-paid'!$B$14)</f>
        <v>9939611.4116049912</v>
      </c>
    </row>
    <row r="47" spans="1:76" customFormat="1">
      <c r="A47" s="159"/>
      <c r="B47" s="159"/>
      <c r="C47" s="158"/>
      <c r="D47" s="162">
        <f t="shared" si="33"/>
        <v>44</v>
      </c>
      <c r="E47" s="162">
        <f t="shared" si="8"/>
        <v>0</v>
      </c>
      <c r="F47" s="164">
        <f t="shared" si="9"/>
        <v>75222.35823956829</v>
      </c>
      <c r="G47" s="165">
        <f t="shared" si="10"/>
        <v>37412.899294487281</v>
      </c>
      <c r="H47" s="164">
        <f t="shared" si="25"/>
        <v>37809.458945081009</v>
      </c>
      <c r="I47" s="162"/>
      <c r="J47" s="210"/>
      <c r="K47" s="162">
        <f t="shared" si="26"/>
        <v>0</v>
      </c>
      <c r="L47" s="164">
        <f t="shared" si="27"/>
        <v>4451738.4563933928</v>
      </c>
      <c r="M47" s="177"/>
      <c r="N47" s="59"/>
      <c r="O47" s="11" t="e">
        <f t="shared" si="31"/>
        <v>#N/A</v>
      </c>
      <c r="P47" s="11" t="e">
        <f t="shared" si="0"/>
        <v>#N/A</v>
      </c>
      <c r="Q47" s="11" t="str">
        <f>IF(ISERROR(O47),"",SUM(INDEX($F$4:$F$1333,T47):INDEX($F$4:$F$1333,U47)))</f>
        <v/>
      </c>
      <c r="R47" s="14" t="str">
        <f>IF(ISERROR(O47),"",SUM(INDEX($G$4:$G$1333,T47):INDEX($G$4:$G$1333,U47)))</f>
        <v/>
      </c>
      <c r="S47" s="14" t="str">
        <f>IF(ISERROR(O47),"",SUM(INDEX($H$4:$H$1333,T47):INDEX($H$4:$H$1333,U47)))</f>
        <v/>
      </c>
      <c r="T47" s="55" t="str">
        <f t="shared" si="28"/>
        <v/>
      </c>
      <c r="U47" s="55" t="str">
        <f t="shared" si="29"/>
        <v/>
      </c>
      <c r="V47" s="11"/>
      <c r="W47" s="11"/>
      <c r="X47" s="11"/>
      <c r="Y47" s="11"/>
      <c r="Z47" s="11"/>
      <c r="AA47" s="56" t="str">
        <f t="shared" si="12"/>
        <v/>
      </c>
      <c r="AB47" s="11" t="str">
        <f t="shared" si="1"/>
        <v/>
      </c>
      <c r="AC47" s="14" t="str">
        <f t="shared" si="13"/>
        <v/>
      </c>
      <c r="AD47" s="14" t="str">
        <f>IF(ISERROR(O47),"",IF(AC47&gt;'Income Tax Slabs'!$C$6,('Income Tax Slabs'!$F$7*(AC47-'Income Tax Slabs'!$C$6)+'Income Tax Slabs'!$D$7)*(1+cess),IF(AC47&gt;'Income Tax Slabs'!$C$5,(20%*(AC47-'Income Tax Slabs'!$C$5)+'Income Tax Slabs'!$D$6)*(1+cess),IF(AC47&gt;'Income Tax Slabs'!$C$4,(10%*(AC47-'Income Tax Slabs'!$C$4))*(1+cess),0))))</f>
        <v/>
      </c>
      <c r="AE47" s="14" t="str">
        <f t="shared" si="14"/>
        <v/>
      </c>
      <c r="AF47" s="14" t="e">
        <f t="shared" si="15"/>
        <v>#N/A</v>
      </c>
      <c r="AG47" s="11" t="str">
        <f t="shared" si="2"/>
        <v/>
      </c>
      <c r="AH47" s="54" t="str">
        <f t="shared" si="16"/>
        <v/>
      </c>
      <c r="AI47" s="14" t="str">
        <f t="shared" si="17"/>
        <v/>
      </c>
      <c r="AJ47" s="14" t="str">
        <f t="shared" si="18"/>
        <v/>
      </c>
      <c r="AK47" s="14" t="e">
        <f t="shared" si="19"/>
        <v>#N/A</v>
      </c>
      <c r="AL47" s="14" t="e">
        <f>IF('Detailed Cash Flow Chart'!AH48=0,NA(),'Detailed Cash Flow Chart'!AH48)</f>
        <v>#N/A</v>
      </c>
      <c r="BF47" s="59"/>
      <c r="BG47" s="59"/>
      <c r="BI47" s="59"/>
      <c r="BT47" s="12">
        <f>'Detailed Cash Flow Chart'!Q48</f>
        <v>0</v>
      </c>
      <c r="BU47" s="12">
        <f t="shared" si="32"/>
        <v>33394085.341516707</v>
      </c>
      <c r="BV47" s="48" t="e">
        <f>IF(ISERROR((AF47*12+BV46)*(1+'Loan amortization pre-paid'!$B$14)+BT47+BU47),NA(),(AF47*12+BV46)*(1+'Loan amortization pre-paid'!$B$14)+BT47+BU47)</f>
        <v>#N/A</v>
      </c>
      <c r="BW47" s="48" t="e">
        <f>IF(ISERROR((AK47*12+BW46)*(1+'Loan amortization pre-paid'!$B$14)+BT47+BU47),NA(),(AK47*12+BW46)*(1+'Loan amortization pre-paid'!$B$14)+BT47+BU47)</f>
        <v>#N/A</v>
      </c>
      <c r="BX47" s="48">
        <f>BX46*(1+'Loan amortization pre-paid'!$B$14)</f>
        <v>10933572.55276549</v>
      </c>
    </row>
    <row r="48" spans="1:76">
      <c r="D48" s="162">
        <f t="shared" si="33"/>
        <v>45</v>
      </c>
      <c r="E48" s="162">
        <f t="shared" si="8"/>
        <v>0</v>
      </c>
      <c r="F48" s="164">
        <f t="shared" si="9"/>
        <v>75222.35823956829</v>
      </c>
      <c r="G48" s="165">
        <f t="shared" si="10"/>
        <v>37097.820469944942</v>
      </c>
      <c r="H48" s="164">
        <f t="shared" si="25"/>
        <v>38124.537769623348</v>
      </c>
      <c r="I48" s="162"/>
      <c r="J48" s="210"/>
      <c r="K48" s="162">
        <f t="shared" si="26"/>
        <v>0</v>
      </c>
      <c r="L48" s="164">
        <f t="shared" si="27"/>
        <v>4413613.9186237697</v>
      </c>
      <c r="M48" s="177"/>
      <c r="N48" s="59"/>
      <c r="O48" s="11" t="e">
        <f t="shared" si="31"/>
        <v>#N/A</v>
      </c>
      <c r="P48" s="11" t="e">
        <f t="shared" ref="P48:P52" si="34">IF(O48=term,AF48,NA())</f>
        <v>#N/A</v>
      </c>
      <c r="Q48" s="11" t="str">
        <f>IF(ISERROR(O48),"",SUM(INDEX($F$4:$F$1333,T48):INDEX($F$4:$F$1333,U48)))</f>
        <v/>
      </c>
      <c r="R48" s="14" t="str">
        <f>IF(ISERROR(O48),"",SUM(INDEX($G$4:$G$1333,T48):INDEX($G$4:$G$1333,U48)))</f>
        <v/>
      </c>
      <c r="S48" s="14" t="str">
        <f>IF(ISERROR(O48),"",SUM(INDEX($H$4:$H$1333,T48):INDEX($H$4:$H$1333,U48)))</f>
        <v/>
      </c>
      <c r="T48" s="55" t="str">
        <f t="shared" ref="T48:T52" si="35">IF(ISERROR(O48),"",T47+12)</f>
        <v/>
      </c>
      <c r="U48" s="55" t="str">
        <f t="shared" ref="U48:U52" si="36">IF(ISERROR(O48),"",U47+12)</f>
        <v/>
      </c>
      <c r="V48" s="11"/>
      <c r="W48" s="11"/>
      <c r="X48" s="11"/>
      <c r="Y48" s="11"/>
      <c r="Z48" s="11"/>
      <c r="AA48" s="56" t="str">
        <f t="shared" ref="AA48:AA52" si="37">IF(ISERROR(O48),"",AA47*(1+salinc))</f>
        <v/>
      </c>
      <c r="AB48" s="11" t="str">
        <f t="shared" ref="AB48:AB52" si="38">IF(ISERROR(O48),"",IF(O48="","",IF(S48+$B$6&gt;=EClimit,EClimit,S48+$B$6)))</f>
        <v/>
      </c>
      <c r="AC48" s="14" t="str">
        <f t="shared" ref="AC48:AC52" si="39">IF(ISERROR(O48),"",AA48-$B$6)</f>
        <v/>
      </c>
      <c r="AD48" s="14" t="str">
        <f>IF(ISERROR(O48),"",IF(AC48&gt;'Income Tax Slabs'!$C$6,('Income Tax Slabs'!$F$7*(AC48-'Income Tax Slabs'!$C$6)+'Income Tax Slabs'!$D$7)*(1+cess),IF(AC48&gt;'Income Tax Slabs'!$C$5,(20%*(AC48-'Income Tax Slabs'!$C$5)+'Income Tax Slabs'!$D$6)*(1+cess),IF(AC48&gt;'Income Tax Slabs'!$C$4,(10%*(AC48-'Income Tax Slabs'!$C$4))*(1+cess),0))))</f>
        <v/>
      </c>
      <c r="AE48" s="14" t="str">
        <f t="shared" ref="AE48:AE52" si="40">IF(ISERROR(O48),"",AE47*(1+inflation))</f>
        <v/>
      </c>
      <c r="AF48" s="14" t="e">
        <f t="shared" ref="AF48:AF52" si="41">IF(ISERROR(O48),NA(),(AA48-AD48-$B$6-(AE48*12))/12)</f>
        <v>#N/A</v>
      </c>
      <c r="AG48" s="11" t="str">
        <f t="shared" ref="AG48:AG52" si="42">IF(ISERROR(O48),"",IF(seclimit="none",R48,IF(R48&gt;seclimit,seclimit,IF(R48&lt;0,0,R48))))</f>
        <v/>
      </c>
      <c r="AH48" s="54" t="str">
        <f t="shared" ref="AH48:AH52" si="43">IF(ISERROR(O48),"",AA48-AB48-AG48)</f>
        <v/>
      </c>
      <c r="AI48" s="14" t="str">
        <f t="shared" ref="AI48:AI52" si="44">IF(ISERROR(O48),"",IF(AH48&gt;1000000,(30%*(AH48-1000000)+130000)*(1+3%),IF(AH48&gt;500000,(20%*(AH48-500000)+30000)*(1+3%),IF(AH48&gt;200000,(10%*(AH48-200000))*(1+3%),0))))</f>
        <v/>
      </c>
      <c r="AJ48" s="14" t="str">
        <f t="shared" ref="AJ48:AJ52" si="45">IF(ISERROR(O48),"",AD48-AI48)</f>
        <v/>
      </c>
      <c r="AK48" s="14" t="e">
        <f t="shared" ref="AK48:AK52" si="46">IF(ISERROR(O48),NA(),IF((AA48-$B$6-AI48-(12*AE48)-Q48)/12&lt;0,NA(),(AA48-$B$6-AI48-(12*AE48)-Q48)/12))</f>
        <v>#N/A</v>
      </c>
      <c r="AL48" s="14" t="e">
        <f>IF('Detailed Cash Flow Chart'!AH49=0,NA(),'Detailed Cash Flow Chart'!AH49)</f>
        <v>#N/A</v>
      </c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 s="59"/>
      <c r="BG48" s="59"/>
      <c r="BH48"/>
      <c r="BI48" s="59"/>
      <c r="BJ48"/>
      <c r="BK48"/>
      <c r="BL48"/>
      <c r="BM48"/>
      <c r="BN48"/>
      <c r="BO48"/>
      <c r="BP48"/>
      <c r="BQ48"/>
      <c r="BR48"/>
      <c r="BS48"/>
      <c r="BT48" s="12">
        <f>'Detailed Cash Flow Chart'!Q49</f>
        <v>0</v>
      </c>
      <c r="BU48" s="12">
        <f t="shared" si="32"/>
        <v>36152012.168838046</v>
      </c>
      <c r="BV48" s="48" t="e">
        <f>IF(ISERROR((AF48*12+BV47)*(1+'Loan amortization pre-paid'!$B$14)+BT48+BU48),NA(),(AF48*12+BV47)*(1+'Loan amortization pre-paid'!$B$14)+BT48+BU48)</f>
        <v>#N/A</v>
      </c>
      <c r="BW48" s="48" t="e">
        <f>IF(ISERROR((AK48*12+BW47)*(1+'Loan amortization pre-paid'!$B$14)+BT48+BU48),NA(),(AK48*12+BW47)*(1+'Loan amortization pre-paid'!$B$14)+BT48+BU48)</f>
        <v>#N/A</v>
      </c>
      <c r="BX48" s="48">
        <f>BX47*(1+'Loan amortization pre-paid'!$B$14)</f>
        <v>12026929.80804204</v>
      </c>
    </row>
    <row r="49" spans="4:76">
      <c r="D49" s="162">
        <f t="shared" si="33"/>
        <v>46</v>
      </c>
      <c r="E49" s="162">
        <f t="shared" si="8"/>
        <v>0</v>
      </c>
      <c r="F49" s="164">
        <f t="shared" si="9"/>
        <v>75222.35823956829</v>
      </c>
      <c r="G49" s="165">
        <f t="shared" si="10"/>
        <v>36780.115988531419</v>
      </c>
      <c r="H49" s="164">
        <f t="shared" si="25"/>
        <v>38442.242251036871</v>
      </c>
      <c r="I49" s="162"/>
      <c r="J49" s="210"/>
      <c r="K49" s="162">
        <f t="shared" si="26"/>
        <v>0</v>
      </c>
      <c r="L49" s="164">
        <f t="shared" si="27"/>
        <v>4375171.676372733</v>
      </c>
      <c r="M49" s="177"/>
      <c r="N49" s="59"/>
      <c r="O49" s="11" t="e">
        <f t="shared" si="31"/>
        <v>#N/A</v>
      </c>
      <c r="P49" s="11" t="e">
        <f t="shared" si="34"/>
        <v>#N/A</v>
      </c>
      <c r="Q49" s="11" t="str">
        <f>IF(ISERROR(O49),"",SUM(INDEX($F$4:$F$1333,T49):INDEX($F$4:$F$1333,U49)))</f>
        <v/>
      </c>
      <c r="R49" s="14" t="str">
        <f>IF(ISERROR(O49),"",SUM(INDEX($G$4:$G$1333,T49):INDEX($G$4:$G$1333,U49)))</f>
        <v/>
      </c>
      <c r="S49" s="14" t="str">
        <f>IF(ISERROR(O49),"",SUM(INDEX($H$4:$H$1333,T49):INDEX($H$4:$H$1333,U49)))</f>
        <v/>
      </c>
      <c r="T49" s="55" t="str">
        <f t="shared" si="35"/>
        <v/>
      </c>
      <c r="U49" s="55" t="str">
        <f t="shared" si="36"/>
        <v/>
      </c>
      <c r="V49" s="11"/>
      <c r="W49" s="11"/>
      <c r="X49" s="11"/>
      <c r="Y49" s="11"/>
      <c r="Z49" s="11"/>
      <c r="AA49" s="56" t="str">
        <f t="shared" si="37"/>
        <v/>
      </c>
      <c r="AB49" s="11" t="str">
        <f t="shared" si="38"/>
        <v/>
      </c>
      <c r="AC49" s="14" t="str">
        <f t="shared" si="39"/>
        <v/>
      </c>
      <c r="AD49" s="14" t="str">
        <f>IF(ISERROR(O49),"",IF(AC49&gt;'Income Tax Slabs'!$C$6,('Income Tax Slabs'!$F$7*(AC49-'Income Tax Slabs'!$C$6)+'Income Tax Slabs'!$D$7)*(1+cess),IF(AC49&gt;'Income Tax Slabs'!$C$5,(20%*(AC49-'Income Tax Slabs'!$C$5)+'Income Tax Slabs'!$D$6)*(1+cess),IF(AC49&gt;'Income Tax Slabs'!$C$4,(10%*(AC49-'Income Tax Slabs'!$C$4))*(1+cess),0))))</f>
        <v/>
      </c>
      <c r="AE49" s="14" t="str">
        <f t="shared" si="40"/>
        <v/>
      </c>
      <c r="AF49" s="14" t="e">
        <f t="shared" si="41"/>
        <v>#N/A</v>
      </c>
      <c r="AG49" s="11" t="str">
        <f t="shared" si="42"/>
        <v/>
      </c>
      <c r="AH49" s="54" t="str">
        <f t="shared" si="43"/>
        <v/>
      </c>
      <c r="AI49" s="14" t="str">
        <f t="shared" si="44"/>
        <v/>
      </c>
      <c r="AJ49" s="14" t="str">
        <f t="shared" si="45"/>
        <v/>
      </c>
      <c r="AK49" s="14" t="e">
        <f t="shared" si="46"/>
        <v>#N/A</v>
      </c>
      <c r="AL49" s="14" t="e">
        <f>IF('Detailed Cash Flow Chart'!AH50=0,NA(),'Detailed Cash Flow Chart'!AH50)</f>
        <v>#N/A</v>
      </c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 s="59"/>
      <c r="BG49" s="59"/>
      <c r="BH49"/>
      <c r="BI49" s="59"/>
      <c r="BJ49"/>
      <c r="BK49"/>
      <c r="BL49"/>
      <c r="BM49"/>
      <c r="BN49"/>
      <c r="BO49"/>
      <c r="BP49"/>
      <c r="BQ49"/>
      <c r="BR49"/>
      <c r="BS49"/>
      <c r="BT49" s="12">
        <f>'Detailed Cash Flow Chart'!Q50</f>
        <v>0</v>
      </c>
      <c r="BU49" s="12">
        <f t="shared" si="32"/>
        <v>39130573.142345093</v>
      </c>
      <c r="BV49" s="48" t="e">
        <f>IF(ISERROR((AF49*12+BV48)*(1+'Loan amortization pre-paid'!$B$14)+BT49+BU49),NA(),(AF49*12+BV48)*(1+'Loan amortization pre-paid'!$B$14)+BT49+BU49)</f>
        <v>#N/A</v>
      </c>
      <c r="BW49" s="48" t="e">
        <f>IF(ISERROR((AK49*12+BW48)*(1+'Loan amortization pre-paid'!$B$14)+BT49+BU49),NA(),(AK49*12+BW48)*(1+'Loan amortization pre-paid'!$B$14)+BT49+BU49)</f>
        <v>#N/A</v>
      </c>
      <c r="BX49" s="48">
        <f>BX48*(1+'Loan amortization pre-paid'!$B$14)</f>
        <v>13229622.788846245</v>
      </c>
    </row>
    <row r="50" spans="4:76">
      <c r="D50" s="162">
        <f t="shared" si="33"/>
        <v>47</v>
      </c>
      <c r="E50" s="162">
        <f t="shared" si="8"/>
        <v>0</v>
      </c>
      <c r="F50" s="164">
        <f t="shared" si="9"/>
        <v>75222.35823956829</v>
      </c>
      <c r="G50" s="165">
        <f t="shared" si="10"/>
        <v>36459.763969772779</v>
      </c>
      <c r="H50" s="164">
        <f t="shared" si="25"/>
        <v>38762.594269795511</v>
      </c>
      <c r="I50" s="162"/>
      <c r="J50" s="210"/>
      <c r="K50" s="162">
        <f t="shared" si="26"/>
        <v>0</v>
      </c>
      <c r="L50" s="164">
        <f t="shared" si="27"/>
        <v>4336409.0821029376</v>
      </c>
      <c r="M50" s="177"/>
      <c r="N50" s="59"/>
      <c r="O50" s="11" t="e">
        <f t="shared" si="31"/>
        <v>#N/A</v>
      </c>
      <c r="P50" s="11" t="e">
        <f t="shared" si="34"/>
        <v>#N/A</v>
      </c>
      <c r="Q50" s="11" t="str">
        <f>IF(ISERROR(O50),"",SUM(INDEX($F$4:$F$1333,T50):INDEX($F$4:$F$1333,U50)))</f>
        <v/>
      </c>
      <c r="R50" s="14" t="str">
        <f>IF(ISERROR(O50),"",SUM(INDEX($G$4:$G$1333,T50):INDEX($G$4:$G$1333,U50)))</f>
        <v/>
      </c>
      <c r="S50" s="14" t="str">
        <f>IF(ISERROR(O50),"",SUM(INDEX($H$4:$H$1333,T50):INDEX($H$4:$H$1333,U50)))</f>
        <v/>
      </c>
      <c r="T50" s="55" t="str">
        <f t="shared" si="35"/>
        <v/>
      </c>
      <c r="U50" s="55" t="str">
        <f t="shared" si="36"/>
        <v/>
      </c>
      <c r="V50" s="11"/>
      <c r="W50" s="11"/>
      <c r="X50" s="11"/>
      <c r="Y50" s="11"/>
      <c r="Z50" s="11"/>
      <c r="AA50" s="56" t="str">
        <f t="shared" si="37"/>
        <v/>
      </c>
      <c r="AB50" s="11" t="str">
        <f t="shared" si="38"/>
        <v/>
      </c>
      <c r="AC50" s="14" t="str">
        <f t="shared" si="39"/>
        <v/>
      </c>
      <c r="AD50" s="14" t="str">
        <f>IF(ISERROR(O50),"",IF(AC50&gt;'Income Tax Slabs'!$C$6,('Income Tax Slabs'!$F$7*(AC50-'Income Tax Slabs'!$C$6)+'Income Tax Slabs'!$D$7)*(1+cess),IF(AC50&gt;'Income Tax Slabs'!$C$5,(20%*(AC50-'Income Tax Slabs'!$C$5)+'Income Tax Slabs'!$D$6)*(1+cess),IF(AC50&gt;'Income Tax Slabs'!$C$4,(10%*(AC50-'Income Tax Slabs'!$C$4))*(1+cess),0))))</f>
        <v/>
      </c>
      <c r="AE50" s="14" t="str">
        <f t="shared" si="40"/>
        <v/>
      </c>
      <c r="AF50" s="14" t="e">
        <f t="shared" si="41"/>
        <v>#N/A</v>
      </c>
      <c r="AG50" s="11" t="str">
        <f t="shared" si="42"/>
        <v/>
      </c>
      <c r="AH50" s="54" t="str">
        <f t="shared" si="43"/>
        <v/>
      </c>
      <c r="AI50" s="14" t="str">
        <f t="shared" si="44"/>
        <v/>
      </c>
      <c r="AJ50" s="14" t="str">
        <f t="shared" si="45"/>
        <v/>
      </c>
      <c r="AK50" s="14" t="e">
        <f t="shared" si="46"/>
        <v>#N/A</v>
      </c>
      <c r="AL50" s="14" t="e">
        <f>IF('Detailed Cash Flow Chart'!AH51=0,NA(),'Detailed Cash Flow Chart'!AH51)</f>
        <v>#N/A</v>
      </c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 s="59"/>
      <c r="BG50" s="59"/>
      <c r="BH50"/>
      <c r="BI50" s="59"/>
      <c r="BJ50"/>
      <c r="BK50"/>
      <c r="BL50"/>
      <c r="BM50"/>
      <c r="BN50"/>
      <c r="BO50"/>
      <c r="BP50"/>
      <c r="BQ50"/>
      <c r="BR50"/>
      <c r="BS50"/>
      <c r="BT50" s="12">
        <f>'Detailed Cash Flow Chart'!Q51</f>
        <v>0</v>
      </c>
      <c r="BU50" s="12">
        <f t="shared" si="32"/>
        <v>42347418.993732706</v>
      </c>
      <c r="BV50" s="48" t="e">
        <f>IF(ISERROR((AF50*12+BV49)*(1+'Loan amortization pre-paid'!$B$14)+BT50+BU50),NA(),(AF50*12+BV49)*(1+'Loan amortization pre-paid'!$B$14)+BT50+BU50)</f>
        <v>#N/A</v>
      </c>
      <c r="BW50" s="48" t="e">
        <f>IF(ISERROR((AK50*12+BW49)*(1+'Loan amortization pre-paid'!$B$14)+BT50+BU50),NA(),(AK50*12+BW49)*(1+'Loan amortization pre-paid'!$B$14)+BT50+BU50)</f>
        <v>#N/A</v>
      </c>
      <c r="BX50" s="48">
        <f>BX49*(1+'Loan amortization pre-paid'!$B$14)</f>
        <v>14552585.06773087</v>
      </c>
    </row>
    <row r="51" spans="4:76">
      <c r="D51" s="162">
        <f t="shared" si="33"/>
        <v>48</v>
      </c>
      <c r="E51" s="162">
        <f t="shared" si="8"/>
        <v>0</v>
      </c>
      <c r="F51" s="164">
        <f t="shared" si="9"/>
        <v>75222.35823956829</v>
      </c>
      <c r="G51" s="165">
        <f t="shared" si="10"/>
        <v>36136.742350857814</v>
      </c>
      <c r="H51" s="164">
        <f t="shared" si="25"/>
        <v>39085.615888710476</v>
      </c>
      <c r="I51" s="162"/>
      <c r="J51" s="210"/>
      <c r="K51" s="162">
        <f t="shared" si="26"/>
        <v>0</v>
      </c>
      <c r="L51" s="164">
        <f t="shared" si="27"/>
        <v>4297323.4662142275</v>
      </c>
      <c r="M51" s="177"/>
      <c r="N51" s="59"/>
      <c r="O51" s="11" t="e">
        <f t="shared" si="31"/>
        <v>#N/A</v>
      </c>
      <c r="P51" s="11" t="e">
        <f t="shared" si="34"/>
        <v>#N/A</v>
      </c>
      <c r="Q51" s="11" t="str">
        <f>IF(ISERROR(O51),"",SUM(INDEX($F$4:$F$1333,T51):INDEX($F$4:$F$1333,U51)))</f>
        <v/>
      </c>
      <c r="R51" s="14" t="str">
        <f>IF(ISERROR(O51),"",SUM(INDEX($G$4:$G$1333,T51):INDEX($G$4:$G$1333,U51)))</f>
        <v/>
      </c>
      <c r="S51" s="14" t="str">
        <f>IF(ISERROR(O51),"",SUM(INDEX($H$4:$H$1333,T51):INDEX($H$4:$H$1333,U51)))</f>
        <v/>
      </c>
      <c r="T51" s="55" t="str">
        <f t="shared" si="35"/>
        <v/>
      </c>
      <c r="U51" s="55" t="str">
        <f t="shared" si="36"/>
        <v/>
      </c>
      <c r="V51" s="11"/>
      <c r="W51" s="11"/>
      <c r="X51" s="11"/>
      <c r="Y51" s="11"/>
      <c r="Z51" s="11"/>
      <c r="AA51" s="56" t="str">
        <f t="shared" si="37"/>
        <v/>
      </c>
      <c r="AB51" s="11" t="str">
        <f t="shared" si="38"/>
        <v/>
      </c>
      <c r="AC51" s="14" t="str">
        <f t="shared" si="39"/>
        <v/>
      </c>
      <c r="AD51" s="14" t="str">
        <f>IF(ISERROR(O51),"",IF(AC51&gt;'Income Tax Slabs'!$C$6,('Income Tax Slabs'!$F$7*(AC51-'Income Tax Slabs'!$C$6)+'Income Tax Slabs'!$D$7)*(1+cess),IF(AC51&gt;'Income Tax Slabs'!$C$5,(20%*(AC51-'Income Tax Slabs'!$C$5)+'Income Tax Slabs'!$D$6)*(1+cess),IF(AC51&gt;'Income Tax Slabs'!$C$4,(10%*(AC51-'Income Tax Slabs'!$C$4))*(1+cess),0))))</f>
        <v/>
      </c>
      <c r="AE51" s="14" t="str">
        <f t="shared" si="40"/>
        <v/>
      </c>
      <c r="AF51" s="14" t="e">
        <f t="shared" si="41"/>
        <v>#N/A</v>
      </c>
      <c r="AG51" s="11" t="str">
        <f t="shared" si="42"/>
        <v/>
      </c>
      <c r="AH51" s="54" t="str">
        <f t="shared" si="43"/>
        <v/>
      </c>
      <c r="AI51" s="14" t="str">
        <f t="shared" si="44"/>
        <v/>
      </c>
      <c r="AJ51" s="14" t="str">
        <f t="shared" si="45"/>
        <v/>
      </c>
      <c r="AK51" s="14" t="e">
        <f t="shared" si="46"/>
        <v>#N/A</v>
      </c>
      <c r="AL51" s="14" t="e">
        <f>IF('Detailed Cash Flow Chart'!AH52=0,NA(),'Detailed Cash Flow Chart'!AH52)</f>
        <v>#N/A</v>
      </c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 s="59"/>
      <c r="BG51" s="59"/>
      <c r="BH51"/>
      <c r="BI51" s="59"/>
      <c r="BJ51"/>
      <c r="BK51"/>
      <c r="BL51"/>
      <c r="BM51"/>
      <c r="BN51"/>
      <c r="BO51"/>
      <c r="BP51"/>
      <c r="BQ51"/>
      <c r="BR51"/>
      <c r="BS51"/>
      <c r="BT51" s="12">
        <f>'Detailed Cash Flow Chart'!Q52</f>
        <v>0</v>
      </c>
      <c r="BU51" s="12">
        <f t="shared" si="32"/>
        <v>45821612.513231322</v>
      </c>
      <c r="BV51" s="48" t="e">
        <f>IF(ISERROR((AF51*12+BV50)*(1+'Loan amortization pre-paid'!$B$14)+BT51+BU51),NA(),(AF51*12+BV50)*(1+'Loan amortization pre-paid'!$B$14)+BT51+BU51)</f>
        <v>#N/A</v>
      </c>
      <c r="BW51" s="48" t="e">
        <f>IF(ISERROR((AK51*12+BW50)*(1+'Loan amortization pre-paid'!$B$14)+BT51+BU51),NA(),(AK51*12+BW50)*(1+'Loan amortization pre-paid'!$B$14)+BT51+BU51)</f>
        <v>#N/A</v>
      </c>
      <c r="BX51" s="48">
        <f>BX50*(1+'Loan amortization pre-paid'!$B$14)</f>
        <v>16007843.574503958</v>
      </c>
    </row>
    <row r="52" spans="4:76">
      <c r="D52" s="162">
        <f t="shared" si="33"/>
        <v>49</v>
      </c>
      <c r="E52" s="162">
        <f t="shared" si="8"/>
        <v>0</v>
      </c>
      <c r="F52" s="164">
        <f t="shared" si="9"/>
        <v>75222.35823956829</v>
      </c>
      <c r="G52" s="165">
        <f t="shared" si="10"/>
        <v>35811.028885118569</v>
      </c>
      <c r="H52" s="164">
        <f t="shared" si="25"/>
        <v>39411.329354449721</v>
      </c>
      <c r="I52" s="162"/>
      <c r="J52" s="210"/>
      <c r="K52" s="162">
        <f t="shared" si="26"/>
        <v>0</v>
      </c>
      <c r="L52" s="164">
        <f t="shared" si="27"/>
        <v>4257912.1368597774</v>
      </c>
      <c r="M52" s="177"/>
      <c r="N52" s="59"/>
      <c r="O52" s="11" t="e">
        <f t="shared" si="31"/>
        <v>#N/A</v>
      </c>
      <c r="P52" s="11" t="e">
        <f t="shared" si="34"/>
        <v>#N/A</v>
      </c>
      <c r="Q52" s="11" t="str">
        <f>IF(ISERROR(O52),"",SUM(INDEX($F$4:$F$1333,T52):INDEX($F$4:$F$1333,U52)))</f>
        <v/>
      </c>
      <c r="R52" s="14" t="str">
        <f>IF(ISERROR(O52),"",SUM(INDEX($G$4:$G$1333,T52):INDEX($G$4:$G$1333,U52)))</f>
        <v/>
      </c>
      <c r="S52" s="14" t="str">
        <f>IF(ISERROR(O52),"",SUM(INDEX($H$4:$H$1333,T52):INDEX($H$4:$H$1333,U52)))</f>
        <v/>
      </c>
      <c r="T52" s="55" t="str">
        <f t="shared" si="35"/>
        <v/>
      </c>
      <c r="U52" s="55" t="str">
        <f t="shared" si="36"/>
        <v/>
      </c>
      <c r="V52" s="11"/>
      <c r="W52" s="11"/>
      <c r="X52" s="11"/>
      <c r="Y52" s="11"/>
      <c r="Z52" s="11"/>
      <c r="AA52" s="56" t="str">
        <f t="shared" si="37"/>
        <v/>
      </c>
      <c r="AB52" s="11" t="str">
        <f t="shared" si="38"/>
        <v/>
      </c>
      <c r="AC52" s="14" t="str">
        <f t="shared" si="39"/>
        <v/>
      </c>
      <c r="AD52" s="14" t="str">
        <f>IF(ISERROR(O52),"",IF(AC52&gt;'Income Tax Slabs'!$C$6,('Income Tax Slabs'!$F$7*(AC52-'Income Tax Slabs'!$C$6)+'Income Tax Slabs'!$D$7)*(1+cess),IF(AC52&gt;'Income Tax Slabs'!$C$5,(20%*(AC52-'Income Tax Slabs'!$C$5)+'Income Tax Slabs'!$D$6)*(1+cess),IF(AC52&gt;'Income Tax Slabs'!$C$4,(10%*(AC52-'Income Tax Slabs'!$C$4))*(1+cess),0))))</f>
        <v/>
      </c>
      <c r="AE52" s="14" t="str">
        <f t="shared" si="40"/>
        <v/>
      </c>
      <c r="AF52" s="14" t="e">
        <f t="shared" si="41"/>
        <v>#N/A</v>
      </c>
      <c r="AG52" s="11" t="str">
        <f t="shared" si="42"/>
        <v/>
      </c>
      <c r="AH52" s="54" t="str">
        <f t="shared" si="43"/>
        <v/>
      </c>
      <c r="AI52" s="14" t="str">
        <f t="shared" si="44"/>
        <v/>
      </c>
      <c r="AJ52" s="14" t="str">
        <f t="shared" si="45"/>
        <v/>
      </c>
      <c r="AK52" s="14" t="e">
        <f t="shared" si="46"/>
        <v>#N/A</v>
      </c>
      <c r="AL52" s="14" t="e">
        <f>IF('Detailed Cash Flow Chart'!AH53=0,NA(),'Detailed Cash Flow Chart'!AH53)</f>
        <v>#N/A</v>
      </c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 s="59"/>
      <c r="BG52" s="59"/>
      <c r="BH52"/>
      <c r="BI52" s="59"/>
      <c r="BJ52"/>
      <c r="BK52"/>
      <c r="BL52"/>
      <c r="BM52"/>
      <c r="BN52"/>
      <c r="BO52"/>
      <c r="BP52"/>
      <c r="BQ52"/>
      <c r="BR52"/>
      <c r="BS52"/>
      <c r="BT52" s="12">
        <f>'Detailed Cash Flow Chart'!Q53</f>
        <v>0</v>
      </c>
      <c r="BU52" s="12">
        <f t="shared" si="32"/>
        <v>49573741.514289834</v>
      </c>
      <c r="BV52" s="48" t="e">
        <f>IF(ISERROR((AF52*12+BV51)*(1+'Loan amortization pre-paid'!$B$14)+BT52+BU52),NA(),(AF52*12+BV51)*(1+'Loan amortization pre-paid'!$B$14)+BT52+BU52)</f>
        <v>#N/A</v>
      </c>
      <c r="BW52" s="48" t="e">
        <f>IF(ISERROR((AK52*12+BW51)*(1+'Loan amortization pre-paid'!$B$14)+BT52+BU52),NA(),(AK52*12+BW51)*(1+'Loan amortization pre-paid'!$B$14)+BT52+BU52)</f>
        <v>#N/A</v>
      </c>
      <c r="BX52" s="48">
        <f>BX51*(1+'Loan amortization pre-paid'!$B$14)</f>
        <v>17608627.931954354</v>
      </c>
    </row>
    <row r="53" spans="4:76">
      <c r="D53" s="162">
        <f t="shared" si="33"/>
        <v>50</v>
      </c>
      <c r="E53" s="162">
        <f t="shared" si="8"/>
        <v>0</v>
      </c>
      <c r="F53" s="164">
        <f t="shared" si="9"/>
        <v>75222.35823956829</v>
      </c>
      <c r="G53" s="165">
        <f t="shared" si="10"/>
        <v>35482.601140498147</v>
      </c>
      <c r="H53" s="164">
        <f t="shared" si="25"/>
        <v>39739.757099070142</v>
      </c>
      <c r="I53" s="162"/>
      <c r="J53" s="210"/>
      <c r="K53" s="162">
        <f t="shared" si="26"/>
        <v>0</v>
      </c>
      <c r="L53" s="164">
        <f t="shared" si="27"/>
        <v>4218172.3797607068</v>
      </c>
      <c r="M53" s="177"/>
      <c r="N53" s="59"/>
      <c r="O53" s="59"/>
      <c r="P53" s="59"/>
      <c r="Q53" s="59"/>
      <c r="R53" s="59"/>
      <c r="S53" s="59"/>
      <c r="T53" s="59"/>
      <c r="U53" s="59"/>
      <c r="V53" s="59"/>
      <c r="AA53" s="59"/>
      <c r="AB53" s="59"/>
      <c r="AC53" s="59"/>
      <c r="AD53" s="59"/>
      <c r="AE53" s="59"/>
      <c r="AF53" s="59"/>
      <c r="AG53" s="59"/>
      <c r="AH53" s="65"/>
      <c r="BF53" s="65"/>
      <c r="BG53" s="65"/>
      <c r="BI53" s="65"/>
    </row>
    <row r="54" spans="4:76">
      <c r="D54" s="162">
        <f t="shared" si="33"/>
        <v>51</v>
      </c>
      <c r="E54" s="162">
        <f t="shared" si="8"/>
        <v>0</v>
      </c>
      <c r="F54" s="164">
        <f t="shared" si="9"/>
        <v>75222.35823956829</v>
      </c>
      <c r="G54" s="165">
        <f t="shared" si="10"/>
        <v>35151.436498005896</v>
      </c>
      <c r="H54" s="164">
        <f t="shared" si="25"/>
        <v>40070.921741562393</v>
      </c>
      <c r="I54" s="162"/>
      <c r="J54" s="210"/>
      <c r="K54" s="162">
        <f t="shared" si="26"/>
        <v>0</v>
      </c>
      <c r="L54" s="164">
        <f t="shared" si="27"/>
        <v>4178101.4580191444</v>
      </c>
      <c r="M54" s="177"/>
      <c r="N54" s="59"/>
      <c r="O54" s="59"/>
      <c r="P54" s="59"/>
      <c r="Q54" s="59"/>
      <c r="R54" s="59"/>
      <c r="S54" s="59"/>
      <c r="T54" s="59"/>
      <c r="U54" s="59"/>
      <c r="V54" s="59"/>
      <c r="AA54" s="59"/>
      <c r="AB54" s="59"/>
      <c r="AC54" s="59"/>
      <c r="AD54" s="59"/>
      <c r="AE54" s="59"/>
      <c r="AF54" s="59"/>
      <c r="AG54" s="59"/>
      <c r="AH54" s="65"/>
      <c r="BF54" s="65"/>
      <c r="BG54" s="65"/>
      <c r="BI54" s="65"/>
    </row>
    <row r="55" spans="4:76">
      <c r="D55" s="162">
        <f t="shared" si="33"/>
        <v>52</v>
      </c>
      <c r="E55" s="162">
        <f t="shared" si="8"/>
        <v>0</v>
      </c>
      <c r="F55" s="164">
        <f t="shared" si="9"/>
        <v>75222.35823956829</v>
      </c>
      <c r="G55" s="165">
        <f t="shared" si="10"/>
        <v>34817.512150159535</v>
      </c>
      <c r="H55" s="164">
        <f t="shared" si="25"/>
        <v>40404.846089408755</v>
      </c>
      <c r="I55" s="162"/>
      <c r="J55" s="210"/>
      <c r="K55" s="162">
        <f t="shared" si="26"/>
        <v>0</v>
      </c>
      <c r="L55" s="164">
        <f t="shared" si="27"/>
        <v>4137696.6119297356</v>
      </c>
      <c r="M55" s="177"/>
      <c r="N55" s="59"/>
      <c r="O55" s="59"/>
      <c r="P55" s="59"/>
      <c r="Q55" s="59"/>
      <c r="R55" s="59"/>
      <c r="S55" s="59"/>
      <c r="T55" s="59"/>
      <c r="U55" s="59"/>
      <c r="V55" s="59"/>
      <c r="AA55" s="59"/>
      <c r="AB55" s="59"/>
      <c r="AC55" s="59"/>
      <c r="AD55" s="59"/>
      <c r="AE55" s="59"/>
      <c r="AF55" s="59"/>
      <c r="AG55" s="59"/>
      <c r="AH55" s="65"/>
      <c r="BF55" s="65"/>
      <c r="BG55" s="65"/>
      <c r="BI55" s="65"/>
    </row>
    <row r="56" spans="4:76">
      <c r="D56" s="162">
        <f t="shared" si="33"/>
        <v>53</v>
      </c>
      <c r="E56" s="162">
        <f t="shared" si="8"/>
        <v>0</v>
      </c>
      <c r="F56" s="164">
        <f t="shared" si="9"/>
        <v>75222.35823956829</v>
      </c>
      <c r="G56" s="165">
        <f t="shared" si="10"/>
        <v>34480.805099414465</v>
      </c>
      <c r="H56" s="164">
        <f t="shared" si="25"/>
        <v>40741.553140153825</v>
      </c>
      <c r="I56" s="162"/>
      <c r="J56" s="210"/>
      <c r="K56" s="162">
        <f t="shared" si="26"/>
        <v>0</v>
      </c>
      <c r="L56" s="164">
        <f t="shared" si="27"/>
        <v>4096955.058789582</v>
      </c>
      <c r="M56" s="177"/>
      <c r="N56" s="59"/>
      <c r="O56" s="59"/>
      <c r="P56" s="59"/>
      <c r="Q56" s="59"/>
      <c r="R56" s="59"/>
      <c r="S56" s="59"/>
      <c r="T56" s="59"/>
      <c r="U56" s="59"/>
      <c r="V56" s="59"/>
      <c r="AA56" s="59"/>
      <c r="AB56" s="59"/>
      <c r="AC56" s="59"/>
      <c r="AD56" s="59"/>
      <c r="AE56" s="59"/>
      <c r="AF56" s="59"/>
      <c r="AG56" s="59"/>
      <c r="AH56" s="65"/>
      <c r="BF56" s="65"/>
      <c r="BG56" s="65"/>
      <c r="BI56" s="65"/>
    </row>
    <row r="57" spans="4:76">
      <c r="D57" s="162">
        <f t="shared" si="33"/>
        <v>54</v>
      </c>
      <c r="E57" s="162">
        <f t="shared" si="8"/>
        <v>0</v>
      </c>
      <c r="F57" s="164">
        <f t="shared" si="9"/>
        <v>75222.35823956829</v>
      </c>
      <c r="G57" s="165">
        <f t="shared" si="10"/>
        <v>34141.292156579853</v>
      </c>
      <c r="H57" s="164">
        <f t="shared" si="25"/>
        <v>41081.066082988436</v>
      </c>
      <c r="I57" s="162"/>
      <c r="J57" s="210"/>
      <c r="K57" s="162">
        <f t="shared" si="26"/>
        <v>0</v>
      </c>
      <c r="L57" s="164">
        <f t="shared" si="27"/>
        <v>4055873.9927065936</v>
      </c>
      <c r="M57" s="177"/>
      <c r="N57" s="59"/>
      <c r="O57" s="59"/>
      <c r="P57" s="59"/>
      <c r="Q57" s="59"/>
      <c r="R57" s="59"/>
      <c r="S57" s="59"/>
      <c r="T57" s="59"/>
      <c r="U57" s="59"/>
      <c r="V57" s="59"/>
      <c r="AA57" s="59"/>
      <c r="AB57" s="59"/>
      <c r="AC57" s="59"/>
      <c r="AD57" s="59"/>
      <c r="AE57" s="59"/>
      <c r="AF57" s="59"/>
      <c r="AG57" s="59"/>
      <c r="AH57" s="65"/>
      <c r="BF57" s="65"/>
      <c r="BG57" s="65"/>
      <c r="BI57" s="65"/>
    </row>
    <row r="58" spans="4:76">
      <c r="D58" s="162">
        <f t="shared" si="33"/>
        <v>55</v>
      </c>
      <c r="E58" s="162">
        <f t="shared" si="8"/>
        <v>0</v>
      </c>
      <c r="F58" s="164">
        <f t="shared" si="9"/>
        <v>75222.35823956829</v>
      </c>
      <c r="G58" s="165">
        <f t="shared" si="10"/>
        <v>33798.949939221617</v>
      </c>
      <c r="H58" s="164">
        <f t="shared" si="25"/>
        <v>41423.408300346673</v>
      </c>
      <c r="I58" s="162"/>
      <c r="J58" s="210"/>
      <c r="K58" s="162">
        <f t="shared" si="26"/>
        <v>0</v>
      </c>
      <c r="L58" s="164">
        <f t="shared" si="27"/>
        <v>4014450.5844062469</v>
      </c>
      <c r="M58" s="177"/>
      <c r="N58" s="59"/>
      <c r="O58" s="59"/>
      <c r="P58" s="59"/>
      <c r="Q58" s="59"/>
      <c r="R58" s="59"/>
      <c r="S58" s="59"/>
      <c r="T58" s="59"/>
      <c r="U58" s="59"/>
      <c r="V58" s="59"/>
      <c r="AA58" s="59"/>
      <c r="AB58" s="59"/>
      <c r="AC58" s="59"/>
      <c r="AD58" s="59"/>
      <c r="AE58" s="59"/>
      <c r="AF58" s="59"/>
      <c r="AG58" s="59"/>
      <c r="AH58" s="65"/>
      <c r="BF58" s="65"/>
      <c r="BG58" s="65"/>
      <c r="BI58" s="65"/>
    </row>
    <row r="59" spans="4:76">
      <c r="D59" s="162">
        <f t="shared" si="33"/>
        <v>56</v>
      </c>
      <c r="E59" s="162">
        <f t="shared" si="8"/>
        <v>0</v>
      </c>
      <c r="F59" s="164">
        <f t="shared" si="9"/>
        <v>75222.35823956829</v>
      </c>
      <c r="G59" s="165">
        <f t="shared" si="10"/>
        <v>33453.754870052064</v>
      </c>
      <c r="H59" s="164">
        <f t="shared" si="25"/>
        <v>41768.603369516226</v>
      </c>
      <c r="I59" s="162"/>
      <c r="J59" s="210"/>
      <c r="K59" s="162">
        <f t="shared" si="26"/>
        <v>0</v>
      </c>
      <c r="L59" s="164">
        <f t="shared" si="27"/>
        <v>3972681.9810367306</v>
      </c>
      <c r="M59" s="177"/>
      <c r="N59" s="59"/>
      <c r="O59" s="59"/>
      <c r="P59" s="59"/>
      <c r="Q59" s="59"/>
      <c r="R59" s="59"/>
      <c r="S59" s="59"/>
      <c r="T59" s="59"/>
      <c r="U59" s="59"/>
      <c r="V59" s="59"/>
      <c r="AA59" s="59"/>
      <c r="AB59" s="59"/>
      <c r="AC59" s="59"/>
      <c r="AD59" s="59"/>
      <c r="AE59" s="59"/>
      <c r="AF59" s="59"/>
      <c r="AG59" s="59"/>
      <c r="AH59" s="65"/>
      <c r="BF59" s="65"/>
      <c r="BG59" s="65"/>
      <c r="BI59" s="65"/>
    </row>
    <row r="60" spans="4:76">
      <c r="D60" s="162">
        <f t="shared" si="33"/>
        <v>57</v>
      </c>
      <c r="E60" s="162">
        <f t="shared" si="8"/>
        <v>0</v>
      </c>
      <c r="F60" s="164">
        <f t="shared" si="9"/>
        <v>75222.35823956829</v>
      </c>
      <c r="G60" s="165">
        <f t="shared" si="10"/>
        <v>33105.683175306091</v>
      </c>
      <c r="H60" s="164">
        <f t="shared" si="25"/>
        <v>42116.675064262199</v>
      </c>
      <c r="I60" s="162"/>
      <c r="J60" s="210"/>
      <c r="K60" s="162">
        <f t="shared" si="26"/>
        <v>0</v>
      </c>
      <c r="L60" s="164">
        <f t="shared" si="27"/>
        <v>3930565.3059724686</v>
      </c>
      <c r="M60" s="177"/>
      <c r="N60" s="59"/>
      <c r="O60" s="59"/>
      <c r="P60" s="59"/>
      <c r="Q60" s="59"/>
      <c r="R60" s="59"/>
      <c r="S60" s="59"/>
      <c r="T60" s="59"/>
      <c r="U60" s="59"/>
      <c r="V60" s="59"/>
      <c r="AA60" s="59"/>
      <c r="AB60" s="59"/>
      <c r="AC60" s="59"/>
      <c r="AD60" s="59"/>
      <c r="AE60" s="59"/>
      <c r="AF60" s="59"/>
      <c r="AG60" s="59"/>
      <c r="AH60" s="65"/>
      <c r="BF60" s="65"/>
      <c r="BG60" s="65"/>
      <c r="BI60" s="65"/>
    </row>
    <row r="61" spans="4:76">
      <c r="D61" s="162">
        <f t="shared" si="33"/>
        <v>58</v>
      </c>
      <c r="E61" s="162">
        <f t="shared" si="8"/>
        <v>0</v>
      </c>
      <c r="F61" s="164">
        <f t="shared" si="9"/>
        <v>75222.35823956829</v>
      </c>
      <c r="G61" s="165">
        <f t="shared" si="10"/>
        <v>32754.710883103908</v>
      </c>
      <c r="H61" s="164">
        <f t="shared" si="25"/>
        <v>42467.647356464382</v>
      </c>
      <c r="I61" s="162"/>
      <c r="J61" s="210"/>
      <c r="K61" s="162">
        <f t="shared" si="26"/>
        <v>0</v>
      </c>
      <c r="L61" s="164">
        <f t="shared" si="27"/>
        <v>3888097.658616004</v>
      </c>
      <c r="M61" s="177"/>
      <c r="N61" s="59"/>
      <c r="O61" s="59"/>
      <c r="P61" s="59"/>
      <c r="Q61" s="59"/>
      <c r="R61" s="59"/>
      <c r="S61" s="59"/>
      <c r="T61" s="59"/>
      <c r="U61" s="59"/>
      <c r="V61" s="59"/>
      <c r="AA61" s="59"/>
      <c r="AB61" s="59"/>
      <c r="AC61" s="59"/>
      <c r="AD61" s="59"/>
      <c r="AE61" s="59"/>
      <c r="AF61" s="59"/>
      <c r="AG61" s="59"/>
      <c r="AH61" s="65"/>
      <c r="BF61" s="65"/>
      <c r="BG61" s="65"/>
      <c r="BI61" s="65"/>
    </row>
    <row r="62" spans="4:76">
      <c r="D62" s="162">
        <f t="shared" si="33"/>
        <v>59</v>
      </c>
      <c r="E62" s="162">
        <f t="shared" si="8"/>
        <v>0</v>
      </c>
      <c r="F62" s="164">
        <f t="shared" si="9"/>
        <v>75222.35823956829</v>
      </c>
      <c r="G62" s="165">
        <f t="shared" si="10"/>
        <v>32400.813821800035</v>
      </c>
      <c r="H62" s="164">
        <f t="shared" si="25"/>
        <v>42821.544417768251</v>
      </c>
      <c r="I62" s="162"/>
      <c r="J62" s="210"/>
      <c r="K62" s="162">
        <f t="shared" si="26"/>
        <v>0</v>
      </c>
      <c r="L62" s="164">
        <f t="shared" si="27"/>
        <v>3845276.1141982358</v>
      </c>
      <c r="M62" s="177"/>
      <c r="N62" s="59"/>
      <c r="O62" s="59"/>
      <c r="P62" s="59"/>
      <c r="Q62" s="59"/>
      <c r="R62" s="59"/>
      <c r="S62" s="59"/>
      <c r="T62" s="59"/>
      <c r="U62" s="59"/>
      <c r="V62" s="59"/>
      <c r="AA62" s="59"/>
      <c r="AB62" s="59"/>
      <c r="AC62" s="59"/>
      <c r="AD62" s="59"/>
      <c r="AE62" s="59"/>
      <c r="AF62" s="59"/>
      <c r="AG62" s="59"/>
      <c r="AH62" s="65"/>
      <c r="BF62" s="65"/>
      <c r="BG62" s="65"/>
      <c r="BI62" s="65"/>
    </row>
    <row r="63" spans="4:76">
      <c r="D63" s="162">
        <f t="shared" si="33"/>
        <v>60</v>
      </c>
      <c r="E63" s="162">
        <f t="shared" si="8"/>
        <v>0</v>
      </c>
      <c r="F63" s="164">
        <f t="shared" si="9"/>
        <v>75222.35823956829</v>
      </c>
      <c r="G63" s="165">
        <f t="shared" si="10"/>
        <v>32043.967618318635</v>
      </c>
      <c r="H63" s="164">
        <f t="shared" si="25"/>
        <v>43178.390621249651</v>
      </c>
      <c r="I63" s="162"/>
      <c r="J63" s="210"/>
      <c r="K63" s="162">
        <f t="shared" si="26"/>
        <v>0</v>
      </c>
      <c r="L63" s="164">
        <f t="shared" si="27"/>
        <v>3802097.7235769862</v>
      </c>
      <c r="M63" s="177"/>
      <c r="N63" s="59"/>
      <c r="O63" s="59"/>
      <c r="P63" s="59"/>
      <c r="Q63" s="59"/>
      <c r="R63" s="59"/>
      <c r="S63" s="59"/>
      <c r="T63" s="59"/>
      <c r="U63" s="59"/>
      <c r="V63" s="59"/>
      <c r="AA63" s="59"/>
      <c r="AB63" s="59"/>
      <c r="AC63" s="59"/>
      <c r="AD63" s="59"/>
      <c r="AE63" s="59"/>
      <c r="AF63" s="59"/>
      <c r="AG63" s="59"/>
      <c r="AH63" s="65"/>
      <c r="BF63" s="65"/>
      <c r="BG63" s="65"/>
      <c r="BI63" s="65"/>
    </row>
    <row r="64" spans="4:76">
      <c r="D64" s="162">
        <f t="shared" si="33"/>
        <v>61</v>
      </c>
      <c r="E64" s="162">
        <f t="shared" si="8"/>
        <v>0</v>
      </c>
      <c r="F64" s="164">
        <f t="shared" si="9"/>
        <v>75222.35823956829</v>
      </c>
      <c r="G64" s="165">
        <f t="shared" si="10"/>
        <v>31684.147696474887</v>
      </c>
      <c r="H64" s="164">
        <f t="shared" si="25"/>
        <v>43538.210543093403</v>
      </c>
      <c r="I64" s="162"/>
      <c r="J64" s="210"/>
      <c r="K64" s="162">
        <f t="shared" si="26"/>
        <v>0</v>
      </c>
      <c r="L64" s="164">
        <f t="shared" si="27"/>
        <v>3758559.513033893</v>
      </c>
      <c r="M64" s="177"/>
      <c r="N64" s="59"/>
      <c r="O64" s="59"/>
      <c r="P64" s="59"/>
      <c r="Q64" s="59"/>
      <c r="R64" s="59"/>
      <c r="S64" s="59"/>
      <c r="T64" s="59"/>
      <c r="U64" s="59"/>
      <c r="V64" s="59"/>
      <c r="AA64" s="59"/>
      <c r="AB64" s="59"/>
      <c r="AC64" s="59"/>
      <c r="AD64" s="59"/>
      <c r="AE64" s="59"/>
      <c r="AF64" s="59"/>
      <c r="AG64" s="59"/>
      <c r="AH64" s="65"/>
      <c r="BF64" s="65"/>
      <c r="BG64" s="65"/>
      <c r="BI64" s="65"/>
    </row>
    <row r="65" spans="4:61">
      <c r="D65" s="162">
        <f t="shared" si="33"/>
        <v>62</v>
      </c>
      <c r="E65" s="162">
        <f t="shared" si="8"/>
        <v>0</v>
      </c>
      <c r="F65" s="164">
        <f t="shared" si="9"/>
        <v>75222.35823956829</v>
      </c>
      <c r="G65" s="165">
        <f t="shared" si="10"/>
        <v>31321.329275282445</v>
      </c>
      <c r="H65" s="164">
        <f t="shared" si="25"/>
        <v>43901.028964285841</v>
      </c>
      <c r="I65" s="162"/>
      <c r="J65" s="210"/>
      <c r="K65" s="162">
        <f t="shared" si="26"/>
        <v>0</v>
      </c>
      <c r="L65" s="164">
        <f t="shared" si="27"/>
        <v>3714658.4840696072</v>
      </c>
      <c r="M65" s="177"/>
      <c r="N65" s="59"/>
      <c r="O65" s="59"/>
      <c r="P65" s="59"/>
      <c r="Q65" s="59"/>
      <c r="R65" s="59"/>
      <c r="S65" s="59"/>
      <c r="T65" s="59"/>
      <c r="U65" s="59"/>
      <c r="V65" s="59"/>
      <c r="AA65" s="59"/>
      <c r="AB65" s="59"/>
      <c r="AC65" s="59"/>
      <c r="AD65" s="59"/>
      <c r="AE65" s="59"/>
      <c r="AF65" s="59"/>
      <c r="AG65" s="59"/>
      <c r="AH65" s="65"/>
      <c r="BF65" s="65"/>
      <c r="BG65" s="65"/>
      <c r="BI65" s="65"/>
    </row>
    <row r="66" spans="4:61">
      <c r="D66" s="162">
        <f t="shared" si="33"/>
        <v>63</v>
      </c>
      <c r="E66" s="162">
        <f t="shared" si="8"/>
        <v>0</v>
      </c>
      <c r="F66" s="164">
        <f t="shared" si="9"/>
        <v>75222.35823956829</v>
      </c>
      <c r="G66" s="165">
        <f t="shared" si="10"/>
        <v>30955.487367246726</v>
      </c>
      <c r="H66" s="164">
        <f t="shared" si="25"/>
        <v>44266.870872321568</v>
      </c>
      <c r="I66" s="162"/>
      <c r="J66" s="210"/>
      <c r="K66" s="162">
        <f t="shared" si="26"/>
        <v>0</v>
      </c>
      <c r="L66" s="164">
        <f t="shared" si="27"/>
        <v>3670391.6131972857</v>
      </c>
      <c r="M66" s="177"/>
      <c r="N66" s="59"/>
      <c r="O66" s="59"/>
      <c r="P66" s="59"/>
      <c r="Q66" s="59"/>
      <c r="R66" s="59"/>
      <c r="S66" s="59"/>
      <c r="T66" s="59"/>
      <c r="U66" s="59"/>
      <c r="V66" s="59"/>
      <c r="AA66" s="59"/>
      <c r="AB66" s="59"/>
      <c r="AC66" s="59"/>
      <c r="AD66" s="59"/>
      <c r="AE66" s="59"/>
      <c r="AF66" s="59"/>
      <c r="AG66" s="59"/>
      <c r="AH66" s="65"/>
      <c r="BF66" s="65"/>
      <c r="BG66" s="65"/>
      <c r="BI66" s="65"/>
    </row>
    <row r="67" spans="4:61">
      <c r="D67" s="162">
        <f t="shared" si="33"/>
        <v>64</v>
      </c>
      <c r="E67" s="162">
        <f t="shared" si="8"/>
        <v>0</v>
      </c>
      <c r="F67" s="164">
        <f t="shared" si="9"/>
        <v>75222.35823956829</v>
      </c>
      <c r="G67" s="165">
        <f t="shared" si="10"/>
        <v>30586.596776644048</v>
      </c>
      <c r="H67" s="164">
        <f t="shared" si="25"/>
        <v>44635.761462924245</v>
      </c>
      <c r="I67" s="162"/>
      <c r="J67" s="210"/>
      <c r="K67" s="162">
        <f t="shared" si="26"/>
        <v>0</v>
      </c>
      <c r="L67" s="164">
        <f t="shared" si="27"/>
        <v>3625755.8517343616</v>
      </c>
      <c r="M67" s="177"/>
      <c r="N67" s="59"/>
      <c r="O67" s="59"/>
      <c r="P67" s="59"/>
      <c r="Q67" s="59"/>
      <c r="R67" s="59"/>
      <c r="S67" s="59"/>
      <c r="T67" s="59"/>
      <c r="U67" s="59"/>
      <c r="V67" s="59"/>
      <c r="AA67" s="59"/>
      <c r="AB67" s="59"/>
      <c r="AC67" s="59"/>
      <c r="AD67" s="59"/>
      <c r="AE67" s="59"/>
      <c r="AF67" s="59"/>
      <c r="AG67" s="59"/>
      <c r="AH67" s="65"/>
      <c r="BF67" s="65"/>
      <c r="BG67" s="65"/>
      <c r="BI67" s="65"/>
    </row>
    <row r="68" spans="4:61">
      <c r="D68" s="162">
        <f t="shared" si="33"/>
        <v>65</v>
      </c>
      <c r="E68" s="162">
        <f t="shared" ref="E68:E131" si="47">IF(D68="","",IF(ISERROR(INDEX($A$25:$B$34,MATCH(D68,$A$25:$A$34,0),2)),0,INDEX($A$25:$B$34,MATCH(D68,$A$25:$A$34,0),2)))</f>
        <v>0</v>
      </c>
      <c r="F68" s="164">
        <f t="shared" ref="F68:F131" si="48">IF(D68="","",IF(emi&gt;(L67*(1+rate/freq)),IF((L67*(1+rate/freq))&lt;0,0,(L67*(1+rate/freq))),emi))</f>
        <v>75222.35823956829</v>
      </c>
      <c r="G68" s="165">
        <f t="shared" ref="G68:G131" si="49">IF(D68="","",IF(L67&lt;0,0,L67)*rate/freq)</f>
        <v>30214.632097786351</v>
      </c>
      <c r="H68" s="164">
        <f t="shared" si="25"/>
        <v>45007.726141781939</v>
      </c>
      <c r="I68" s="162"/>
      <c r="J68" s="210"/>
      <c r="K68" s="162">
        <f t="shared" si="26"/>
        <v>0</v>
      </c>
      <c r="L68" s="164">
        <f t="shared" si="27"/>
        <v>3580748.1255925796</v>
      </c>
      <c r="M68" s="177"/>
      <c r="N68" s="59"/>
      <c r="O68" s="59"/>
      <c r="P68" s="59"/>
      <c r="Q68" s="59"/>
      <c r="R68" s="59"/>
      <c r="S68" s="59"/>
      <c r="T68" s="59"/>
      <c r="U68" s="59"/>
      <c r="V68" s="59"/>
      <c r="AA68" s="59"/>
      <c r="AB68" s="59"/>
      <c r="AC68" s="59"/>
      <c r="AD68" s="59"/>
      <c r="AE68" s="59"/>
      <c r="AF68" s="59"/>
      <c r="AG68" s="59"/>
      <c r="AH68" s="65"/>
      <c r="BF68" s="65"/>
      <c r="BG68" s="65"/>
      <c r="BI68" s="65"/>
    </row>
    <row r="69" spans="4:61">
      <c r="D69" s="162">
        <f t="shared" si="33"/>
        <v>66</v>
      </c>
      <c r="E69" s="162">
        <f t="shared" si="47"/>
        <v>0</v>
      </c>
      <c r="F69" s="164">
        <f t="shared" si="48"/>
        <v>75222.35823956829</v>
      </c>
      <c r="G69" s="165">
        <f t="shared" si="49"/>
        <v>29839.567713271495</v>
      </c>
      <c r="H69" s="164">
        <f t="shared" ref="H69:H132" si="50">IF(D69="","",F69-G69)</f>
        <v>45382.790526296798</v>
      </c>
      <c r="I69" s="162"/>
      <c r="J69" s="210"/>
      <c r="K69" s="162">
        <f t="shared" ref="K69:K132" si="51">IF(L68=0,0,J69)</f>
        <v>0</v>
      </c>
      <c r="L69" s="164">
        <f t="shared" ref="L69:L132" si="52">IF(D69="","",IF(L68&lt;=0,0,IF(L68+E69-H69-I69-K69&lt;0,0,L68+E69-H69-I69-K69)))</f>
        <v>3535365.3350662827</v>
      </c>
      <c r="M69" s="177"/>
      <c r="N69" s="59"/>
      <c r="O69" s="59"/>
      <c r="P69" s="59"/>
      <c r="Q69" s="59"/>
      <c r="R69" s="59"/>
      <c r="S69" s="59"/>
      <c r="T69" s="59"/>
      <c r="U69" s="59"/>
      <c r="V69" s="59"/>
      <c r="AA69" s="59"/>
      <c r="AB69" s="59"/>
      <c r="AC69" s="59"/>
      <c r="AD69" s="59"/>
      <c r="AE69" s="59"/>
      <c r="AF69" s="59"/>
      <c r="AG69" s="59"/>
      <c r="AH69" s="65"/>
      <c r="BF69" s="65"/>
      <c r="BG69" s="65"/>
      <c r="BI69" s="65"/>
    </row>
    <row r="70" spans="4:61">
      <c r="D70" s="162">
        <f t="shared" si="33"/>
        <v>67</v>
      </c>
      <c r="E70" s="162">
        <f t="shared" si="47"/>
        <v>0</v>
      </c>
      <c r="F70" s="164">
        <f t="shared" si="48"/>
        <v>75222.35823956829</v>
      </c>
      <c r="G70" s="165">
        <f t="shared" si="49"/>
        <v>29461.377792219024</v>
      </c>
      <c r="H70" s="164">
        <f t="shared" si="50"/>
        <v>45760.98044734927</v>
      </c>
      <c r="I70" s="162"/>
      <c r="J70" s="210"/>
      <c r="K70" s="162">
        <f t="shared" si="51"/>
        <v>0</v>
      </c>
      <c r="L70" s="164">
        <f t="shared" si="52"/>
        <v>3489604.3546189335</v>
      </c>
      <c r="M70" s="177"/>
      <c r="N70" s="59"/>
      <c r="O70" s="59"/>
      <c r="P70" s="59"/>
      <c r="Q70" s="59"/>
      <c r="R70" s="59"/>
      <c r="S70" s="59"/>
      <c r="T70" s="59"/>
      <c r="U70" s="59"/>
      <c r="V70" s="59"/>
      <c r="AA70" s="59"/>
      <c r="AB70" s="59"/>
      <c r="AC70" s="59"/>
      <c r="AD70" s="59"/>
      <c r="AE70" s="59"/>
      <c r="AF70" s="59"/>
      <c r="AG70" s="59"/>
      <c r="AH70" s="65"/>
      <c r="BF70" s="65"/>
      <c r="BG70" s="65"/>
      <c r="BI70" s="65"/>
    </row>
    <row r="71" spans="4:61">
      <c r="D71" s="162">
        <f t="shared" si="33"/>
        <v>68</v>
      </c>
      <c r="E71" s="162">
        <f t="shared" si="47"/>
        <v>0</v>
      </c>
      <c r="F71" s="164">
        <f t="shared" si="48"/>
        <v>75222.35823956829</v>
      </c>
      <c r="G71" s="165">
        <f t="shared" si="49"/>
        <v>29080.036288491116</v>
      </c>
      <c r="H71" s="164">
        <f t="shared" si="50"/>
        <v>46142.321951077174</v>
      </c>
      <c r="I71" s="162"/>
      <c r="J71" s="210"/>
      <c r="K71" s="162">
        <f t="shared" si="51"/>
        <v>0</v>
      </c>
      <c r="L71" s="164">
        <f t="shared" si="52"/>
        <v>3443462.0326678562</v>
      </c>
      <c r="M71" s="177"/>
      <c r="N71" s="59"/>
      <c r="O71" s="59"/>
      <c r="P71" s="59"/>
      <c r="Q71" s="59"/>
      <c r="R71" s="59"/>
      <c r="S71" s="59"/>
      <c r="T71" s="59"/>
      <c r="U71" s="59"/>
      <c r="V71" s="59"/>
      <c r="AA71" s="59"/>
      <c r="AB71" s="59"/>
      <c r="AC71" s="59"/>
      <c r="AD71" s="59"/>
      <c r="AE71" s="59"/>
      <c r="AF71" s="59"/>
      <c r="AG71" s="59"/>
      <c r="AH71" s="65"/>
      <c r="BF71" s="65"/>
      <c r="BG71" s="65"/>
      <c r="BI71" s="65"/>
    </row>
    <row r="72" spans="4:61">
      <c r="D72" s="162">
        <f t="shared" si="33"/>
        <v>69</v>
      </c>
      <c r="E72" s="162">
        <f t="shared" si="47"/>
        <v>0</v>
      </c>
      <c r="F72" s="164">
        <f t="shared" si="48"/>
        <v>75222.35823956829</v>
      </c>
      <c r="G72" s="165">
        <f t="shared" si="49"/>
        <v>28695.516938898803</v>
      </c>
      <c r="H72" s="164">
        <f t="shared" si="50"/>
        <v>46526.84130066949</v>
      </c>
      <c r="I72" s="162"/>
      <c r="J72" s="210"/>
      <c r="K72" s="162">
        <f t="shared" si="51"/>
        <v>0</v>
      </c>
      <c r="L72" s="164">
        <f t="shared" si="52"/>
        <v>3396935.1913671866</v>
      </c>
      <c r="M72" s="177"/>
      <c r="N72" s="59"/>
      <c r="O72" s="59"/>
      <c r="P72" s="59"/>
      <c r="Q72" s="59"/>
      <c r="R72" s="59"/>
      <c r="S72" s="59"/>
      <c r="T72" s="59"/>
      <c r="U72" s="59"/>
      <c r="V72" s="59"/>
      <c r="AA72" s="59"/>
      <c r="AB72" s="59"/>
      <c r="AC72" s="59"/>
      <c r="AD72" s="59"/>
      <c r="AE72" s="59"/>
      <c r="AF72" s="59"/>
      <c r="AG72" s="59"/>
      <c r="AH72" s="65"/>
      <c r="BF72" s="65"/>
      <c r="BG72" s="65"/>
      <c r="BI72" s="65"/>
    </row>
    <row r="73" spans="4:61">
      <c r="D73" s="162">
        <f t="shared" si="33"/>
        <v>70</v>
      </c>
      <c r="E73" s="162">
        <f t="shared" si="47"/>
        <v>0</v>
      </c>
      <c r="F73" s="164">
        <f t="shared" si="48"/>
        <v>75222.35823956829</v>
      </c>
      <c r="G73" s="165">
        <f t="shared" si="49"/>
        <v>28307.793261393224</v>
      </c>
      <c r="H73" s="164">
        <f t="shared" si="50"/>
        <v>46914.564978175069</v>
      </c>
      <c r="I73" s="162"/>
      <c r="J73" s="210"/>
      <c r="K73" s="162">
        <f t="shared" si="51"/>
        <v>0</v>
      </c>
      <c r="L73" s="164">
        <f t="shared" si="52"/>
        <v>3350020.6263890117</v>
      </c>
      <c r="M73" s="177"/>
      <c r="N73" s="59"/>
      <c r="O73" s="59"/>
      <c r="P73" s="59"/>
      <c r="Q73" s="59"/>
      <c r="R73" s="59"/>
      <c r="S73" s="59"/>
      <c r="T73" s="59"/>
      <c r="U73" s="59"/>
      <c r="V73" s="59"/>
      <c r="AA73" s="59"/>
      <c r="AB73" s="59"/>
      <c r="AC73" s="59"/>
      <c r="AD73" s="59"/>
      <c r="AE73" s="59"/>
      <c r="AF73" s="59"/>
      <c r="AG73" s="59"/>
      <c r="AH73" s="65"/>
      <c r="BF73" s="65"/>
      <c r="BG73" s="65"/>
      <c r="BI73" s="65"/>
    </row>
    <row r="74" spans="4:61">
      <c r="D74" s="162">
        <f t="shared" si="33"/>
        <v>71</v>
      </c>
      <c r="E74" s="162">
        <f t="shared" si="47"/>
        <v>0</v>
      </c>
      <c r="F74" s="164">
        <f t="shared" si="48"/>
        <v>75222.35823956829</v>
      </c>
      <c r="G74" s="165">
        <f t="shared" si="49"/>
        <v>27916.838553241763</v>
      </c>
      <c r="H74" s="164">
        <f t="shared" si="50"/>
        <v>47305.51968632653</v>
      </c>
      <c r="I74" s="162"/>
      <c r="J74" s="210"/>
      <c r="K74" s="162">
        <f t="shared" si="51"/>
        <v>0</v>
      </c>
      <c r="L74" s="164">
        <f t="shared" si="52"/>
        <v>3302715.1067026854</v>
      </c>
      <c r="M74" s="177"/>
      <c r="N74" s="59"/>
      <c r="O74" s="59"/>
      <c r="P74" s="59"/>
      <c r="Q74" s="59"/>
      <c r="R74" s="59"/>
      <c r="S74" s="59"/>
      <c r="T74" s="59"/>
      <c r="U74" s="59"/>
      <c r="V74" s="59"/>
      <c r="AA74" s="59"/>
      <c r="AB74" s="59"/>
      <c r="AC74" s="59"/>
      <c r="AD74" s="59"/>
      <c r="AE74" s="59"/>
      <c r="AF74" s="59"/>
      <c r="AG74" s="59"/>
      <c r="AH74" s="65"/>
      <c r="BF74" s="65"/>
      <c r="BG74" s="65"/>
      <c r="BI74" s="65"/>
    </row>
    <row r="75" spans="4:61">
      <c r="D75" s="162">
        <f t="shared" si="33"/>
        <v>72</v>
      </c>
      <c r="E75" s="162">
        <f t="shared" si="47"/>
        <v>0</v>
      </c>
      <c r="F75" s="164">
        <f t="shared" si="48"/>
        <v>75222.35823956829</v>
      </c>
      <c r="G75" s="165">
        <f t="shared" si="49"/>
        <v>27522.625889189047</v>
      </c>
      <c r="H75" s="164">
        <f t="shared" si="50"/>
        <v>47699.732350379243</v>
      </c>
      <c r="I75" s="162"/>
      <c r="J75" s="210"/>
      <c r="K75" s="162">
        <f t="shared" si="51"/>
        <v>0</v>
      </c>
      <c r="L75" s="164">
        <f t="shared" si="52"/>
        <v>3255015.3743523061</v>
      </c>
      <c r="M75" s="177"/>
      <c r="N75" s="59"/>
      <c r="O75" s="59"/>
      <c r="P75" s="59"/>
      <c r="Q75" s="59"/>
      <c r="R75" s="59"/>
      <c r="S75" s="59"/>
      <c r="T75" s="59"/>
      <c r="U75" s="59"/>
      <c r="V75" s="59"/>
      <c r="AA75" s="59"/>
      <c r="AB75" s="59"/>
      <c r="AC75" s="59"/>
      <c r="AD75" s="59"/>
      <c r="AE75" s="59"/>
      <c r="AF75" s="59"/>
      <c r="AG75" s="59"/>
      <c r="AH75" s="65"/>
      <c r="BF75" s="65"/>
      <c r="BG75" s="65"/>
      <c r="BI75" s="65"/>
    </row>
    <row r="76" spans="4:61">
      <c r="D76" s="162">
        <f t="shared" si="33"/>
        <v>73</v>
      </c>
      <c r="E76" s="162">
        <f t="shared" si="47"/>
        <v>0</v>
      </c>
      <c r="F76" s="164">
        <f t="shared" si="48"/>
        <v>75222.35823956829</v>
      </c>
      <c r="G76" s="165">
        <f t="shared" si="49"/>
        <v>27125.128119602552</v>
      </c>
      <c r="H76" s="164">
        <f t="shared" si="50"/>
        <v>48097.230119965738</v>
      </c>
      <c r="I76" s="162"/>
      <c r="J76" s="210"/>
      <c r="K76" s="162">
        <f t="shared" si="51"/>
        <v>0</v>
      </c>
      <c r="L76" s="164">
        <f t="shared" si="52"/>
        <v>3206918.1442323402</v>
      </c>
      <c r="M76" s="177"/>
      <c r="N76" s="59"/>
      <c r="O76" s="59"/>
      <c r="P76" s="59"/>
      <c r="Q76" s="59"/>
      <c r="R76" s="59"/>
      <c r="S76" s="59"/>
      <c r="T76" s="59"/>
      <c r="U76" s="59"/>
      <c r="V76" s="59"/>
      <c r="AA76" s="59"/>
      <c r="AB76" s="59"/>
      <c r="AC76" s="59"/>
      <c r="AD76" s="59"/>
      <c r="AE76" s="59"/>
      <c r="AF76" s="59"/>
      <c r="AG76" s="59"/>
      <c r="AH76" s="65"/>
      <c r="BF76" s="65"/>
      <c r="BG76" s="65"/>
      <c r="BI76" s="65"/>
    </row>
    <row r="77" spans="4:61">
      <c r="D77" s="162">
        <f t="shared" si="33"/>
        <v>74</v>
      </c>
      <c r="E77" s="162">
        <f t="shared" si="47"/>
        <v>0</v>
      </c>
      <c r="F77" s="164">
        <f t="shared" si="48"/>
        <v>75222.35823956829</v>
      </c>
      <c r="G77" s="165">
        <f t="shared" si="49"/>
        <v>26724.317868602837</v>
      </c>
      <c r="H77" s="164">
        <f t="shared" si="50"/>
        <v>48498.040370965449</v>
      </c>
      <c r="I77" s="162"/>
      <c r="J77" s="210"/>
      <c r="K77" s="162">
        <f t="shared" si="51"/>
        <v>0</v>
      </c>
      <c r="L77" s="164">
        <f t="shared" si="52"/>
        <v>3158420.1038613748</v>
      </c>
      <c r="M77" s="177"/>
      <c r="N77" s="59"/>
      <c r="O77" s="59"/>
      <c r="P77" s="59"/>
      <c r="Q77" s="59"/>
      <c r="R77" s="59"/>
      <c r="S77" s="59"/>
      <c r="T77" s="59"/>
      <c r="U77" s="59"/>
      <c r="V77" s="59"/>
      <c r="AA77" s="59"/>
      <c r="AB77" s="59"/>
      <c r="AC77" s="59"/>
      <c r="AD77" s="59"/>
      <c r="AE77" s="59"/>
      <c r="AF77" s="59"/>
      <c r="AG77" s="59"/>
      <c r="AH77" s="65"/>
      <c r="BF77" s="65"/>
      <c r="BG77" s="65"/>
      <c r="BI77" s="65"/>
    </row>
    <row r="78" spans="4:61">
      <c r="D78" s="162">
        <f t="shared" si="33"/>
        <v>75</v>
      </c>
      <c r="E78" s="162">
        <f t="shared" si="47"/>
        <v>0</v>
      </c>
      <c r="F78" s="164">
        <f t="shared" si="48"/>
        <v>75222.35823956829</v>
      </c>
      <c r="G78" s="165">
        <f t="shared" si="49"/>
        <v>26320.167532178126</v>
      </c>
      <c r="H78" s="164">
        <f t="shared" si="50"/>
        <v>48902.190707390168</v>
      </c>
      <c r="I78" s="162"/>
      <c r="J78" s="210"/>
      <c r="K78" s="162">
        <f t="shared" si="51"/>
        <v>0</v>
      </c>
      <c r="L78" s="164">
        <f t="shared" si="52"/>
        <v>3109517.9131539846</v>
      </c>
      <c r="M78" s="177"/>
      <c r="N78" s="59"/>
      <c r="O78" s="59"/>
      <c r="P78" s="59"/>
      <c r="Q78" s="59"/>
      <c r="R78" s="59"/>
      <c r="S78" s="59"/>
      <c r="T78" s="59"/>
      <c r="U78" s="59"/>
      <c r="V78" s="59"/>
      <c r="AA78" s="59"/>
      <c r="AB78" s="59"/>
      <c r="AC78" s="59"/>
      <c r="AD78" s="59"/>
      <c r="AE78" s="59"/>
      <c r="AF78" s="59"/>
      <c r="AG78" s="59"/>
      <c r="AH78" s="65"/>
      <c r="BF78" s="65"/>
      <c r="BG78" s="65"/>
      <c r="BI78" s="65"/>
    </row>
    <row r="79" spans="4:61">
      <c r="D79" s="162">
        <f t="shared" si="33"/>
        <v>76</v>
      </c>
      <c r="E79" s="162">
        <f t="shared" si="47"/>
        <v>0</v>
      </c>
      <c r="F79" s="164">
        <f t="shared" si="48"/>
        <v>75222.35823956829</v>
      </c>
      <c r="G79" s="165">
        <f t="shared" si="49"/>
        <v>25912.649276283206</v>
      </c>
      <c r="H79" s="164">
        <f t="shared" si="50"/>
        <v>49309.708963285084</v>
      </c>
      <c r="I79" s="162"/>
      <c r="J79" s="210"/>
      <c r="K79" s="162">
        <f t="shared" si="51"/>
        <v>0</v>
      </c>
      <c r="L79" s="164">
        <f t="shared" si="52"/>
        <v>3060208.2041906994</v>
      </c>
      <c r="M79" s="177"/>
      <c r="N79" s="59"/>
      <c r="O79" s="59"/>
      <c r="P79" s="59"/>
      <c r="Q79" s="59"/>
      <c r="R79" s="59"/>
      <c r="S79" s="59"/>
      <c r="T79" s="59"/>
      <c r="U79" s="59"/>
      <c r="V79" s="59"/>
      <c r="AA79" s="59"/>
      <c r="AB79" s="59"/>
      <c r="AC79" s="59"/>
      <c r="AD79" s="59"/>
      <c r="AE79" s="59"/>
      <c r="AF79" s="59"/>
      <c r="AG79" s="59"/>
      <c r="AH79" s="65"/>
      <c r="BF79" s="65"/>
      <c r="BG79" s="65"/>
      <c r="BI79" s="65"/>
    </row>
    <row r="80" spans="4:61">
      <c r="D80" s="162">
        <f t="shared" si="33"/>
        <v>77</v>
      </c>
      <c r="E80" s="162">
        <f t="shared" si="47"/>
        <v>0</v>
      </c>
      <c r="F80" s="164">
        <f t="shared" si="48"/>
        <v>75222.35823956829</v>
      </c>
      <c r="G80" s="165">
        <f t="shared" si="49"/>
        <v>25501.735034922498</v>
      </c>
      <c r="H80" s="164">
        <f t="shared" si="50"/>
        <v>49720.623204645788</v>
      </c>
      <c r="I80" s="162"/>
      <c r="J80" s="210"/>
      <c r="K80" s="162">
        <f t="shared" si="51"/>
        <v>0</v>
      </c>
      <c r="L80" s="164">
        <f t="shared" si="52"/>
        <v>3010487.5809860537</v>
      </c>
      <c r="M80" s="177"/>
      <c r="N80" s="59"/>
      <c r="O80" s="59"/>
      <c r="P80" s="59"/>
      <c r="Q80" s="59"/>
      <c r="R80" s="59"/>
      <c r="S80" s="59"/>
      <c r="T80" s="59"/>
      <c r="U80" s="59"/>
      <c r="V80" s="59"/>
      <c r="AA80" s="59"/>
      <c r="AB80" s="59"/>
      <c r="AC80" s="59"/>
      <c r="AD80" s="59"/>
      <c r="AE80" s="59"/>
      <c r="AF80" s="59"/>
      <c r="AG80" s="59"/>
      <c r="AH80" s="65"/>
      <c r="BF80" s="65"/>
      <c r="BG80" s="65"/>
      <c r="BI80" s="65"/>
    </row>
    <row r="81" spans="4:61">
      <c r="D81" s="162">
        <f t="shared" si="33"/>
        <v>78</v>
      </c>
      <c r="E81" s="162">
        <f t="shared" si="47"/>
        <v>0</v>
      </c>
      <c r="F81" s="164">
        <f t="shared" si="48"/>
        <v>75222.35823956829</v>
      </c>
      <c r="G81" s="165">
        <f t="shared" si="49"/>
        <v>25087.396508217116</v>
      </c>
      <c r="H81" s="164">
        <f t="shared" si="50"/>
        <v>50134.96173135117</v>
      </c>
      <c r="I81" s="162"/>
      <c r="J81" s="210"/>
      <c r="K81" s="162">
        <f t="shared" si="51"/>
        <v>0</v>
      </c>
      <c r="L81" s="164">
        <f t="shared" si="52"/>
        <v>2960352.6192547027</v>
      </c>
      <c r="M81" s="177"/>
      <c r="N81" s="59"/>
      <c r="O81" s="59"/>
      <c r="P81" s="59"/>
      <c r="Q81" s="59"/>
      <c r="R81" s="59"/>
      <c r="S81" s="59"/>
      <c r="T81" s="59"/>
      <c r="U81" s="59"/>
      <c r="V81" s="59"/>
      <c r="AA81" s="59"/>
      <c r="AB81" s="59"/>
      <c r="AC81" s="59"/>
      <c r="AD81" s="59"/>
      <c r="AE81" s="59"/>
      <c r="AF81" s="59"/>
      <c r="AG81" s="59"/>
      <c r="AH81" s="65"/>
      <c r="BF81" s="65"/>
      <c r="BG81" s="65"/>
      <c r="BI81" s="65"/>
    </row>
    <row r="82" spans="4:61">
      <c r="D82" s="162">
        <f t="shared" si="33"/>
        <v>79</v>
      </c>
      <c r="E82" s="162">
        <f t="shared" si="47"/>
        <v>0</v>
      </c>
      <c r="F82" s="164">
        <f t="shared" si="48"/>
        <v>75222.35823956829</v>
      </c>
      <c r="G82" s="165">
        <f t="shared" si="49"/>
        <v>24669.605160455856</v>
      </c>
      <c r="H82" s="164">
        <f t="shared" si="50"/>
        <v>50552.75307911243</v>
      </c>
      <c r="I82" s="162"/>
      <c r="J82" s="210"/>
      <c r="K82" s="162">
        <f t="shared" si="51"/>
        <v>0</v>
      </c>
      <c r="L82" s="164">
        <f t="shared" si="52"/>
        <v>2909799.8661755901</v>
      </c>
      <c r="M82" s="177"/>
      <c r="N82" s="59"/>
      <c r="O82" s="59"/>
      <c r="P82" s="59"/>
      <c r="Q82" s="59"/>
      <c r="R82" s="59"/>
      <c r="S82" s="59"/>
      <c r="T82" s="59"/>
      <c r="U82" s="59"/>
      <c r="V82" s="59"/>
      <c r="AA82" s="59"/>
      <c r="AB82" s="59"/>
      <c r="AC82" s="59"/>
      <c r="AD82" s="59"/>
      <c r="AE82" s="59"/>
      <c r="AF82" s="59"/>
      <c r="AG82" s="59"/>
      <c r="AH82" s="65"/>
      <c r="BF82" s="65"/>
      <c r="BG82" s="65"/>
      <c r="BI82" s="65"/>
    </row>
    <row r="83" spans="4:61">
      <c r="D83" s="162">
        <f t="shared" si="33"/>
        <v>80</v>
      </c>
      <c r="E83" s="162">
        <f t="shared" si="47"/>
        <v>0</v>
      </c>
      <c r="F83" s="164">
        <f t="shared" si="48"/>
        <v>75222.35823956829</v>
      </c>
      <c r="G83" s="165">
        <f t="shared" si="49"/>
        <v>24248.332218129919</v>
      </c>
      <c r="H83" s="164">
        <f t="shared" si="50"/>
        <v>50974.026021438374</v>
      </c>
      <c r="I83" s="162"/>
      <c r="J83" s="210"/>
      <c r="K83" s="162">
        <f t="shared" si="51"/>
        <v>0</v>
      </c>
      <c r="L83" s="164">
        <f t="shared" si="52"/>
        <v>2858825.8401541519</v>
      </c>
      <c r="M83" s="177"/>
      <c r="N83" s="59"/>
      <c r="O83" s="59"/>
      <c r="P83" s="59"/>
      <c r="Q83" s="59"/>
      <c r="R83" s="59"/>
      <c r="S83" s="59"/>
      <c r="T83" s="59"/>
      <c r="U83" s="59"/>
      <c r="V83" s="59"/>
      <c r="AA83" s="59"/>
      <c r="AB83" s="59"/>
      <c r="AC83" s="59"/>
      <c r="AD83" s="59"/>
      <c r="AE83" s="59"/>
      <c r="AF83" s="59"/>
      <c r="AG83" s="59"/>
      <c r="AH83" s="65"/>
      <c r="BF83" s="65"/>
      <c r="BG83" s="65"/>
      <c r="BI83" s="65"/>
    </row>
    <row r="84" spans="4:61">
      <c r="D84" s="162">
        <f t="shared" si="33"/>
        <v>81</v>
      </c>
      <c r="E84" s="162">
        <f t="shared" si="47"/>
        <v>0</v>
      </c>
      <c r="F84" s="164">
        <f t="shared" si="48"/>
        <v>75222.35823956829</v>
      </c>
      <c r="G84" s="165">
        <f t="shared" si="49"/>
        <v>23823.548667951269</v>
      </c>
      <c r="H84" s="164">
        <f t="shared" si="50"/>
        <v>51398.809571617021</v>
      </c>
      <c r="I84" s="162"/>
      <c r="J84" s="210"/>
      <c r="K84" s="162">
        <f t="shared" si="51"/>
        <v>0</v>
      </c>
      <c r="L84" s="164">
        <f t="shared" si="52"/>
        <v>2807427.0305825351</v>
      </c>
      <c r="M84" s="177"/>
      <c r="N84" s="59"/>
      <c r="O84" s="59"/>
      <c r="P84" s="59"/>
      <c r="Q84" s="59"/>
      <c r="R84" s="59"/>
      <c r="S84" s="59"/>
      <c r="T84" s="59"/>
      <c r="U84" s="59"/>
      <c r="V84" s="59"/>
      <c r="AA84" s="59"/>
      <c r="AB84" s="59"/>
      <c r="AC84" s="59"/>
      <c r="AD84" s="59"/>
      <c r="AE84" s="59"/>
      <c r="AF84" s="59"/>
      <c r="AG84" s="59"/>
      <c r="AH84" s="65"/>
      <c r="BF84" s="65"/>
      <c r="BG84" s="65"/>
      <c r="BI84" s="65"/>
    </row>
    <row r="85" spans="4:61">
      <c r="D85" s="162">
        <f t="shared" si="33"/>
        <v>82</v>
      </c>
      <c r="E85" s="162">
        <f t="shared" si="47"/>
        <v>0</v>
      </c>
      <c r="F85" s="164">
        <f t="shared" si="48"/>
        <v>75222.35823956829</v>
      </c>
      <c r="G85" s="165">
        <f t="shared" si="49"/>
        <v>23395.22525485446</v>
      </c>
      <c r="H85" s="164">
        <f t="shared" si="50"/>
        <v>51827.132984713826</v>
      </c>
      <c r="I85" s="162"/>
      <c r="J85" s="210"/>
      <c r="K85" s="162">
        <f t="shared" si="51"/>
        <v>0</v>
      </c>
      <c r="L85" s="164">
        <f t="shared" si="52"/>
        <v>2755599.8975978214</v>
      </c>
      <c r="M85" s="177"/>
      <c r="N85" s="59"/>
      <c r="O85" s="59"/>
      <c r="P85" s="59"/>
      <c r="Q85" s="59"/>
      <c r="R85" s="59"/>
      <c r="S85" s="59"/>
      <c r="T85" s="59"/>
      <c r="U85" s="59"/>
      <c r="V85" s="59"/>
      <c r="AA85" s="59"/>
      <c r="AB85" s="59"/>
      <c r="AC85" s="59"/>
      <c r="AD85" s="59"/>
      <c r="AE85" s="59"/>
      <c r="AF85" s="59"/>
      <c r="AG85" s="59"/>
      <c r="AH85" s="65"/>
      <c r="BF85" s="65"/>
      <c r="BG85" s="65"/>
      <c r="BI85" s="65"/>
    </row>
    <row r="86" spans="4:61">
      <c r="D86" s="162">
        <f t="shared" si="33"/>
        <v>83</v>
      </c>
      <c r="E86" s="162">
        <f t="shared" si="47"/>
        <v>0</v>
      </c>
      <c r="F86" s="164">
        <f t="shared" si="48"/>
        <v>75222.35823956829</v>
      </c>
      <c r="G86" s="165">
        <f t="shared" si="49"/>
        <v>22963.332479981847</v>
      </c>
      <c r="H86" s="164">
        <f t="shared" si="50"/>
        <v>52259.025759586439</v>
      </c>
      <c r="I86" s="162"/>
      <c r="J86" s="210"/>
      <c r="K86" s="162">
        <f t="shared" si="51"/>
        <v>0</v>
      </c>
      <c r="L86" s="164">
        <f t="shared" si="52"/>
        <v>2703340.8718382348</v>
      </c>
      <c r="M86" s="177"/>
      <c r="N86" s="59"/>
      <c r="O86" s="59"/>
      <c r="P86" s="59"/>
      <c r="Q86" s="59"/>
      <c r="R86" s="59"/>
      <c r="S86" s="59"/>
      <c r="T86" s="59"/>
      <c r="U86" s="59"/>
      <c r="V86" s="59"/>
      <c r="AA86" s="59"/>
      <c r="AB86" s="59"/>
      <c r="AC86" s="59"/>
      <c r="AD86" s="59"/>
      <c r="AE86" s="59"/>
      <c r="AF86" s="59"/>
      <c r="AG86" s="59"/>
      <c r="AH86" s="65"/>
      <c r="BF86" s="65"/>
      <c r="BG86" s="65"/>
      <c r="BI86" s="65"/>
    </row>
    <row r="87" spans="4:61">
      <c r="D87" s="162">
        <f t="shared" si="33"/>
        <v>84</v>
      </c>
      <c r="E87" s="162">
        <f t="shared" si="47"/>
        <v>0</v>
      </c>
      <c r="F87" s="164">
        <f t="shared" si="48"/>
        <v>75222.35823956829</v>
      </c>
      <c r="G87" s="165">
        <f t="shared" si="49"/>
        <v>22527.840598651961</v>
      </c>
      <c r="H87" s="164">
        <f t="shared" si="50"/>
        <v>52694.517640916325</v>
      </c>
      <c r="I87" s="162"/>
      <c r="J87" s="210"/>
      <c r="K87" s="162">
        <f t="shared" si="51"/>
        <v>0</v>
      </c>
      <c r="L87" s="164">
        <f t="shared" si="52"/>
        <v>2650646.3541973187</v>
      </c>
      <c r="M87" s="177"/>
      <c r="N87" s="59"/>
      <c r="O87" s="59"/>
      <c r="P87" s="59"/>
      <c r="Q87" s="59"/>
      <c r="R87" s="59"/>
      <c r="S87" s="59"/>
      <c r="T87" s="59"/>
      <c r="U87" s="59"/>
      <c r="V87" s="59"/>
      <c r="AA87" s="59"/>
      <c r="AB87" s="59"/>
      <c r="AC87" s="59"/>
      <c r="AD87" s="59"/>
      <c r="AE87" s="59"/>
      <c r="AF87" s="59"/>
      <c r="AG87" s="59"/>
      <c r="AH87" s="65"/>
      <c r="BF87" s="65"/>
      <c r="BG87" s="65"/>
      <c r="BI87" s="65"/>
    </row>
    <row r="88" spans="4:61">
      <c r="D88" s="162">
        <f t="shared" si="33"/>
        <v>85</v>
      </c>
      <c r="E88" s="162">
        <f t="shared" si="47"/>
        <v>0</v>
      </c>
      <c r="F88" s="164">
        <f t="shared" si="48"/>
        <v>75222.35823956829</v>
      </c>
      <c r="G88" s="165">
        <f t="shared" si="49"/>
        <v>22088.719618310992</v>
      </c>
      <c r="H88" s="164">
        <f t="shared" si="50"/>
        <v>53133.638621257298</v>
      </c>
      <c r="I88" s="162"/>
      <c r="J88" s="210"/>
      <c r="K88" s="162">
        <f t="shared" si="51"/>
        <v>0</v>
      </c>
      <c r="L88" s="164">
        <f t="shared" si="52"/>
        <v>2597512.7155760615</v>
      </c>
      <c r="M88" s="177"/>
      <c r="N88" s="59"/>
      <c r="O88" s="59"/>
      <c r="P88" s="59"/>
      <c r="Q88" s="59"/>
      <c r="R88" s="59"/>
      <c r="S88" s="59"/>
      <c r="T88" s="59"/>
      <c r="U88" s="59"/>
      <c r="V88" s="59"/>
      <c r="AA88" s="59"/>
      <c r="AB88" s="59"/>
      <c r="AC88" s="59"/>
      <c r="AD88" s="59"/>
      <c r="AE88" s="59"/>
      <c r="AF88" s="59"/>
      <c r="AG88" s="59"/>
      <c r="AH88" s="65"/>
      <c r="BF88" s="65"/>
      <c r="BG88" s="65"/>
      <c r="BI88" s="65"/>
    </row>
    <row r="89" spans="4:61">
      <c r="D89" s="162">
        <f t="shared" si="33"/>
        <v>86</v>
      </c>
      <c r="E89" s="162">
        <f t="shared" si="47"/>
        <v>0</v>
      </c>
      <c r="F89" s="164">
        <f t="shared" si="48"/>
        <v>75222.35823956829</v>
      </c>
      <c r="G89" s="165">
        <f t="shared" si="49"/>
        <v>21645.939296467182</v>
      </c>
      <c r="H89" s="164">
        <f t="shared" si="50"/>
        <v>53576.418943101104</v>
      </c>
      <c r="I89" s="162"/>
      <c r="J89" s="210"/>
      <c r="K89" s="162">
        <f t="shared" si="51"/>
        <v>0</v>
      </c>
      <c r="L89" s="164">
        <f t="shared" si="52"/>
        <v>2543936.2966329604</v>
      </c>
      <c r="M89" s="177"/>
      <c r="N89" s="59"/>
      <c r="O89" s="59"/>
      <c r="P89" s="59"/>
      <c r="Q89" s="59"/>
      <c r="R89" s="59"/>
      <c r="S89" s="59"/>
      <c r="T89" s="59"/>
      <c r="U89" s="59"/>
      <c r="V89" s="59"/>
      <c r="AA89" s="59"/>
      <c r="AB89" s="59"/>
      <c r="AC89" s="59"/>
      <c r="AD89" s="59"/>
      <c r="AE89" s="59"/>
      <c r="AF89" s="59"/>
      <c r="AG89" s="59"/>
      <c r="AH89" s="65"/>
      <c r="BF89" s="65"/>
      <c r="BG89" s="65"/>
      <c r="BI89" s="65"/>
    </row>
    <row r="90" spans="4:61">
      <c r="D90" s="162">
        <f t="shared" si="33"/>
        <v>87</v>
      </c>
      <c r="E90" s="162">
        <f t="shared" si="47"/>
        <v>0</v>
      </c>
      <c r="F90" s="164">
        <f t="shared" si="48"/>
        <v>75222.35823956829</v>
      </c>
      <c r="G90" s="165">
        <f t="shared" si="49"/>
        <v>21199.469138608005</v>
      </c>
      <c r="H90" s="164">
        <f t="shared" si="50"/>
        <v>54022.889100960281</v>
      </c>
      <c r="I90" s="162"/>
      <c r="J90" s="210"/>
      <c r="K90" s="162">
        <f t="shared" si="51"/>
        <v>0</v>
      </c>
      <c r="L90" s="164">
        <f t="shared" si="52"/>
        <v>2489913.407532</v>
      </c>
      <c r="M90" s="177"/>
      <c r="N90" s="59"/>
      <c r="O90" s="59"/>
      <c r="P90" s="59"/>
      <c r="Q90" s="59"/>
      <c r="R90" s="59"/>
      <c r="S90" s="59"/>
      <c r="T90" s="59"/>
      <c r="U90" s="59"/>
      <c r="V90" s="59"/>
      <c r="AA90" s="59"/>
      <c r="AB90" s="59"/>
      <c r="AC90" s="59"/>
      <c r="AD90" s="59"/>
      <c r="AE90" s="59"/>
      <c r="AF90" s="59"/>
      <c r="AG90" s="59"/>
      <c r="AH90" s="65"/>
      <c r="BF90" s="65"/>
      <c r="BG90" s="65"/>
      <c r="BI90" s="65"/>
    </row>
    <row r="91" spans="4:61">
      <c r="D91" s="162">
        <f t="shared" si="33"/>
        <v>88</v>
      </c>
      <c r="E91" s="162">
        <f t="shared" si="47"/>
        <v>0</v>
      </c>
      <c r="F91" s="164">
        <f t="shared" si="48"/>
        <v>75222.35823956829</v>
      </c>
      <c r="G91" s="165">
        <f t="shared" si="49"/>
        <v>20749.278396099999</v>
      </c>
      <c r="H91" s="164">
        <f t="shared" si="50"/>
        <v>54473.079843468295</v>
      </c>
      <c r="I91" s="162"/>
      <c r="J91" s="210"/>
      <c r="K91" s="162">
        <f t="shared" si="51"/>
        <v>0</v>
      </c>
      <c r="L91" s="164">
        <f t="shared" si="52"/>
        <v>2435440.3276885315</v>
      </c>
      <c r="M91" s="177"/>
      <c r="N91" s="59"/>
      <c r="O91" s="59"/>
      <c r="P91" s="59"/>
      <c r="Q91" s="59"/>
      <c r="R91" s="59"/>
      <c r="S91" s="59"/>
      <c r="T91" s="59"/>
      <c r="U91" s="59"/>
      <c r="V91" s="59"/>
      <c r="AA91" s="59"/>
      <c r="AB91" s="59"/>
      <c r="AC91" s="59"/>
      <c r="AD91" s="59"/>
      <c r="AE91" s="59"/>
      <c r="AF91" s="59"/>
      <c r="AG91" s="59"/>
      <c r="AH91" s="65"/>
      <c r="BF91" s="65"/>
      <c r="BG91" s="65"/>
      <c r="BI91" s="65"/>
    </row>
    <row r="92" spans="4:61">
      <c r="D92" s="162">
        <f t="shared" si="33"/>
        <v>89</v>
      </c>
      <c r="E92" s="162">
        <f t="shared" si="47"/>
        <v>0</v>
      </c>
      <c r="F92" s="164">
        <f t="shared" si="48"/>
        <v>75222.35823956829</v>
      </c>
      <c r="G92" s="165">
        <f t="shared" si="49"/>
        <v>20295.336064071096</v>
      </c>
      <c r="H92" s="164">
        <f t="shared" si="50"/>
        <v>54927.022175497194</v>
      </c>
      <c r="I92" s="162"/>
      <c r="J92" s="210"/>
      <c r="K92" s="162">
        <f t="shared" si="51"/>
        <v>0</v>
      </c>
      <c r="L92" s="164">
        <f t="shared" si="52"/>
        <v>2380513.3055130341</v>
      </c>
      <c r="M92" s="177"/>
      <c r="N92" s="59"/>
      <c r="O92" s="59"/>
      <c r="P92" s="59"/>
      <c r="Q92" s="59"/>
      <c r="R92" s="59"/>
      <c r="S92" s="59"/>
      <c r="T92" s="59"/>
      <c r="U92" s="59"/>
      <c r="V92" s="59"/>
      <c r="AA92" s="59"/>
      <c r="AB92" s="59"/>
      <c r="AC92" s="59"/>
      <c r="AD92" s="59"/>
      <c r="AE92" s="59"/>
      <c r="AF92" s="59"/>
      <c r="AG92" s="59"/>
      <c r="AH92" s="65"/>
      <c r="BF92" s="65"/>
      <c r="BG92" s="65"/>
      <c r="BI92" s="65"/>
    </row>
    <row r="93" spans="4:61">
      <c r="D93" s="162">
        <f t="shared" si="33"/>
        <v>90</v>
      </c>
      <c r="E93" s="162">
        <f t="shared" si="47"/>
        <v>0</v>
      </c>
      <c r="F93" s="164">
        <f t="shared" si="48"/>
        <v>75222.35823956829</v>
      </c>
      <c r="G93" s="165">
        <f t="shared" si="49"/>
        <v>19837.610879275286</v>
      </c>
      <c r="H93" s="164">
        <f t="shared" si="50"/>
        <v>55384.747360293004</v>
      </c>
      <c r="I93" s="162"/>
      <c r="J93" s="210"/>
      <c r="K93" s="162">
        <f t="shared" si="51"/>
        <v>0</v>
      </c>
      <c r="L93" s="164">
        <f t="shared" si="52"/>
        <v>2325128.5581527413</v>
      </c>
      <c r="M93" s="177"/>
      <c r="N93" s="59"/>
      <c r="O93" s="59"/>
      <c r="P93" s="59"/>
      <c r="Q93" s="59"/>
      <c r="R93" s="59"/>
      <c r="S93" s="59"/>
      <c r="T93" s="59"/>
      <c r="U93" s="59"/>
      <c r="V93" s="59"/>
      <c r="AA93" s="59"/>
      <c r="AB93" s="59"/>
      <c r="AC93" s="59"/>
      <c r="AD93" s="59"/>
      <c r="AE93" s="59"/>
      <c r="AF93" s="59"/>
      <c r="AG93" s="59"/>
      <c r="AH93" s="65"/>
      <c r="BF93" s="65"/>
      <c r="BG93" s="65"/>
      <c r="BI93" s="65"/>
    </row>
    <row r="94" spans="4:61">
      <c r="D94" s="162">
        <f t="shared" si="33"/>
        <v>91</v>
      </c>
      <c r="E94" s="162">
        <f t="shared" si="47"/>
        <v>0</v>
      </c>
      <c r="F94" s="164">
        <f t="shared" si="48"/>
        <v>75222.35823956829</v>
      </c>
      <c r="G94" s="165">
        <f t="shared" si="49"/>
        <v>19376.071317939513</v>
      </c>
      <c r="H94" s="164">
        <f t="shared" si="50"/>
        <v>55846.28692162878</v>
      </c>
      <c r="I94" s="162"/>
      <c r="J94" s="210"/>
      <c r="K94" s="162">
        <f t="shared" si="51"/>
        <v>0</v>
      </c>
      <c r="L94" s="164">
        <f t="shared" si="52"/>
        <v>2269282.2712311125</v>
      </c>
      <c r="M94" s="177"/>
      <c r="N94" s="59"/>
      <c r="O94" s="59"/>
      <c r="P94" s="59"/>
      <c r="Q94" s="59"/>
      <c r="R94" s="59"/>
      <c r="S94" s="59"/>
      <c r="T94" s="59"/>
      <c r="U94" s="59"/>
      <c r="V94" s="59"/>
      <c r="AA94" s="59"/>
      <c r="AB94" s="59"/>
      <c r="AC94" s="59"/>
      <c r="AD94" s="59"/>
      <c r="AE94" s="59"/>
      <c r="AF94" s="59"/>
      <c r="AG94" s="59"/>
      <c r="AH94" s="65"/>
      <c r="BF94" s="65"/>
      <c r="BG94" s="65"/>
      <c r="BI94" s="65"/>
    </row>
    <row r="95" spans="4:61">
      <c r="D95" s="162">
        <f t="shared" si="33"/>
        <v>92</v>
      </c>
      <c r="E95" s="162">
        <f t="shared" si="47"/>
        <v>0</v>
      </c>
      <c r="F95" s="164">
        <f t="shared" si="48"/>
        <v>75222.35823956829</v>
      </c>
      <c r="G95" s="165">
        <f t="shared" si="49"/>
        <v>18910.685593592603</v>
      </c>
      <c r="H95" s="164">
        <f t="shared" si="50"/>
        <v>56311.67264597569</v>
      </c>
      <c r="I95" s="162"/>
      <c r="J95" s="210"/>
      <c r="K95" s="162">
        <f t="shared" si="51"/>
        <v>0</v>
      </c>
      <c r="L95" s="164">
        <f t="shared" si="52"/>
        <v>2212970.5985851367</v>
      </c>
      <c r="M95" s="177"/>
      <c r="N95" s="59"/>
      <c r="O95" s="59"/>
      <c r="P95" s="59"/>
      <c r="Q95" s="59"/>
      <c r="R95" s="59"/>
      <c r="S95" s="59"/>
      <c r="T95" s="59"/>
      <c r="U95" s="59"/>
      <c r="V95" s="59"/>
      <c r="AA95" s="59"/>
      <c r="AB95" s="59"/>
      <c r="AC95" s="59"/>
      <c r="AD95" s="59"/>
      <c r="AE95" s="59"/>
      <c r="AF95" s="59"/>
      <c r="AG95" s="59"/>
      <c r="AH95" s="65"/>
      <c r="BF95" s="65"/>
      <c r="BG95" s="65"/>
      <c r="BI95" s="65"/>
    </row>
    <row r="96" spans="4:61">
      <c r="D96" s="162">
        <f t="shared" si="33"/>
        <v>93</v>
      </c>
      <c r="E96" s="162">
        <f t="shared" si="47"/>
        <v>0</v>
      </c>
      <c r="F96" s="164">
        <f t="shared" si="48"/>
        <v>75222.35823956829</v>
      </c>
      <c r="G96" s="165">
        <f t="shared" si="49"/>
        <v>18441.42165487614</v>
      </c>
      <c r="H96" s="164">
        <f t="shared" si="50"/>
        <v>56780.93658469215</v>
      </c>
      <c r="I96" s="162"/>
      <c r="J96" s="210"/>
      <c r="K96" s="162">
        <f t="shared" si="51"/>
        <v>0</v>
      </c>
      <c r="L96" s="164">
        <f t="shared" si="52"/>
        <v>2156189.6620004447</v>
      </c>
      <c r="M96" s="177"/>
      <c r="N96" s="59"/>
      <c r="O96" s="59"/>
      <c r="P96" s="59"/>
      <c r="Q96" s="59"/>
      <c r="R96" s="59"/>
      <c r="S96" s="59"/>
      <c r="T96" s="59"/>
      <c r="U96" s="59"/>
      <c r="V96" s="59"/>
      <c r="AA96" s="59"/>
      <c r="AB96" s="59"/>
      <c r="AC96" s="59"/>
      <c r="AD96" s="59"/>
      <c r="AE96" s="59"/>
      <c r="AF96" s="59"/>
      <c r="AG96" s="59"/>
      <c r="AH96" s="65"/>
      <c r="BF96" s="65"/>
      <c r="BG96" s="65"/>
      <c r="BI96" s="65"/>
    </row>
    <row r="97" spans="4:61">
      <c r="D97" s="162">
        <f t="shared" si="33"/>
        <v>94</v>
      </c>
      <c r="E97" s="162">
        <f t="shared" si="47"/>
        <v>0</v>
      </c>
      <c r="F97" s="164">
        <f t="shared" si="48"/>
        <v>75222.35823956829</v>
      </c>
      <c r="G97" s="165">
        <f t="shared" si="49"/>
        <v>17968.24718333704</v>
      </c>
      <c r="H97" s="164">
        <f t="shared" si="50"/>
        <v>57254.111056231253</v>
      </c>
      <c r="I97" s="162"/>
      <c r="J97" s="210"/>
      <c r="K97" s="162">
        <f t="shared" si="51"/>
        <v>0</v>
      </c>
      <c r="L97" s="164">
        <f t="shared" si="52"/>
        <v>2098935.5509442133</v>
      </c>
      <c r="M97" s="177"/>
      <c r="N97" s="59"/>
      <c r="O97" s="59"/>
      <c r="P97" s="59"/>
      <c r="Q97" s="59"/>
      <c r="R97" s="59"/>
      <c r="S97" s="59"/>
      <c r="T97" s="59"/>
      <c r="U97" s="59"/>
      <c r="V97" s="59"/>
      <c r="AA97" s="59"/>
      <c r="AB97" s="59"/>
      <c r="AC97" s="59"/>
      <c r="AD97" s="59"/>
      <c r="AE97" s="59"/>
      <c r="AF97" s="59"/>
      <c r="AG97" s="59"/>
      <c r="AH97" s="65"/>
      <c r="BF97" s="65"/>
      <c r="BG97" s="65"/>
      <c r="BI97" s="65"/>
    </row>
    <row r="98" spans="4:61">
      <c r="D98" s="162">
        <f t="shared" si="33"/>
        <v>95</v>
      </c>
      <c r="E98" s="162">
        <f t="shared" si="47"/>
        <v>0</v>
      </c>
      <c r="F98" s="164">
        <f t="shared" si="48"/>
        <v>75222.35823956829</v>
      </c>
      <c r="G98" s="165">
        <f t="shared" si="49"/>
        <v>17491.129591201778</v>
      </c>
      <c r="H98" s="164">
        <f t="shared" si="50"/>
        <v>57731.228648366508</v>
      </c>
      <c r="I98" s="162"/>
      <c r="J98" s="210"/>
      <c r="K98" s="162">
        <f t="shared" si="51"/>
        <v>0</v>
      </c>
      <c r="L98" s="164">
        <f t="shared" si="52"/>
        <v>2041204.3222958469</v>
      </c>
      <c r="M98" s="177"/>
      <c r="N98" s="59"/>
      <c r="O98" s="59"/>
      <c r="P98" s="59"/>
      <c r="Q98" s="59"/>
      <c r="R98" s="59"/>
      <c r="S98" s="59"/>
      <c r="T98" s="59"/>
      <c r="U98" s="59"/>
      <c r="V98" s="59"/>
      <c r="AA98" s="59"/>
      <c r="AB98" s="59"/>
      <c r="AC98" s="59"/>
      <c r="AD98" s="59"/>
      <c r="AE98" s="59"/>
      <c r="AF98" s="59"/>
      <c r="AG98" s="59"/>
      <c r="AH98" s="65"/>
      <c r="BF98" s="65"/>
      <c r="BG98" s="65"/>
      <c r="BI98" s="65"/>
    </row>
    <row r="99" spans="4:61">
      <c r="D99" s="162">
        <f t="shared" si="33"/>
        <v>96</v>
      </c>
      <c r="E99" s="162">
        <f t="shared" si="47"/>
        <v>0</v>
      </c>
      <c r="F99" s="164">
        <f t="shared" si="48"/>
        <v>75222.35823956829</v>
      </c>
      <c r="G99" s="165">
        <f t="shared" si="49"/>
        <v>17010.036019132058</v>
      </c>
      <c r="H99" s="164">
        <f t="shared" si="50"/>
        <v>58212.322220436232</v>
      </c>
      <c r="I99" s="162"/>
      <c r="J99" s="210"/>
      <c r="K99" s="162">
        <f t="shared" si="51"/>
        <v>0</v>
      </c>
      <c r="L99" s="164">
        <f t="shared" si="52"/>
        <v>1982992.0000754106</v>
      </c>
      <c r="M99" s="177"/>
      <c r="N99" s="59"/>
      <c r="O99" s="59"/>
      <c r="P99" s="59"/>
      <c r="Q99" s="59"/>
      <c r="R99" s="59"/>
      <c r="S99" s="59"/>
      <c r="T99" s="59"/>
      <c r="U99" s="59"/>
      <c r="V99" s="59"/>
      <c r="AA99" s="59"/>
      <c r="AB99" s="59"/>
      <c r="AC99" s="59"/>
      <c r="AD99" s="59"/>
      <c r="AE99" s="59"/>
      <c r="AF99" s="59"/>
      <c r="AG99" s="59"/>
      <c r="AH99" s="65"/>
      <c r="BF99" s="65"/>
      <c r="BG99" s="65"/>
      <c r="BI99" s="65"/>
    </row>
    <row r="100" spans="4:61">
      <c r="D100" s="162">
        <f t="shared" si="33"/>
        <v>97</v>
      </c>
      <c r="E100" s="162">
        <f t="shared" si="47"/>
        <v>0</v>
      </c>
      <c r="F100" s="164">
        <f t="shared" si="48"/>
        <v>75222.35823956829</v>
      </c>
      <c r="G100" s="165">
        <f t="shared" si="49"/>
        <v>16524.933333961755</v>
      </c>
      <c r="H100" s="164">
        <f t="shared" si="50"/>
        <v>58697.424905606531</v>
      </c>
      <c r="I100" s="162"/>
      <c r="J100" s="210"/>
      <c r="K100" s="162">
        <f t="shared" si="51"/>
        <v>0</v>
      </c>
      <c r="L100" s="164">
        <f t="shared" si="52"/>
        <v>1924294.575169804</v>
      </c>
      <c r="M100" s="177"/>
      <c r="N100" s="59"/>
      <c r="O100" s="59"/>
      <c r="P100" s="59"/>
      <c r="Q100" s="59"/>
      <c r="R100" s="59"/>
      <c r="S100" s="59"/>
      <c r="T100" s="59"/>
      <c r="U100" s="59"/>
      <c r="V100" s="59"/>
      <c r="AA100" s="59"/>
      <c r="AB100" s="59"/>
      <c r="AC100" s="59"/>
      <c r="AD100" s="59"/>
      <c r="AE100" s="59"/>
      <c r="AF100" s="59"/>
      <c r="AG100" s="59"/>
      <c r="AH100" s="65"/>
      <c r="BF100" s="65"/>
      <c r="BG100" s="65"/>
      <c r="BI100" s="65"/>
    </row>
    <row r="101" spans="4:61">
      <c r="D101" s="162">
        <f t="shared" ref="D101:D164" si="53">IF(D100&lt;term*freq,D100+1,"")</f>
        <v>98</v>
      </c>
      <c r="E101" s="162">
        <f t="shared" si="47"/>
        <v>0</v>
      </c>
      <c r="F101" s="164">
        <f t="shared" si="48"/>
        <v>75222.35823956829</v>
      </c>
      <c r="G101" s="165">
        <f t="shared" si="49"/>
        <v>16035.788126415035</v>
      </c>
      <c r="H101" s="164">
        <f t="shared" si="50"/>
        <v>59186.570113153255</v>
      </c>
      <c r="I101" s="162"/>
      <c r="J101" s="210"/>
      <c r="K101" s="162">
        <f t="shared" si="51"/>
        <v>0</v>
      </c>
      <c r="L101" s="164">
        <f t="shared" si="52"/>
        <v>1865108.0050566508</v>
      </c>
      <c r="M101" s="177"/>
      <c r="N101" s="59"/>
      <c r="O101" s="59"/>
      <c r="P101" s="59"/>
      <c r="Q101" s="59"/>
      <c r="R101" s="59"/>
      <c r="S101" s="59"/>
      <c r="T101" s="59"/>
      <c r="U101" s="59"/>
      <c r="V101" s="59"/>
      <c r="AA101" s="59"/>
      <c r="AB101" s="59"/>
      <c r="AC101" s="59"/>
      <c r="AD101" s="59"/>
      <c r="AE101" s="59"/>
      <c r="AF101" s="59"/>
      <c r="AG101" s="59"/>
      <c r="AH101" s="65"/>
      <c r="BF101" s="65"/>
      <c r="BG101" s="65"/>
      <c r="BI101" s="65"/>
    </row>
    <row r="102" spans="4:61">
      <c r="D102" s="162">
        <f t="shared" si="53"/>
        <v>99</v>
      </c>
      <c r="E102" s="162">
        <f t="shared" si="47"/>
        <v>0</v>
      </c>
      <c r="F102" s="164">
        <f t="shared" si="48"/>
        <v>75222.35823956829</v>
      </c>
      <c r="G102" s="165">
        <f t="shared" si="49"/>
        <v>15542.566708805425</v>
      </c>
      <c r="H102" s="164">
        <f t="shared" si="50"/>
        <v>59679.791530762865</v>
      </c>
      <c r="I102" s="162"/>
      <c r="J102" s="210"/>
      <c r="K102" s="162">
        <f t="shared" si="51"/>
        <v>0</v>
      </c>
      <c r="L102" s="164">
        <f t="shared" si="52"/>
        <v>1805428.213525888</v>
      </c>
      <c r="M102" s="177"/>
      <c r="N102" s="59"/>
      <c r="O102" s="59"/>
      <c r="P102" s="59"/>
      <c r="Q102" s="59"/>
      <c r="R102" s="59"/>
      <c r="S102" s="59"/>
      <c r="T102" s="59"/>
      <c r="U102" s="59"/>
      <c r="V102" s="59"/>
      <c r="AA102" s="59"/>
      <c r="AB102" s="59"/>
      <c r="AC102" s="59"/>
      <c r="AD102" s="59"/>
      <c r="AE102" s="59"/>
      <c r="AF102" s="59"/>
      <c r="AG102" s="59"/>
      <c r="AH102" s="65"/>
      <c r="BF102" s="65"/>
      <c r="BG102" s="65"/>
      <c r="BI102" s="65"/>
    </row>
    <row r="103" spans="4:61">
      <c r="D103" s="162">
        <f t="shared" si="53"/>
        <v>100</v>
      </c>
      <c r="E103" s="162">
        <f t="shared" si="47"/>
        <v>0</v>
      </c>
      <c r="F103" s="164">
        <f t="shared" si="48"/>
        <v>75222.35823956829</v>
      </c>
      <c r="G103" s="165">
        <f t="shared" si="49"/>
        <v>15045.235112715736</v>
      </c>
      <c r="H103" s="164">
        <f t="shared" si="50"/>
        <v>60177.123126852552</v>
      </c>
      <c r="I103" s="162"/>
      <c r="J103" s="210"/>
      <c r="K103" s="162">
        <f t="shared" si="51"/>
        <v>0</v>
      </c>
      <c r="L103" s="164">
        <f t="shared" si="52"/>
        <v>1745251.0903990355</v>
      </c>
      <c r="M103" s="177"/>
      <c r="N103" s="59"/>
      <c r="O103" s="59"/>
      <c r="P103" s="59"/>
      <c r="Q103" s="59"/>
      <c r="R103" s="59"/>
      <c r="S103" s="59"/>
      <c r="T103" s="59"/>
      <c r="U103" s="59"/>
      <c r="V103" s="59"/>
      <c r="AA103" s="59"/>
      <c r="AB103" s="59"/>
      <c r="AC103" s="59"/>
      <c r="AD103" s="59"/>
      <c r="AE103" s="59"/>
      <c r="AF103" s="59"/>
      <c r="AG103" s="59"/>
      <c r="AH103" s="65"/>
      <c r="BF103" s="65"/>
      <c r="BG103" s="65"/>
      <c r="BI103" s="65"/>
    </row>
    <row r="104" spans="4:61">
      <c r="D104" s="162">
        <f t="shared" si="53"/>
        <v>101</v>
      </c>
      <c r="E104" s="162">
        <f t="shared" si="47"/>
        <v>0</v>
      </c>
      <c r="F104" s="164">
        <f t="shared" si="48"/>
        <v>75222.35823956829</v>
      </c>
      <c r="G104" s="165">
        <f t="shared" si="49"/>
        <v>14543.759086658631</v>
      </c>
      <c r="H104" s="164">
        <f t="shared" si="50"/>
        <v>60678.599152909657</v>
      </c>
      <c r="I104" s="162"/>
      <c r="J104" s="210"/>
      <c r="K104" s="162">
        <f t="shared" si="51"/>
        <v>0</v>
      </c>
      <c r="L104" s="164">
        <f t="shared" si="52"/>
        <v>1684572.4912461259</v>
      </c>
      <c r="M104" s="177"/>
      <c r="N104" s="59"/>
      <c r="O104" s="59"/>
      <c r="P104" s="59"/>
      <c r="Q104" s="59"/>
      <c r="R104" s="59"/>
      <c r="S104" s="59"/>
      <c r="T104" s="59"/>
      <c r="U104" s="59"/>
      <c r="V104" s="59"/>
      <c r="AA104" s="59"/>
      <c r="AB104" s="59"/>
      <c r="AC104" s="59"/>
      <c r="AD104" s="59"/>
      <c r="AE104" s="59"/>
      <c r="AF104" s="59"/>
      <c r="AG104" s="59"/>
      <c r="AH104" s="65"/>
      <c r="BF104" s="65"/>
      <c r="BG104" s="65"/>
      <c r="BI104" s="65"/>
    </row>
    <row r="105" spans="4:61">
      <c r="D105" s="162">
        <f t="shared" si="53"/>
        <v>102</v>
      </c>
      <c r="E105" s="162">
        <f t="shared" si="47"/>
        <v>0</v>
      </c>
      <c r="F105" s="164">
        <f t="shared" si="48"/>
        <v>75222.35823956829</v>
      </c>
      <c r="G105" s="165">
        <f t="shared" si="49"/>
        <v>14038.104093717717</v>
      </c>
      <c r="H105" s="164">
        <f t="shared" si="50"/>
        <v>61184.254145850573</v>
      </c>
      <c r="I105" s="162"/>
      <c r="J105" s="210"/>
      <c r="K105" s="162">
        <f t="shared" si="51"/>
        <v>0</v>
      </c>
      <c r="L105" s="164">
        <f t="shared" si="52"/>
        <v>1623388.2371002752</v>
      </c>
      <c r="M105" s="177"/>
      <c r="N105" s="59"/>
      <c r="O105" s="59"/>
      <c r="P105" s="59"/>
      <c r="Q105" s="59"/>
      <c r="R105" s="59"/>
      <c r="S105" s="59"/>
      <c r="T105" s="59"/>
      <c r="U105" s="59"/>
      <c r="V105" s="59"/>
      <c r="AA105" s="59"/>
      <c r="AB105" s="59"/>
      <c r="AC105" s="59"/>
      <c r="AD105" s="59"/>
      <c r="AE105" s="59"/>
      <c r="AF105" s="59"/>
      <c r="AG105" s="59"/>
      <c r="AH105" s="65"/>
      <c r="BF105" s="65"/>
      <c r="BG105" s="65"/>
      <c r="BI105" s="65"/>
    </row>
    <row r="106" spans="4:61">
      <c r="D106" s="162">
        <f t="shared" si="53"/>
        <v>103</v>
      </c>
      <c r="E106" s="162">
        <f t="shared" si="47"/>
        <v>0</v>
      </c>
      <c r="F106" s="164">
        <f t="shared" si="48"/>
        <v>75222.35823956829</v>
      </c>
      <c r="G106" s="165">
        <f t="shared" si="49"/>
        <v>13528.23530916896</v>
      </c>
      <c r="H106" s="164">
        <f t="shared" si="50"/>
        <v>61694.122930399331</v>
      </c>
      <c r="I106" s="162"/>
      <c r="J106" s="210"/>
      <c r="K106" s="162">
        <f t="shared" si="51"/>
        <v>0</v>
      </c>
      <c r="L106" s="164">
        <f t="shared" si="52"/>
        <v>1561694.1141698759</v>
      </c>
      <c r="M106" s="177"/>
      <c r="N106" s="59"/>
      <c r="O106" s="59"/>
      <c r="P106" s="59"/>
      <c r="Q106" s="59"/>
      <c r="R106" s="59"/>
      <c r="S106" s="59"/>
      <c r="T106" s="59"/>
      <c r="U106" s="59"/>
      <c r="V106" s="59"/>
      <c r="AA106" s="59"/>
      <c r="AB106" s="59"/>
      <c r="AC106" s="59"/>
      <c r="AD106" s="59"/>
      <c r="AE106" s="59"/>
      <c r="AF106" s="59"/>
      <c r="AG106" s="59"/>
      <c r="AH106" s="65"/>
      <c r="BF106" s="65"/>
      <c r="BG106" s="65"/>
      <c r="BI106" s="65"/>
    </row>
    <row r="107" spans="4:61">
      <c r="D107" s="162">
        <f t="shared" si="53"/>
        <v>104</v>
      </c>
      <c r="E107" s="162">
        <f t="shared" si="47"/>
        <v>0</v>
      </c>
      <c r="F107" s="164">
        <f t="shared" si="48"/>
        <v>75222.35823956829</v>
      </c>
      <c r="G107" s="165">
        <f t="shared" si="49"/>
        <v>13014.1176180823</v>
      </c>
      <c r="H107" s="164">
        <f t="shared" si="50"/>
        <v>62208.240621485988</v>
      </c>
      <c r="I107" s="162"/>
      <c r="J107" s="210"/>
      <c r="K107" s="162">
        <f t="shared" si="51"/>
        <v>0</v>
      </c>
      <c r="L107" s="164">
        <f t="shared" si="52"/>
        <v>1499485.8735483899</v>
      </c>
      <c r="M107" s="177"/>
      <c r="N107" s="59"/>
      <c r="O107" s="59"/>
      <c r="P107" s="59"/>
      <c r="Q107" s="59"/>
      <c r="R107" s="59"/>
      <c r="S107" s="59"/>
      <c r="T107" s="59"/>
      <c r="U107" s="59"/>
      <c r="V107" s="59"/>
      <c r="AA107" s="59"/>
      <c r="AB107" s="59"/>
      <c r="AC107" s="59"/>
      <c r="AD107" s="59"/>
      <c r="AE107" s="59"/>
      <c r="AF107" s="59"/>
      <c r="AG107" s="59"/>
      <c r="AH107" s="65"/>
      <c r="BF107" s="65"/>
      <c r="BG107" s="65"/>
      <c r="BI107" s="65"/>
    </row>
    <row r="108" spans="4:61">
      <c r="D108" s="162">
        <f t="shared" si="53"/>
        <v>105</v>
      </c>
      <c r="E108" s="162">
        <f t="shared" si="47"/>
        <v>0</v>
      </c>
      <c r="F108" s="164">
        <f t="shared" si="48"/>
        <v>75222.35823956829</v>
      </c>
      <c r="G108" s="165">
        <f t="shared" si="49"/>
        <v>12495.71561290325</v>
      </c>
      <c r="H108" s="164">
        <f t="shared" si="50"/>
        <v>62726.642626665038</v>
      </c>
      <c r="I108" s="162"/>
      <c r="J108" s="210"/>
      <c r="K108" s="162">
        <f t="shared" si="51"/>
        <v>0</v>
      </c>
      <c r="L108" s="164">
        <f t="shared" si="52"/>
        <v>1436759.2309217248</v>
      </c>
      <c r="M108" s="177"/>
      <c r="N108" s="59"/>
      <c r="O108" s="59"/>
      <c r="P108" s="59"/>
      <c r="Q108" s="59"/>
      <c r="R108" s="59"/>
      <c r="S108" s="59"/>
      <c r="T108" s="59"/>
      <c r="U108" s="59"/>
      <c r="V108" s="59"/>
      <c r="AA108" s="59"/>
      <c r="AB108" s="59"/>
      <c r="AC108" s="59"/>
      <c r="AD108" s="59"/>
      <c r="AE108" s="59"/>
      <c r="AF108" s="59"/>
      <c r="AG108" s="59"/>
      <c r="AH108" s="65"/>
      <c r="BF108" s="65"/>
      <c r="BG108" s="65"/>
      <c r="BI108" s="65"/>
    </row>
    <row r="109" spans="4:61">
      <c r="D109" s="162">
        <f t="shared" si="53"/>
        <v>106</v>
      </c>
      <c r="E109" s="162">
        <f t="shared" si="47"/>
        <v>0</v>
      </c>
      <c r="F109" s="164">
        <f t="shared" si="48"/>
        <v>75222.35823956829</v>
      </c>
      <c r="G109" s="165">
        <f t="shared" si="49"/>
        <v>11972.993591014374</v>
      </c>
      <c r="H109" s="164">
        <f t="shared" si="50"/>
        <v>63249.364648553914</v>
      </c>
      <c r="I109" s="162"/>
      <c r="J109" s="210"/>
      <c r="K109" s="162">
        <f t="shared" si="51"/>
        <v>0</v>
      </c>
      <c r="L109" s="164">
        <f t="shared" si="52"/>
        <v>1373509.8662731708</v>
      </c>
      <c r="M109" s="177"/>
      <c r="N109" s="59"/>
      <c r="O109" s="59"/>
      <c r="P109" s="59"/>
      <c r="Q109" s="59"/>
      <c r="R109" s="59"/>
      <c r="S109" s="59"/>
      <c r="T109" s="59"/>
      <c r="U109" s="59"/>
      <c r="V109" s="59"/>
      <c r="AA109" s="59"/>
      <c r="AB109" s="59"/>
      <c r="AC109" s="59"/>
      <c r="AD109" s="59"/>
      <c r="AE109" s="59"/>
      <c r="AF109" s="59"/>
      <c r="AG109" s="59"/>
      <c r="AH109" s="65"/>
      <c r="BF109" s="65"/>
      <c r="BG109" s="65"/>
      <c r="BI109" s="65"/>
    </row>
    <row r="110" spans="4:61">
      <c r="D110" s="162">
        <f t="shared" si="53"/>
        <v>107</v>
      </c>
      <c r="E110" s="162">
        <f t="shared" si="47"/>
        <v>0</v>
      </c>
      <c r="F110" s="164">
        <f t="shared" si="48"/>
        <v>75222.35823956829</v>
      </c>
      <c r="G110" s="165">
        <f t="shared" si="49"/>
        <v>11445.915552276425</v>
      </c>
      <c r="H110" s="164">
        <f t="shared" si="50"/>
        <v>63776.442687291863</v>
      </c>
      <c r="I110" s="162"/>
      <c r="J110" s="210"/>
      <c r="K110" s="162">
        <f t="shared" si="51"/>
        <v>0</v>
      </c>
      <c r="L110" s="164">
        <f t="shared" si="52"/>
        <v>1309733.4235858789</v>
      </c>
      <c r="M110" s="177"/>
      <c r="N110" s="59"/>
      <c r="O110" s="59"/>
      <c r="P110" s="59"/>
      <c r="Q110" s="59"/>
      <c r="R110" s="59"/>
      <c r="S110" s="59"/>
      <c r="T110" s="59"/>
      <c r="U110" s="59"/>
      <c r="V110" s="59"/>
      <c r="AA110" s="59"/>
      <c r="AB110" s="59"/>
      <c r="AC110" s="59"/>
      <c r="AD110" s="59"/>
      <c r="AE110" s="59"/>
      <c r="AF110" s="59"/>
      <c r="AG110" s="59"/>
      <c r="AH110" s="65"/>
      <c r="BF110" s="65"/>
      <c r="BG110" s="65"/>
      <c r="BI110" s="65"/>
    </row>
    <row r="111" spans="4:61">
      <c r="D111" s="162">
        <f t="shared" si="53"/>
        <v>108</v>
      </c>
      <c r="E111" s="162">
        <f t="shared" si="47"/>
        <v>0</v>
      </c>
      <c r="F111" s="164">
        <f t="shared" si="48"/>
        <v>75222.35823956829</v>
      </c>
      <c r="G111" s="165">
        <f t="shared" si="49"/>
        <v>10914.445196548992</v>
      </c>
      <c r="H111" s="164">
        <f t="shared" si="50"/>
        <v>64307.913043019296</v>
      </c>
      <c r="I111" s="162"/>
      <c r="J111" s="210"/>
      <c r="K111" s="162">
        <f t="shared" si="51"/>
        <v>0</v>
      </c>
      <c r="L111" s="164">
        <f t="shared" si="52"/>
        <v>1245425.5105428596</v>
      </c>
      <c r="M111" s="177"/>
      <c r="N111" s="59"/>
      <c r="O111" s="59"/>
      <c r="P111" s="59"/>
      <c r="Q111" s="59"/>
      <c r="R111" s="59"/>
      <c r="S111" s="59"/>
      <c r="T111" s="59"/>
      <c r="U111" s="59"/>
      <c r="V111" s="59"/>
      <c r="AA111" s="59"/>
      <c r="AB111" s="59"/>
      <c r="AC111" s="59"/>
      <c r="AD111" s="59"/>
      <c r="AE111" s="59"/>
      <c r="AF111" s="59"/>
      <c r="AG111" s="59"/>
      <c r="AH111" s="65"/>
      <c r="BF111" s="65"/>
      <c r="BG111" s="65"/>
      <c r="BI111" s="65"/>
    </row>
    <row r="112" spans="4:61">
      <c r="D112" s="162">
        <f t="shared" si="53"/>
        <v>109</v>
      </c>
      <c r="E112" s="162">
        <f t="shared" si="47"/>
        <v>0</v>
      </c>
      <c r="F112" s="164">
        <f t="shared" si="48"/>
        <v>75222.35823956829</v>
      </c>
      <c r="G112" s="165">
        <f t="shared" si="49"/>
        <v>10378.545921190496</v>
      </c>
      <c r="H112" s="164">
        <f t="shared" si="50"/>
        <v>64843.812318377793</v>
      </c>
      <c r="I112" s="162"/>
      <c r="J112" s="210"/>
      <c r="K112" s="162">
        <f t="shared" si="51"/>
        <v>0</v>
      </c>
      <c r="L112" s="164">
        <f t="shared" si="52"/>
        <v>1180581.6982244817</v>
      </c>
      <c r="M112" s="177"/>
      <c r="N112" s="59"/>
      <c r="O112" s="59"/>
      <c r="P112" s="59"/>
      <c r="Q112" s="59"/>
      <c r="R112" s="59"/>
      <c r="S112" s="59"/>
      <c r="T112" s="59"/>
      <c r="U112" s="59"/>
      <c r="V112" s="59"/>
      <c r="AA112" s="59"/>
      <c r="AB112" s="59"/>
      <c r="AC112" s="59"/>
      <c r="AD112" s="59"/>
      <c r="AE112" s="59"/>
      <c r="AF112" s="59"/>
      <c r="AG112" s="59"/>
      <c r="AH112" s="65"/>
      <c r="BF112" s="65"/>
      <c r="BG112" s="65"/>
      <c r="BI112" s="65"/>
    </row>
    <row r="113" spans="4:61">
      <c r="D113" s="162">
        <f t="shared" si="53"/>
        <v>110</v>
      </c>
      <c r="E113" s="162">
        <f t="shared" si="47"/>
        <v>0</v>
      </c>
      <c r="F113" s="164">
        <f t="shared" si="48"/>
        <v>75222.35823956829</v>
      </c>
      <c r="G113" s="165">
        <f t="shared" si="49"/>
        <v>9838.1808185373466</v>
      </c>
      <c r="H113" s="164">
        <f t="shared" si="50"/>
        <v>65384.177421030945</v>
      </c>
      <c r="I113" s="162"/>
      <c r="J113" s="210"/>
      <c r="K113" s="162">
        <f t="shared" si="51"/>
        <v>0</v>
      </c>
      <c r="L113" s="164">
        <f t="shared" si="52"/>
        <v>1115197.5208034506</v>
      </c>
      <c r="M113" s="177"/>
      <c r="N113" s="59"/>
      <c r="O113" s="59"/>
      <c r="P113" s="59"/>
      <c r="Q113" s="59"/>
      <c r="R113" s="59"/>
      <c r="S113" s="59"/>
      <c r="T113" s="59"/>
      <c r="U113" s="59"/>
      <c r="V113" s="59"/>
      <c r="AA113" s="59"/>
      <c r="AB113" s="59"/>
      <c r="AC113" s="59"/>
      <c r="AD113" s="59"/>
      <c r="AE113" s="59"/>
      <c r="AF113" s="59"/>
      <c r="AG113" s="59"/>
      <c r="AH113" s="65"/>
      <c r="BF113" s="65"/>
      <c r="BG113" s="65"/>
      <c r="BI113" s="65"/>
    </row>
    <row r="114" spans="4:61">
      <c r="D114" s="162">
        <f t="shared" si="53"/>
        <v>111</v>
      </c>
      <c r="E114" s="162">
        <f t="shared" si="47"/>
        <v>0</v>
      </c>
      <c r="F114" s="164">
        <f t="shared" si="48"/>
        <v>75222.35823956829</v>
      </c>
      <c r="G114" s="165">
        <f t="shared" si="49"/>
        <v>9293.3126733620884</v>
      </c>
      <c r="H114" s="164">
        <f t="shared" si="50"/>
        <v>65929.045566206201</v>
      </c>
      <c r="I114" s="162"/>
      <c r="J114" s="210"/>
      <c r="K114" s="162">
        <f t="shared" si="51"/>
        <v>0</v>
      </c>
      <c r="L114" s="164">
        <f t="shared" si="52"/>
        <v>1049268.4752372445</v>
      </c>
      <c r="M114" s="177"/>
      <c r="N114" s="59"/>
      <c r="O114" s="59"/>
      <c r="P114" s="59"/>
      <c r="Q114" s="59"/>
      <c r="R114" s="59"/>
      <c r="S114" s="59"/>
      <c r="T114" s="59"/>
      <c r="U114" s="59"/>
      <c r="V114" s="59"/>
      <c r="AA114" s="59"/>
      <c r="AB114" s="59"/>
      <c r="AC114" s="59"/>
      <c r="AD114" s="59"/>
      <c r="AE114" s="59"/>
      <c r="AF114" s="59"/>
      <c r="AG114" s="59"/>
      <c r="AH114" s="65"/>
      <c r="BF114" s="65"/>
      <c r="BG114" s="65"/>
      <c r="BI114" s="65"/>
    </row>
    <row r="115" spans="4:61">
      <c r="D115" s="162">
        <f t="shared" si="53"/>
        <v>112</v>
      </c>
      <c r="E115" s="162">
        <f t="shared" si="47"/>
        <v>0</v>
      </c>
      <c r="F115" s="164">
        <f t="shared" si="48"/>
        <v>75222.35823956829</v>
      </c>
      <c r="G115" s="165">
        <f t="shared" si="49"/>
        <v>8743.903960310372</v>
      </c>
      <c r="H115" s="164">
        <f t="shared" si="50"/>
        <v>66478.454279257916</v>
      </c>
      <c r="I115" s="162"/>
      <c r="J115" s="210"/>
      <c r="K115" s="162">
        <f t="shared" si="51"/>
        <v>0</v>
      </c>
      <c r="L115" s="164">
        <f t="shared" si="52"/>
        <v>982790.02095798659</v>
      </c>
      <c r="M115" s="177"/>
      <c r="N115" s="59"/>
      <c r="O115" s="59"/>
      <c r="P115" s="59"/>
      <c r="Q115" s="59"/>
      <c r="R115" s="59"/>
      <c r="S115" s="59"/>
      <c r="T115" s="59"/>
      <c r="U115" s="59"/>
      <c r="V115" s="59"/>
      <c r="AA115" s="59"/>
      <c r="AB115" s="59"/>
      <c r="AC115" s="59"/>
      <c r="AD115" s="59"/>
      <c r="AE115" s="59"/>
      <c r="AF115" s="59"/>
      <c r="AG115" s="59"/>
      <c r="AH115" s="65"/>
      <c r="BF115" s="65"/>
      <c r="BG115" s="65"/>
      <c r="BI115" s="65"/>
    </row>
    <row r="116" spans="4:61">
      <c r="D116" s="162">
        <f t="shared" si="53"/>
        <v>113</v>
      </c>
      <c r="E116" s="162">
        <f t="shared" si="47"/>
        <v>0</v>
      </c>
      <c r="F116" s="164">
        <f t="shared" si="48"/>
        <v>75222.35823956829</v>
      </c>
      <c r="G116" s="165">
        <f t="shared" si="49"/>
        <v>8189.9168413165562</v>
      </c>
      <c r="H116" s="164">
        <f t="shared" si="50"/>
        <v>67032.441398251729</v>
      </c>
      <c r="I116" s="162"/>
      <c r="J116" s="210"/>
      <c r="K116" s="162">
        <f t="shared" si="51"/>
        <v>0</v>
      </c>
      <c r="L116" s="164">
        <f t="shared" si="52"/>
        <v>915757.57955973491</v>
      </c>
      <c r="M116" s="177"/>
      <c r="N116" s="59"/>
      <c r="O116" s="59"/>
      <c r="P116" s="59"/>
      <c r="Q116" s="59"/>
      <c r="R116" s="59"/>
      <c r="S116" s="59"/>
      <c r="T116" s="59"/>
      <c r="U116" s="59"/>
      <c r="V116" s="59"/>
      <c r="AA116" s="59"/>
      <c r="AB116" s="59"/>
      <c r="AC116" s="59"/>
      <c r="AD116" s="59"/>
      <c r="AE116" s="59"/>
      <c r="AF116" s="59"/>
      <c r="AG116" s="59"/>
      <c r="AH116" s="65"/>
      <c r="BF116" s="65"/>
      <c r="BG116" s="65"/>
      <c r="BI116" s="65"/>
    </row>
    <row r="117" spans="4:61">
      <c r="D117" s="162">
        <f t="shared" si="53"/>
        <v>114</v>
      </c>
      <c r="E117" s="162">
        <f t="shared" si="47"/>
        <v>0</v>
      </c>
      <c r="F117" s="164">
        <f t="shared" si="48"/>
        <v>75222.35823956829</v>
      </c>
      <c r="G117" s="165">
        <f t="shared" si="49"/>
        <v>7631.3131629977916</v>
      </c>
      <c r="H117" s="164">
        <f t="shared" si="50"/>
        <v>67591.045076570503</v>
      </c>
      <c r="I117" s="162"/>
      <c r="J117" s="210"/>
      <c r="K117" s="162">
        <f t="shared" si="51"/>
        <v>0</v>
      </c>
      <c r="L117" s="164">
        <f t="shared" si="52"/>
        <v>848166.53448316443</v>
      </c>
      <c r="M117" s="177"/>
      <c r="N117" s="59"/>
      <c r="O117" s="59"/>
      <c r="P117" s="59"/>
      <c r="Q117" s="59"/>
      <c r="R117" s="59"/>
      <c r="S117" s="59"/>
      <c r="T117" s="59"/>
      <c r="U117" s="59"/>
      <c r="V117" s="59"/>
      <c r="AA117" s="59"/>
      <c r="AB117" s="59"/>
      <c r="AC117" s="59"/>
      <c r="AD117" s="59"/>
      <c r="AE117" s="59"/>
      <c r="AF117" s="59"/>
      <c r="AG117" s="59"/>
      <c r="AH117" s="65"/>
      <c r="BF117" s="65"/>
      <c r="BG117" s="65"/>
      <c r="BI117" s="65"/>
    </row>
    <row r="118" spans="4:61">
      <c r="D118" s="162">
        <f t="shared" si="53"/>
        <v>115</v>
      </c>
      <c r="E118" s="162">
        <f t="shared" si="47"/>
        <v>0</v>
      </c>
      <c r="F118" s="164">
        <f t="shared" si="48"/>
        <v>75222.35823956829</v>
      </c>
      <c r="G118" s="165">
        <f t="shared" si="49"/>
        <v>7068.05445402637</v>
      </c>
      <c r="H118" s="164">
        <f t="shared" si="50"/>
        <v>68154.303785541924</v>
      </c>
      <c r="I118" s="162"/>
      <c r="J118" s="210"/>
      <c r="K118" s="162">
        <f t="shared" si="51"/>
        <v>0</v>
      </c>
      <c r="L118" s="164">
        <f t="shared" si="52"/>
        <v>780012.23069762252</v>
      </c>
      <c r="M118" s="177"/>
      <c r="N118" s="59"/>
      <c r="O118" s="59"/>
      <c r="P118" s="59"/>
      <c r="Q118" s="59"/>
      <c r="R118" s="59"/>
      <c r="S118" s="59"/>
      <c r="T118" s="59"/>
      <c r="U118" s="59"/>
      <c r="V118" s="59"/>
      <c r="AA118" s="59"/>
      <c r="AB118" s="59"/>
      <c r="AC118" s="59"/>
      <c r="AD118" s="59"/>
      <c r="AE118" s="59"/>
      <c r="AF118" s="59"/>
      <c r="AG118" s="59"/>
      <c r="AH118" s="65"/>
      <c r="BF118" s="65"/>
      <c r="BG118" s="65"/>
      <c r="BI118" s="65"/>
    </row>
    <row r="119" spans="4:61">
      <c r="D119" s="162">
        <f t="shared" si="53"/>
        <v>116</v>
      </c>
      <c r="E119" s="162">
        <f t="shared" si="47"/>
        <v>0</v>
      </c>
      <c r="F119" s="164">
        <f t="shared" si="48"/>
        <v>75222.35823956829</v>
      </c>
      <c r="G119" s="165">
        <f t="shared" si="49"/>
        <v>6500.1019224801885</v>
      </c>
      <c r="H119" s="164">
        <f t="shared" si="50"/>
        <v>68722.256317088104</v>
      </c>
      <c r="I119" s="162"/>
      <c r="J119" s="210"/>
      <c r="K119" s="162">
        <f t="shared" si="51"/>
        <v>0</v>
      </c>
      <c r="L119" s="164">
        <f t="shared" si="52"/>
        <v>711289.97438053438</v>
      </c>
      <c r="M119" s="177"/>
      <c r="N119" s="59"/>
      <c r="O119" s="59"/>
      <c r="P119" s="59"/>
      <c r="Q119" s="59"/>
      <c r="R119" s="59"/>
      <c r="S119" s="59"/>
      <c r="T119" s="59"/>
      <c r="U119" s="59"/>
      <c r="V119" s="59"/>
      <c r="AA119" s="59"/>
      <c r="AB119" s="59"/>
      <c r="AC119" s="59"/>
      <c r="AD119" s="59"/>
      <c r="AE119" s="59"/>
      <c r="AF119" s="59"/>
      <c r="AG119" s="59"/>
      <c r="AH119" s="65"/>
      <c r="BF119" s="65"/>
      <c r="BG119" s="65"/>
      <c r="BI119" s="65"/>
    </row>
    <row r="120" spans="4:61">
      <c r="D120" s="162">
        <f t="shared" si="53"/>
        <v>117</v>
      </c>
      <c r="E120" s="162">
        <f t="shared" si="47"/>
        <v>0</v>
      </c>
      <c r="F120" s="164">
        <f t="shared" si="48"/>
        <v>75222.35823956829</v>
      </c>
      <c r="G120" s="165">
        <f t="shared" si="49"/>
        <v>5927.4164531711203</v>
      </c>
      <c r="H120" s="164">
        <f t="shared" si="50"/>
        <v>69294.941786397176</v>
      </c>
      <c r="I120" s="162"/>
      <c r="J120" s="210"/>
      <c r="K120" s="162">
        <f t="shared" si="51"/>
        <v>0</v>
      </c>
      <c r="L120" s="164">
        <f t="shared" si="52"/>
        <v>641995.03259413724</v>
      </c>
      <c r="M120" s="177"/>
      <c r="N120" s="59"/>
      <c r="O120" s="59"/>
      <c r="P120" s="59"/>
      <c r="Q120" s="59"/>
      <c r="R120" s="59"/>
      <c r="S120" s="59"/>
      <c r="T120" s="59"/>
      <c r="U120" s="59"/>
      <c r="V120" s="59"/>
      <c r="AA120" s="59"/>
      <c r="AB120" s="59"/>
      <c r="AC120" s="59"/>
      <c r="AD120" s="59"/>
      <c r="AE120" s="59"/>
      <c r="AF120" s="59"/>
      <c r="AG120" s="59"/>
      <c r="AH120" s="65"/>
      <c r="BF120" s="65"/>
      <c r="BG120" s="65"/>
      <c r="BI120" s="65"/>
    </row>
    <row r="121" spans="4:61">
      <c r="D121" s="162">
        <f t="shared" si="53"/>
        <v>118</v>
      </c>
      <c r="E121" s="162">
        <f t="shared" si="47"/>
        <v>0</v>
      </c>
      <c r="F121" s="164">
        <f t="shared" si="48"/>
        <v>75222.35823956829</v>
      </c>
      <c r="G121" s="165">
        <f t="shared" si="49"/>
        <v>5349.9586049511445</v>
      </c>
      <c r="H121" s="164">
        <f t="shared" si="50"/>
        <v>69872.399634617148</v>
      </c>
      <c r="I121" s="162"/>
      <c r="J121" s="210"/>
      <c r="K121" s="162">
        <f t="shared" si="51"/>
        <v>0</v>
      </c>
      <c r="L121" s="164">
        <f t="shared" si="52"/>
        <v>572122.6329595201</v>
      </c>
      <c r="M121" s="177"/>
      <c r="N121" s="59"/>
      <c r="O121" s="59"/>
      <c r="P121" s="59"/>
      <c r="Q121" s="59"/>
      <c r="R121" s="59"/>
      <c r="S121" s="59"/>
      <c r="T121" s="59"/>
      <c r="U121" s="59"/>
      <c r="V121" s="59"/>
      <c r="AA121" s="59"/>
      <c r="AB121" s="59"/>
      <c r="AC121" s="59"/>
      <c r="AD121" s="59"/>
      <c r="AE121" s="59"/>
      <c r="AF121" s="59"/>
      <c r="AG121" s="59"/>
      <c r="AH121" s="65"/>
      <c r="BF121" s="65"/>
      <c r="BG121" s="65"/>
      <c r="BI121" s="65"/>
    </row>
    <row r="122" spans="4:61">
      <c r="D122" s="162">
        <f t="shared" si="53"/>
        <v>119</v>
      </c>
      <c r="E122" s="162">
        <f t="shared" si="47"/>
        <v>0</v>
      </c>
      <c r="F122" s="164">
        <f t="shared" si="48"/>
        <v>75222.35823956829</v>
      </c>
      <c r="G122" s="165">
        <f t="shared" si="49"/>
        <v>4767.6886079960013</v>
      </c>
      <c r="H122" s="164">
        <f t="shared" si="50"/>
        <v>70454.669631572295</v>
      </c>
      <c r="I122" s="162"/>
      <c r="J122" s="210"/>
      <c r="K122" s="162">
        <f t="shared" si="51"/>
        <v>0</v>
      </c>
      <c r="L122" s="164">
        <f t="shared" si="52"/>
        <v>501667.96332794777</v>
      </c>
      <c r="M122" s="177"/>
      <c r="N122" s="59"/>
      <c r="O122" s="59"/>
      <c r="P122" s="59"/>
      <c r="Q122" s="59"/>
      <c r="R122" s="59"/>
      <c r="S122" s="59"/>
      <c r="T122" s="59"/>
      <c r="U122" s="59"/>
      <c r="V122" s="59"/>
      <c r="AA122" s="59"/>
      <c r="AB122" s="59"/>
      <c r="AC122" s="59"/>
      <c r="AD122" s="59"/>
      <c r="AE122" s="59"/>
      <c r="AF122" s="59"/>
      <c r="AG122" s="59"/>
      <c r="AH122" s="65"/>
      <c r="BF122" s="65"/>
      <c r="BG122" s="65"/>
      <c r="BI122" s="65"/>
    </row>
    <row r="123" spans="4:61">
      <c r="D123" s="162">
        <f t="shared" si="53"/>
        <v>120</v>
      </c>
      <c r="E123" s="162">
        <f t="shared" si="47"/>
        <v>0</v>
      </c>
      <c r="F123" s="164">
        <f t="shared" si="48"/>
        <v>75222.35823956829</v>
      </c>
      <c r="G123" s="165">
        <f t="shared" si="49"/>
        <v>4180.5663610662314</v>
      </c>
      <c r="H123" s="164">
        <f t="shared" si="50"/>
        <v>71041.791878502059</v>
      </c>
      <c r="I123" s="162"/>
      <c r="J123" s="210"/>
      <c r="K123" s="162">
        <f t="shared" si="51"/>
        <v>0</v>
      </c>
      <c r="L123" s="164">
        <f t="shared" si="52"/>
        <v>430626.17144944571</v>
      </c>
      <c r="M123" s="177"/>
      <c r="N123" s="59"/>
      <c r="O123" s="59"/>
      <c r="P123" s="59"/>
      <c r="Q123" s="59"/>
      <c r="R123" s="59"/>
      <c r="S123" s="59"/>
      <c r="T123" s="59"/>
      <c r="U123" s="59"/>
      <c r="V123" s="59"/>
      <c r="AA123" s="59"/>
      <c r="AB123" s="59"/>
      <c r="AC123" s="59"/>
      <c r="AD123" s="59"/>
      <c r="AE123" s="59"/>
      <c r="AF123" s="59"/>
      <c r="AG123" s="59"/>
      <c r="AH123" s="65"/>
      <c r="BF123" s="65"/>
      <c r="BG123" s="65"/>
      <c r="BI123" s="65"/>
    </row>
    <row r="124" spans="4:61">
      <c r="D124" s="162">
        <f t="shared" si="53"/>
        <v>121</v>
      </c>
      <c r="E124" s="162">
        <f t="shared" si="47"/>
        <v>0</v>
      </c>
      <c r="F124" s="164">
        <f t="shared" si="48"/>
        <v>75222.35823956829</v>
      </c>
      <c r="G124" s="165">
        <f t="shared" si="49"/>
        <v>3588.5514287453811</v>
      </c>
      <c r="H124" s="164">
        <f t="shared" si="50"/>
        <v>71633.806810822905</v>
      </c>
      <c r="I124" s="162"/>
      <c r="J124" s="210"/>
      <c r="K124" s="162">
        <f t="shared" si="51"/>
        <v>0</v>
      </c>
      <c r="L124" s="164">
        <f t="shared" si="52"/>
        <v>358992.36463862279</v>
      </c>
      <c r="M124" s="177"/>
      <c r="N124" s="59"/>
      <c r="O124" s="59"/>
      <c r="P124" s="59"/>
      <c r="Q124" s="59"/>
      <c r="R124" s="59"/>
      <c r="S124" s="59"/>
      <c r="T124" s="59"/>
      <c r="U124" s="59"/>
      <c r="V124" s="59"/>
      <c r="AA124" s="59"/>
      <c r="AB124" s="59"/>
      <c r="AC124" s="59"/>
      <c r="AD124" s="59"/>
      <c r="AE124" s="59"/>
      <c r="AF124" s="59"/>
      <c r="AG124" s="59"/>
      <c r="AH124" s="65"/>
      <c r="BF124" s="65"/>
      <c r="BG124" s="65"/>
      <c r="BI124" s="65"/>
    </row>
    <row r="125" spans="4:61">
      <c r="D125" s="162">
        <f t="shared" si="53"/>
        <v>122</v>
      </c>
      <c r="E125" s="162">
        <f t="shared" si="47"/>
        <v>0</v>
      </c>
      <c r="F125" s="164">
        <f t="shared" si="48"/>
        <v>75222.35823956829</v>
      </c>
      <c r="G125" s="165">
        <f t="shared" si="49"/>
        <v>2991.6030386551902</v>
      </c>
      <c r="H125" s="164">
        <f t="shared" si="50"/>
        <v>72230.755200913103</v>
      </c>
      <c r="I125" s="162"/>
      <c r="J125" s="210"/>
      <c r="K125" s="162">
        <f t="shared" si="51"/>
        <v>0</v>
      </c>
      <c r="L125" s="164">
        <f t="shared" si="52"/>
        <v>286761.60943770967</v>
      </c>
      <c r="M125" s="177"/>
      <c r="N125" s="59"/>
      <c r="O125" s="59"/>
      <c r="P125" s="59"/>
      <c r="Q125" s="59"/>
      <c r="R125" s="59"/>
      <c r="S125" s="59"/>
      <c r="T125" s="59"/>
      <c r="U125" s="59"/>
      <c r="V125" s="59"/>
      <c r="AA125" s="59"/>
      <c r="AB125" s="59"/>
      <c r="AC125" s="59"/>
      <c r="AD125" s="59"/>
      <c r="AE125" s="59"/>
      <c r="AF125" s="59"/>
      <c r="AG125" s="59"/>
      <c r="AH125" s="65"/>
      <c r="BF125" s="65"/>
      <c r="BG125" s="65"/>
      <c r="BI125" s="65"/>
    </row>
    <row r="126" spans="4:61">
      <c r="D126" s="162">
        <f t="shared" si="53"/>
        <v>123</v>
      </c>
      <c r="E126" s="162">
        <f t="shared" si="47"/>
        <v>0</v>
      </c>
      <c r="F126" s="164">
        <f t="shared" si="48"/>
        <v>75222.35823956829</v>
      </c>
      <c r="G126" s="165">
        <f t="shared" si="49"/>
        <v>2389.680078647581</v>
      </c>
      <c r="H126" s="164">
        <f t="shared" si="50"/>
        <v>72832.67816092071</v>
      </c>
      <c r="I126" s="162"/>
      <c r="J126" s="210"/>
      <c r="K126" s="162">
        <f t="shared" si="51"/>
        <v>0</v>
      </c>
      <c r="L126" s="164">
        <f t="shared" si="52"/>
        <v>213928.93127678896</v>
      </c>
      <c r="M126" s="177"/>
      <c r="N126" s="59"/>
      <c r="O126" s="59"/>
      <c r="P126" s="59"/>
      <c r="Q126" s="59"/>
      <c r="R126" s="59"/>
      <c r="S126" s="59"/>
      <c r="T126" s="59"/>
      <c r="U126" s="59"/>
      <c r="V126" s="59"/>
      <c r="AA126" s="59"/>
      <c r="AB126" s="59"/>
      <c r="AC126" s="59"/>
      <c r="AD126" s="59"/>
      <c r="AE126" s="59"/>
      <c r="AF126" s="59"/>
      <c r="AG126" s="59"/>
      <c r="AH126" s="65"/>
      <c r="BF126" s="65"/>
      <c r="BG126" s="65"/>
      <c r="BI126" s="65"/>
    </row>
    <row r="127" spans="4:61">
      <c r="D127" s="162">
        <f t="shared" si="53"/>
        <v>124</v>
      </c>
      <c r="E127" s="162">
        <f t="shared" si="47"/>
        <v>0</v>
      </c>
      <c r="F127" s="164">
        <f t="shared" si="48"/>
        <v>75222.35823956829</v>
      </c>
      <c r="G127" s="165">
        <f t="shared" si="49"/>
        <v>1782.7410939732415</v>
      </c>
      <c r="H127" s="164">
        <f t="shared" si="50"/>
        <v>73439.617145595053</v>
      </c>
      <c r="I127" s="162"/>
      <c r="J127" s="210"/>
      <c r="K127" s="162">
        <f t="shared" si="51"/>
        <v>0</v>
      </c>
      <c r="L127" s="164">
        <f t="shared" si="52"/>
        <v>140489.31413119391</v>
      </c>
      <c r="M127" s="177"/>
      <c r="N127" s="59"/>
      <c r="O127" s="59"/>
      <c r="P127" s="59"/>
      <c r="Q127" s="59"/>
      <c r="R127" s="59"/>
      <c r="S127" s="59"/>
      <c r="T127" s="59"/>
      <c r="U127" s="59"/>
      <c r="V127" s="59"/>
      <c r="AA127" s="59"/>
      <c r="AB127" s="59"/>
      <c r="AC127" s="59"/>
      <c r="AD127" s="59"/>
      <c r="AE127" s="59"/>
      <c r="AF127" s="59"/>
      <c r="AG127" s="59"/>
      <c r="AH127" s="65"/>
      <c r="BF127" s="65"/>
      <c r="BG127" s="65"/>
      <c r="BI127" s="65"/>
    </row>
    <row r="128" spans="4:61">
      <c r="D128" s="162">
        <f t="shared" si="53"/>
        <v>125</v>
      </c>
      <c r="E128" s="162">
        <f t="shared" si="47"/>
        <v>0</v>
      </c>
      <c r="F128" s="164">
        <f t="shared" si="48"/>
        <v>75222.35823956829</v>
      </c>
      <c r="G128" s="165">
        <f t="shared" si="49"/>
        <v>1170.7442844266159</v>
      </c>
      <c r="H128" s="164">
        <f t="shared" si="50"/>
        <v>74051.613955141671</v>
      </c>
      <c r="I128" s="162"/>
      <c r="J128" s="210"/>
      <c r="K128" s="162">
        <f t="shared" si="51"/>
        <v>0</v>
      </c>
      <c r="L128" s="164">
        <f t="shared" si="52"/>
        <v>66437.70017605224</v>
      </c>
      <c r="M128" s="177"/>
      <c r="N128" s="59"/>
      <c r="O128" s="59"/>
      <c r="P128" s="59"/>
      <c r="Q128" s="59"/>
      <c r="R128" s="59"/>
      <c r="S128" s="59"/>
      <c r="T128" s="59"/>
      <c r="U128" s="59"/>
      <c r="V128" s="59"/>
      <c r="AA128" s="59"/>
      <c r="AB128" s="59"/>
      <c r="AC128" s="59"/>
      <c r="AD128" s="59"/>
      <c r="AE128" s="59"/>
      <c r="AF128" s="59"/>
      <c r="AG128" s="59"/>
      <c r="AH128" s="65"/>
      <c r="BF128" s="65"/>
      <c r="BG128" s="65"/>
      <c r="BI128" s="65"/>
    </row>
    <row r="129" spans="4:61">
      <c r="D129" s="162">
        <f t="shared" si="53"/>
        <v>126</v>
      </c>
      <c r="E129" s="162">
        <f t="shared" si="47"/>
        <v>0</v>
      </c>
      <c r="F129" s="164">
        <f t="shared" si="48"/>
        <v>66991.347677519341</v>
      </c>
      <c r="G129" s="165">
        <f t="shared" si="49"/>
        <v>553.64750146710196</v>
      </c>
      <c r="H129" s="164">
        <f t="shared" si="50"/>
        <v>66437.70017605224</v>
      </c>
      <c r="I129" s="162"/>
      <c r="J129" s="210"/>
      <c r="K129" s="162">
        <f t="shared" si="51"/>
        <v>0</v>
      </c>
      <c r="L129" s="164">
        <f t="shared" si="52"/>
        <v>0</v>
      </c>
      <c r="M129" s="177"/>
      <c r="N129" s="59"/>
      <c r="O129" s="59"/>
      <c r="P129" s="59"/>
      <c r="Q129" s="59"/>
      <c r="R129" s="59"/>
      <c r="S129" s="59"/>
      <c r="T129" s="59"/>
      <c r="U129" s="59"/>
      <c r="V129" s="59"/>
      <c r="AA129" s="59"/>
      <c r="AB129" s="59"/>
      <c r="AC129" s="59"/>
      <c r="AD129" s="59"/>
      <c r="AE129" s="59"/>
      <c r="AF129" s="59"/>
      <c r="AG129" s="59"/>
      <c r="AH129" s="65"/>
      <c r="BF129" s="65"/>
      <c r="BG129" s="65"/>
      <c r="BI129" s="65"/>
    </row>
    <row r="130" spans="4:61">
      <c r="D130" s="162">
        <f t="shared" si="53"/>
        <v>127</v>
      </c>
      <c r="E130" s="162">
        <f t="shared" si="47"/>
        <v>0</v>
      </c>
      <c r="F130" s="164">
        <f t="shared" si="48"/>
        <v>0</v>
      </c>
      <c r="G130" s="165">
        <f t="shared" si="49"/>
        <v>0</v>
      </c>
      <c r="H130" s="164">
        <f t="shared" si="50"/>
        <v>0</v>
      </c>
      <c r="I130" s="162"/>
      <c r="J130" s="210"/>
      <c r="K130" s="162">
        <f t="shared" si="51"/>
        <v>0</v>
      </c>
      <c r="L130" s="164">
        <f t="shared" si="52"/>
        <v>0</v>
      </c>
      <c r="M130" s="177"/>
      <c r="N130" s="59"/>
      <c r="O130" s="59"/>
      <c r="P130" s="59"/>
      <c r="Q130" s="59"/>
      <c r="R130" s="59"/>
      <c r="S130" s="59"/>
      <c r="T130" s="59"/>
      <c r="U130" s="59"/>
      <c r="V130" s="59"/>
      <c r="AA130" s="59"/>
      <c r="AB130" s="59"/>
      <c r="AC130" s="59"/>
      <c r="AD130" s="59"/>
      <c r="AE130" s="59"/>
      <c r="AF130" s="59"/>
      <c r="AG130" s="59"/>
      <c r="AH130" s="65"/>
      <c r="BF130" s="65"/>
      <c r="BG130" s="65"/>
      <c r="BI130" s="65"/>
    </row>
    <row r="131" spans="4:61">
      <c r="D131" s="162">
        <f t="shared" si="53"/>
        <v>128</v>
      </c>
      <c r="E131" s="162">
        <f t="shared" si="47"/>
        <v>0</v>
      </c>
      <c r="F131" s="164">
        <f t="shared" si="48"/>
        <v>0</v>
      </c>
      <c r="G131" s="165">
        <f t="shared" si="49"/>
        <v>0</v>
      </c>
      <c r="H131" s="164">
        <f t="shared" si="50"/>
        <v>0</v>
      </c>
      <c r="I131" s="162"/>
      <c r="J131" s="210"/>
      <c r="K131" s="162">
        <f t="shared" si="51"/>
        <v>0</v>
      </c>
      <c r="L131" s="164">
        <f t="shared" si="52"/>
        <v>0</v>
      </c>
      <c r="M131" s="177"/>
      <c r="N131" s="59"/>
      <c r="O131" s="59"/>
      <c r="P131" s="59"/>
      <c r="Q131" s="59"/>
      <c r="R131" s="59"/>
      <c r="S131" s="59"/>
      <c r="T131" s="59"/>
      <c r="U131" s="59"/>
      <c r="V131" s="59"/>
      <c r="AA131" s="59"/>
      <c r="AB131" s="59"/>
      <c r="AC131" s="59"/>
      <c r="AD131" s="59"/>
      <c r="AE131" s="59"/>
      <c r="AF131" s="59"/>
      <c r="AG131" s="59"/>
      <c r="AH131" s="65"/>
      <c r="BF131" s="65"/>
      <c r="BG131" s="65"/>
      <c r="BI131" s="65"/>
    </row>
    <row r="132" spans="4:61">
      <c r="D132" s="162">
        <f t="shared" si="53"/>
        <v>129</v>
      </c>
      <c r="E132" s="162">
        <f t="shared" ref="E132:E195" si="54">IF(D132="","",IF(ISERROR(INDEX($A$25:$B$34,MATCH(D132,$A$25:$A$34,0),2)),0,INDEX($A$25:$B$34,MATCH(D132,$A$25:$A$34,0),2)))</f>
        <v>0</v>
      </c>
      <c r="F132" s="164">
        <f t="shared" ref="F132:F195" si="55">IF(D132="","",IF(emi&gt;(L131*(1+rate/freq)),IF((L131*(1+rate/freq))&lt;0,0,(L131*(1+rate/freq))),emi))</f>
        <v>0</v>
      </c>
      <c r="G132" s="165">
        <f t="shared" ref="G132:G195" si="56">IF(D132="","",IF(L131&lt;0,0,L131)*rate/freq)</f>
        <v>0</v>
      </c>
      <c r="H132" s="164">
        <f t="shared" si="50"/>
        <v>0</v>
      </c>
      <c r="I132" s="162"/>
      <c r="J132" s="210"/>
      <c r="K132" s="162">
        <f t="shared" si="51"/>
        <v>0</v>
      </c>
      <c r="L132" s="164">
        <f t="shared" si="52"/>
        <v>0</v>
      </c>
      <c r="M132" s="177"/>
      <c r="N132" s="59"/>
      <c r="O132" s="59"/>
      <c r="P132" s="59"/>
      <c r="Q132" s="59"/>
      <c r="R132" s="59"/>
      <c r="S132" s="59"/>
      <c r="T132" s="59"/>
      <c r="U132" s="59"/>
      <c r="V132" s="59"/>
      <c r="AA132" s="59"/>
      <c r="AB132" s="59"/>
      <c r="AC132" s="59"/>
      <c r="AD132" s="59"/>
      <c r="AE132" s="59"/>
      <c r="AF132" s="59"/>
      <c r="AG132" s="59"/>
      <c r="AH132" s="65"/>
      <c r="BF132" s="65"/>
      <c r="BG132" s="65"/>
      <c r="BI132" s="65"/>
    </row>
    <row r="133" spans="4:61">
      <c r="D133" s="162">
        <f t="shared" si="53"/>
        <v>130</v>
      </c>
      <c r="E133" s="162">
        <f t="shared" si="54"/>
        <v>0</v>
      </c>
      <c r="F133" s="164">
        <f t="shared" si="55"/>
        <v>0</v>
      </c>
      <c r="G133" s="165">
        <f t="shared" si="56"/>
        <v>0</v>
      </c>
      <c r="H133" s="164">
        <f t="shared" ref="H133:H196" si="57">IF(D133="","",F133-G133)</f>
        <v>0</v>
      </c>
      <c r="I133" s="162"/>
      <c r="J133" s="210"/>
      <c r="K133" s="162">
        <f t="shared" ref="K133:K196" si="58">IF(L132=0,0,J133)</f>
        <v>0</v>
      </c>
      <c r="L133" s="164">
        <f t="shared" ref="L133:L196" si="59">IF(D133="","",IF(L132&lt;=0,0,IF(L132+E133-H133-I133-K133&lt;0,0,L132+E133-H133-I133-K133)))</f>
        <v>0</v>
      </c>
      <c r="M133" s="177"/>
      <c r="N133" s="59"/>
      <c r="O133" s="59"/>
      <c r="P133" s="59"/>
      <c r="Q133" s="59"/>
      <c r="R133" s="59"/>
      <c r="S133" s="59"/>
      <c r="T133" s="59"/>
      <c r="U133" s="59"/>
      <c r="V133" s="59"/>
      <c r="AA133" s="59"/>
      <c r="AB133" s="59"/>
      <c r="AC133" s="59"/>
      <c r="AD133" s="59"/>
      <c r="AE133" s="59"/>
      <c r="AF133" s="59"/>
      <c r="AG133" s="59"/>
      <c r="AH133" s="65"/>
      <c r="BF133" s="65"/>
      <c r="BG133" s="65"/>
      <c r="BI133" s="65"/>
    </row>
    <row r="134" spans="4:61">
      <c r="D134" s="162">
        <f t="shared" si="53"/>
        <v>131</v>
      </c>
      <c r="E134" s="162">
        <f t="shared" si="54"/>
        <v>0</v>
      </c>
      <c r="F134" s="164">
        <f t="shared" si="55"/>
        <v>0</v>
      </c>
      <c r="G134" s="165">
        <f t="shared" si="56"/>
        <v>0</v>
      </c>
      <c r="H134" s="164">
        <f t="shared" si="57"/>
        <v>0</v>
      </c>
      <c r="I134" s="162"/>
      <c r="J134" s="210"/>
      <c r="K134" s="162">
        <f t="shared" si="58"/>
        <v>0</v>
      </c>
      <c r="L134" s="164">
        <f t="shared" si="59"/>
        <v>0</v>
      </c>
      <c r="M134" s="177"/>
      <c r="N134" s="59"/>
      <c r="O134" s="59"/>
      <c r="P134" s="59"/>
      <c r="Q134" s="59"/>
      <c r="R134" s="59"/>
      <c r="S134" s="59"/>
      <c r="T134" s="59"/>
      <c r="U134" s="59"/>
      <c r="V134" s="59"/>
      <c r="AA134" s="59"/>
      <c r="AB134" s="59"/>
      <c r="AC134" s="59"/>
      <c r="AD134" s="59"/>
      <c r="AE134" s="59"/>
      <c r="AF134" s="59"/>
      <c r="AG134" s="59"/>
      <c r="AH134" s="65"/>
      <c r="BF134" s="65"/>
      <c r="BG134" s="65"/>
      <c r="BI134" s="65"/>
    </row>
    <row r="135" spans="4:61">
      <c r="D135" s="162">
        <f t="shared" si="53"/>
        <v>132</v>
      </c>
      <c r="E135" s="162">
        <f t="shared" si="54"/>
        <v>0</v>
      </c>
      <c r="F135" s="164">
        <f t="shared" si="55"/>
        <v>0</v>
      </c>
      <c r="G135" s="165">
        <f t="shared" si="56"/>
        <v>0</v>
      </c>
      <c r="H135" s="164">
        <f t="shared" si="57"/>
        <v>0</v>
      </c>
      <c r="I135" s="162"/>
      <c r="J135" s="210"/>
      <c r="K135" s="162">
        <f t="shared" si="58"/>
        <v>0</v>
      </c>
      <c r="L135" s="164">
        <f t="shared" si="59"/>
        <v>0</v>
      </c>
      <c r="M135" s="177"/>
      <c r="N135" s="59"/>
      <c r="O135" s="59"/>
      <c r="P135" s="59"/>
      <c r="Q135" s="59"/>
      <c r="R135" s="59"/>
      <c r="S135" s="59"/>
      <c r="T135" s="59"/>
      <c r="U135" s="59"/>
      <c r="V135" s="59"/>
      <c r="AA135" s="59"/>
      <c r="AB135" s="59"/>
      <c r="AC135" s="59"/>
      <c r="AD135" s="59"/>
      <c r="AE135" s="59"/>
      <c r="AF135" s="59"/>
      <c r="AG135" s="59"/>
      <c r="AH135" s="65"/>
      <c r="BF135" s="65"/>
      <c r="BG135" s="65"/>
      <c r="BI135" s="65"/>
    </row>
    <row r="136" spans="4:61">
      <c r="D136" s="162">
        <f t="shared" si="53"/>
        <v>133</v>
      </c>
      <c r="E136" s="162">
        <f t="shared" si="54"/>
        <v>0</v>
      </c>
      <c r="F136" s="164">
        <f t="shared" si="55"/>
        <v>0</v>
      </c>
      <c r="G136" s="165">
        <f t="shared" si="56"/>
        <v>0</v>
      </c>
      <c r="H136" s="164">
        <f t="shared" si="57"/>
        <v>0</v>
      </c>
      <c r="I136" s="162"/>
      <c r="J136" s="210"/>
      <c r="K136" s="162">
        <f t="shared" si="58"/>
        <v>0</v>
      </c>
      <c r="L136" s="164">
        <f t="shared" si="59"/>
        <v>0</v>
      </c>
      <c r="M136" s="177"/>
      <c r="N136" s="59"/>
      <c r="O136" s="59"/>
      <c r="P136" s="59"/>
      <c r="Q136" s="59"/>
      <c r="R136" s="59"/>
      <c r="S136" s="59"/>
      <c r="T136" s="59"/>
      <c r="U136" s="59"/>
      <c r="V136" s="59"/>
      <c r="AA136" s="59"/>
      <c r="AB136" s="59"/>
      <c r="AC136" s="59"/>
      <c r="AD136" s="59"/>
      <c r="AE136" s="59"/>
      <c r="AF136" s="59"/>
      <c r="AG136" s="59"/>
      <c r="AH136" s="65"/>
      <c r="BF136" s="65"/>
      <c r="BG136" s="65"/>
      <c r="BI136" s="65"/>
    </row>
    <row r="137" spans="4:61">
      <c r="D137" s="162">
        <f t="shared" si="53"/>
        <v>134</v>
      </c>
      <c r="E137" s="162">
        <f t="shared" si="54"/>
        <v>0</v>
      </c>
      <c r="F137" s="164">
        <f t="shared" si="55"/>
        <v>0</v>
      </c>
      <c r="G137" s="165">
        <f t="shared" si="56"/>
        <v>0</v>
      </c>
      <c r="H137" s="164">
        <f t="shared" si="57"/>
        <v>0</v>
      </c>
      <c r="I137" s="162"/>
      <c r="J137" s="210"/>
      <c r="K137" s="162">
        <f t="shared" si="58"/>
        <v>0</v>
      </c>
      <c r="L137" s="164">
        <f t="shared" si="59"/>
        <v>0</v>
      </c>
      <c r="M137" s="177"/>
      <c r="N137" s="59"/>
      <c r="O137" s="59"/>
      <c r="P137" s="59"/>
      <c r="Q137" s="59"/>
      <c r="R137" s="59"/>
      <c r="S137" s="59"/>
      <c r="T137" s="59"/>
      <c r="U137" s="59"/>
      <c r="V137" s="59"/>
      <c r="AA137" s="59"/>
      <c r="AB137" s="59"/>
      <c r="AC137" s="59"/>
      <c r="AD137" s="59"/>
      <c r="AE137" s="59"/>
      <c r="AF137" s="59"/>
      <c r="AG137" s="59"/>
      <c r="AH137" s="65"/>
      <c r="BF137" s="65"/>
      <c r="BG137" s="65"/>
      <c r="BI137" s="65"/>
    </row>
    <row r="138" spans="4:61">
      <c r="D138" s="162">
        <f t="shared" si="53"/>
        <v>135</v>
      </c>
      <c r="E138" s="162">
        <f t="shared" si="54"/>
        <v>0</v>
      </c>
      <c r="F138" s="164">
        <f t="shared" si="55"/>
        <v>0</v>
      </c>
      <c r="G138" s="165">
        <f t="shared" si="56"/>
        <v>0</v>
      </c>
      <c r="H138" s="164">
        <f t="shared" si="57"/>
        <v>0</v>
      </c>
      <c r="I138" s="162"/>
      <c r="J138" s="210"/>
      <c r="K138" s="162">
        <f t="shared" si="58"/>
        <v>0</v>
      </c>
      <c r="L138" s="164">
        <f t="shared" si="59"/>
        <v>0</v>
      </c>
      <c r="M138" s="177"/>
      <c r="N138" s="59"/>
      <c r="O138" s="59"/>
      <c r="P138" s="59"/>
      <c r="Q138" s="59"/>
      <c r="R138" s="59"/>
      <c r="S138" s="59"/>
      <c r="T138" s="59"/>
      <c r="U138" s="59"/>
      <c r="V138" s="59"/>
      <c r="AA138" s="59"/>
      <c r="AB138" s="59"/>
      <c r="AC138" s="59"/>
      <c r="AD138" s="59"/>
      <c r="AE138" s="59"/>
      <c r="AF138" s="59"/>
      <c r="AG138" s="59"/>
      <c r="AH138" s="65"/>
      <c r="BF138" s="65"/>
      <c r="BG138" s="65"/>
      <c r="BI138" s="65"/>
    </row>
    <row r="139" spans="4:61">
      <c r="D139" s="162">
        <f t="shared" si="53"/>
        <v>136</v>
      </c>
      <c r="E139" s="162">
        <f t="shared" si="54"/>
        <v>0</v>
      </c>
      <c r="F139" s="164">
        <f t="shared" si="55"/>
        <v>0</v>
      </c>
      <c r="G139" s="165">
        <f t="shared" si="56"/>
        <v>0</v>
      </c>
      <c r="H139" s="164">
        <f t="shared" si="57"/>
        <v>0</v>
      </c>
      <c r="I139" s="162"/>
      <c r="J139" s="210"/>
      <c r="K139" s="162">
        <f t="shared" si="58"/>
        <v>0</v>
      </c>
      <c r="L139" s="164">
        <f t="shared" si="59"/>
        <v>0</v>
      </c>
      <c r="M139" s="177"/>
      <c r="N139" s="59"/>
      <c r="O139" s="59"/>
      <c r="P139" s="59"/>
      <c r="Q139" s="59"/>
      <c r="R139" s="59"/>
      <c r="S139" s="59"/>
      <c r="T139" s="59"/>
      <c r="U139" s="59"/>
      <c r="V139" s="59"/>
      <c r="AA139" s="59"/>
      <c r="AB139" s="59"/>
      <c r="AC139" s="59"/>
      <c r="AD139" s="59"/>
      <c r="AE139" s="59"/>
      <c r="AF139" s="59"/>
      <c r="AG139" s="59"/>
      <c r="AH139" s="65"/>
      <c r="BF139" s="65"/>
      <c r="BG139" s="65"/>
      <c r="BI139" s="65"/>
    </row>
    <row r="140" spans="4:61">
      <c r="D140" s="162">
        <f t="shared" si="53"/>
        <v>137</v>
      </c>
      <c r="E140" s="162">
        <f t="shared" si="54"/>
        <v>0</v>
      </c>
      <c r="F140" s="164">
        <f t="shared" si="55"/>
        <v>0</v>
      </c>
      <c r="G140" s="165">
        <f t="shared" si="56"/>
        <v>0</v>
      </c>
      <c r="H140" s="164">
        <f t="shared" si="57"/>
        <v>0</v>
      </c>
      <c r="I140" s="162"/>
      <c r="J140" s="210"/>
      <c r="K140" s="162">
        <f t="shared" si="58"/>
        <v>0</v>
      </c>
      <c r="L140" s="164">
        <f t="shared" si="59"/>
        <v>0</v>
      </c>
      <c r="M140" s="177"/>
      <c r="N140" s="59"/>
      <c r="O140" s="59"/>
      <c r="P140" s="59"/>
      <c r="Q140" s="59"/>
      <c r="R140" s="59"/>
      <c r="S140" s="59"/>
      <c r="T140" s="59"/>
      <c r="U140" s="59"/>
      <c r="V140" s="59"/>
      <c r="AA140" s="59"/>
      <c r="AB140" s="59"/>
      <c r="AC140" s="59"/>
      <c r="AD140" s="59"/>
      <c r="AE140" s="59"/>
      <c r="AF140" s="59"/>
      <c r="AG140" s="59"/>
      <c r="AH140" s="65"/>
      <c r="BF140" s="65"/>
      <c r="BG140" s="65"/>
      <c r="BI140" s="65"/>
    </row>
    <row r="141" spans="4:61">
      <c r="D141" s="162">
        <f t="shared" si="53"/>
        <v>138</v>
      </c>
      <c r="E141" s="162">
        <f t="shared" si="54"/>
        <v>0</v>
      </c>
      <c r="F141" s="164">
        <f t="shared" si="55"/>
        <v>0</v>
      </c>
      <c r="G141" s="165">
        <f t="shared" si="56"/>
        <v>0</v>
      </c>
      <c r="H141" s="164">
        <f t="shared" si="57"/>
        <v>0</v>
      </c>
      <c r="I141" s="162"/>
      <c r="J141" s="210"/>
      <c r="K141" s="162">
        <f t="shared" si="58"/>
        <v>0</v>
      </c>
      <c r="L141" s="164">
        <f t="shared" si="59"/>
        <v>0</v>
      </c>
      <c r="M141" s="177"/>
      <c r="N141" s="59"/>
      <c r="O141" s="59"/>
      <c r="P141" s="59"/>
      <c r="Q141" s="59"/>
      <c r="R141" s="59"/>
      <c r="S141" s="59"/>
      <c r="T141" s="59"/>
      <c r="U141" s="59"/>
      <c r="V141" s="59"/>
      <c r="AA141" s="59"/>
      <c r="AB141" s="59"/>
      <c r="AC141" s="59"/>
      <c r="AD141" s="59"/>
      <c r="AE141" s="59"/>
      <c r="AF141" s="59"/>
      <c r="AG141" s="59"/>
      <c r="AH141" s="65"/>
      <c r="BF141" s="65"/>
      <c r="BG141" s="65"/>
      <c r="BI141" s="65"/>
    </row>
    <row r="142" spans="4:61">
      <c r="D142" s="162">
        <f t="shared" si="53"/>
        <v>139</v>
      </c>
      <c r="E142" s="162">
        <f t="shared" si="54"/>
        <v>0</v>
      </c>
      <c r="F142" s="164">
        <f t="shared" si="55"/>
        <v>0</v>
      </c>
      <c r="G142" s="165">
        <f t="shared" si="56"/>
        <v>0</v>
      </c>
      <c r="H142" s="164">
        <f t="shared" si="57"/>
        <v>0</v>
      </c>
      <c r="I142" s="162"/>
      <c r="J142" s="210"/>
      <c r="K142" s="162">
        <f t="shared" si="58"/>
        <v>0</v>
      </c>
      <c r="L142" s="164">
        <f t="shared" si="59"/>
        <v>0</v>
      </c>
      <c r="M142" s="177"/>
      <c r="N142" s="59"/>
      <c r="O142" s="59"/>
      <c r="P142" s="59"/>
      <c r="Q142" s="59"/>
      <c r="R142" s="59"/>
      <c r="S142" s="59"/>
      <c r="T142" s="59"/>
      <c r="U142" s="59"/>
      <c r="V142" s="59"/>
      <c r="AA142" s="59"/>
      <c r="AB142" s="59"/>
      <c r="AC142" s="59"/>
      <c r="AD142" s="59"/>
      <c r="AE142" s="59"/>
      <c r="AF142" s="59"/>
      <c r="AG142" s="59"/>
      <c r="AH142" s="65"/>
      <c r="BF142" s="65"/>
      <c r="BG142" s="65"/>
      <c r="BI142" s="65"/>
    </row>
    <row r="143" spans="4:61">
      <c r="D143" s="162">
        <f t="shared" si="53"/>
        <v>140</v>
      </c>
      <c r="E143" s="162">
        <f t="shared" si="54"/>
        <v>0</v>
      </c>
      <c r="F143" s="164">
        <f t="shared" si="55"/>
        <v>0</v>
      </c>
      <c r="G143" s="165">
        <f t="shared" si="56"/>
        <v>0</v>
      </c>
      <c r="H143" s="164">
        <f t="shared" si="57"/>
        <v>0</v>
      </c>
      <c r="I143" s="162"/>
      <c r="J143" s="210"/>
      <c r="K143" s="162">
        <f t="shared" si="58"/>
        <v>0</v>
      </c>
      <c r="L143" s="164">
        <f t="shared" si="59"/>
        <v>0</v>
      </c>
      <c r="M143" s="177"/>
      <c r="N143" s="59"/>
      <c r="O143" s="59"/>
      <c r="P143" s="59"/>
      <c r="Q143" s="59"/>
      <c r="R143" s="59"/>
      <c r="S143" s="59"/>
      <c r="T143" s="59"/>
      <c r="U143" s="59"/>
      <c r="V143" s="59"/>
      <c r="AA143" s="59"/>
      <c r="AB143" s="59"/>
      <c r="AC143" s="59"/>
      <c r="AD143" s="59"/>
      <c r="AE143" s="59"/>
      <c r="AF143" s="59"/>
      <c r="AG143" s="59"/>
      <c r="AH143" s="65"/>
      <c r="BF143" s="65"/>
      <c r="BG143" s="65"/>
      <c r="BI143" s="65"/>
    </row>
    <row r="144" spans="4:61">
      <c r="D144" s="162">
        <f t="shared" si="53"/>
        <v>141</v>
      </c>
      <c r="E144" s="162">
        <f t="shared" si="54"/>
        <v>0</v>
      </c>
      <c r="F144" s="164">
        <f t="shared" si="55"/>
        <v>0</v>
      </c>
      <c r="G144" s="165">
        <f t="shared" si="56"/>
        <v>0</v>
      </c>
      <c r="H144" s="164">
        <f t="shared" si="57"/>
        <v>0</v>
      </c>
      <c r="I144" s="162"/>
      <c r="J144" s="210"/>
      <c r="K144" s="162">
        <f t="shared" si="58"/>
        <v>0</v>
      </c>
      <c r="L144" s="164">
        <f t="shared" si="59"/>
        <v>0</v>
      </c>
      <c r="M144" s="177"/>
      <c r="N144" s="59"/>
      <c r="O144" s="59"/>
      <c r="P144" s="59"/>
      <c r="Q144" s="59"/>
      <c r="R144" s="59"/>
      <c r="S144" s="59"/>
      <c r="T144" s="59"/>
      <c r="U144" s="59"/>
      <c r="V144" s="59"/>
      <c r="AA144" s="59"/>
      <c r="AB144" s="59"/>
      <c r="AC144" s="59"/>
      <c r="AD144" s="59"/>
      <c r="AE144" s="59"/>
      <c r="AF144" s="59"/>
      <c r="AG144" s="59"/>
      <c r="AH144" s="65"/>
      <c r="BF144" s="65"/>
      <c r="BG144" s="65"/>
      <c r="BI144" s="65"/>
    </row>
    <row r="145" spans="4:61">
      <c r="D145" s="162">
        <f t="shared" si="53"/>
        <v>142</v>
      </c>
      <c r="E145" s="162">
        <f t="shared" si="54"/>
        <v>0</v>
      </c>
      <c r="F145" s="164">
        <f t="shared" si="55"/>
        <v>0</v>
      </c>
      <c r="G145" s="165">
        <f t="shared" si="56"/>
        <v>0</v>
      </c>
      <c r="H145" s="164">
        <f t="shared" si="57"/>
        <v>0</v>
      </c>
      <c r="I145" s="162"/>
      <c r="J145" s="210"/>
      <c r="K145" s="162">
        <f t="shared" si="58"/>
        <v>0</v>
      </c>
      <c r="L145" s="164">
        <f t="shared" si="59"/>
        <v>0</v>
      </c>
      <c r="M145" s="177"/>
      <c r="N145" s="59"/>
      <c r="O145" s="59"/>
      <c r="P145" s="59"/>
      <c r="Q145" s="59"/>
      <c r="R145" s="59"/>
      <c r="S145" s="59"/>
      <c r="T145" s="59"/>
      <c r="U145" s="59"/>
      <c r="V145" s="59"/>
      <c r="AA145" s="59"/>
      <c r="AB145" s="59"/>
      <c r="AC145" s="59"/>
      <c r="AD145" s="59"/>
      <c r="AE145" s="59"/>
      <c r="AF145" s="59"/>
      <c r="AG145" s="59"/>
      <c r="AH145" s="65"/>
      <c r="BF145" s="65"/>
      <c r="BG145" s="65"/>
      <c r="BI145" s="65"/>
    </row>
    <row r="146" spans="4:61">
      <c r="D146" s="162">
        <f t="shared" si="53"/>
        <v>143</v>
      </c>
      <c r="E146" s="162">
        <f t="shared" si="54"/>
        <v>0</v>
      </c>
      <c r="F146" s="164">
        <f t="shared" si="55"/>
        <v>0</v>
      </c>
      <c r="G146" s="165">
        <f t="shared" si="56"/>
        <v>0</v>
      </c>
      <c r="H146" s="164">
        <f t="shared" si="57"/>
        <v>0</v>
      </c>
      <c r="I146" s="162"/>
      <c r="J146" s="210"/>
      <c r="K146" s="162">
        <f t="shared" si="58"/>
        <v>0</v>
      </c>
      <c r="L146" s="164">
        <f t="shared" si="59"/>
        <v>0</v>
      </c>
      <c r="M146" s="177"/>
      <c r="N146" s="59"/>
      <c r="O146" s="59"/>
      <c r="P146" s="59"/>
      <c r="Q146" s="59"/>
      <c r="R146" s="59"/>
      <c r="S146" s="59"/>
      <c r="T146" s="59"/>
      <c r="U146" s="59"/>
      <c r="V146" s="59"/>
      <c r="AA146" s="59"/>
      <c r="AB146" s="59"/>
      <c r="AC146" s="59"/>
      <c r="AD146" s="59"/>
      <c r="AE146" s="59"/>
      <c r="AF146" s="59"/>
      <c r="AG146" s="59"/>
      <c r="AH146" s="65"/>
      <c r="BF146" s="65"/>
      <c r="BG146" s="65"/>
      <c r="BI146" s="65"/>
    </row>
    <row r="147" spans="4:61">
      <c r="D147" s="162">
        <f t="shared" si="53"/>
        <v>144</v>
      </c>
      <c r="E147" s="162">
        <f t="shared" si="54"/>
        <v>0</v>
      </c>
      <c r="F147" s="164">
        <f t="shared" si="55"/>
        <v>0</v>
      </c>
      <c r="G147" s="165">
        <f t="shared" si="56"/>
        <v>0</v>
      </c>
      <c r="H147" s="164">
        <f t="shared" si="57"/>
        <v>0</v>
      </c>
      <c r="I147" s="162"/>
      <c r="J147" s="210"/>
      <c r="K147" s="162">
        <f t="shared" si="58"/>
        <v>0</v>
      </c>
      <c r="L147" s="164">
        <f t="shared" si="59"/>
        <v>0</v>
      </c>
      <c r="M147" s="177"/>
      <c r="N147" s="59"/>
      <c r="O147" s="59"/>
      <c r="P147" s="59"/>
      <c r="Q147" s="59"/>
      <c r="R147" s="59"/>
      <c r="S147" s="59"/>
      <c r="T147" s="59"/>
      <c r="U147" s="59"/>
      <c r="V147" s="59"/>
      <c r="AA147" s="59"/>
      <c r="AB147" s="59"/>
      <c r="AC147" s="59"/>
      <c r="AD147" s="59"/>
      <c r="AE147" s="59"/>
      <c r="AF147" s="59"/>
      <c r="AG147" s="59"/>
      <c r="AH147" s="65"/>
      <c r="BF147" s="65"/>
      <c r="BG147" s="65"/>
      <c r="BI147" s="65"/>
    </row>
    <row r="148" spans="4:61">
      <c r="D148" s="162">
        <f t="shared" si="53"/>
        <v>145</v>
      </c>
      <c r="E148" s="162">
        <f t="shared" si="54"/>
        <v>0</v>
      </c>
      <c r="F148" s="164">
        <f t="shared" si="55"/>
        <v>0</v>
      </c>
      <c r="G148" s="165">
        <f t="shared" si="56"/>
        <v>0</v>
      </c>
      <c r="H148" s="164">
        <f t="shared" si="57"/>
        <v>0</v>
      </c>
      <c r="I148" s="162"/>
      <c r="J148" s="210"/>
      <c r="K148" s="162">
        <f t="shared" si="58"/>
        <v>0</v>
      </c>
      <c r="L148" s="164">
        <f t="shared" si="59"/>
        <v>0</v>
      </c>
      <c r="M148" s="177"/>
      <c r="N148" s="59"/>
      <c r="O148" s="59"/>
      <c r="P148" s="59"/>
      <c r="Q148" s="59"/>
      <c r="R148" s="59"/>
      <c r="S148" s="59"/>
      <c r="T148" s="59"/>
      <c r="U148" s="59"/>
      <c r="V148" s="59"/>
      <c r="AA148" s="59"/>
      <c r="AB148" s="59"/>
      <c r="AC148" s="59"/>
      <c r="AD148" s="59"/>
      <c r="AE148" s="59"/>
      <c r="AF148" s="59"/>
      <c r="AG148" s="59"/>
      <c r="AH148" s="65"/>
      <c r="BF148" s="65"/>
      <c r="BG148" s="65"/>
      <c r="BI148" s="65"/>
    </row>
    <row r="149" spans="4:61">
      <c r="D149" s="162">
        <f t="shared" si="53"/>
        <v>146</v>
      </c>
      <c r="E149" s="162">
        <f t="shared" si="54"/>
        <v>0</v>
      </c>
      <c r="F149" s="164">
        <f t="shared" si="55"/>
        <v>0</v>
      </c>
      <c r="G149" s="165">
        <f t="shared" si="56"/>
        <v>0</v>
      </c>
      <c r="H149" s="164">
        <f t="shared" si="57"/>
        <v>0</v>
      </c>
      <c r="I149" s="162"/>
      <c r="J149" s="210"/>
      <c r="K149" s="162">
        <f t="shared" si="58"/>
        <v>0</v>
      </c>
      <c r="L149" s="164">
        <f t="shared" si="59"/>
        <v>0</v>
      </c>
      <c r="M149" s="177"/>
      <c r="N149" s="59"/>
      <c r="O149" s="59"/>
      <c r="P149" s="59"/>
      <c r="Q149" s="59"/>
      <c r="R149" s="59"/>
      <c r="S149" s="59"/>
      <c r="T149" s="59"/>
      <c r="U149" s="59"/>
      <c r="V149" s="59"/>
      <c r="AA149" s="59"/>
      <c r="AB149" s="59"/>
      <c r="AC149" s="59"/>
      <c r="AD149" s="59"/>
      <c r="AE149" s="59"/>
      <c r="AF149" s="59"/>
      <c r="AG149" s="59"/>
      <c r="AH149" s="65"/>
      <c r="BF149" s="65"/>
      <c r="BG149" s="65"/>
      <c r="BI149" s="65"/>
    </row>
    <row r="150" spans="4:61">
      <c r="D150" s="162">
        <f t="shared" si="53"/>
        <v>147</v>
      </c>
      <c r="E150" s="162">
        <f t="shared" si="54"/>
        <v>0</v>
      </c>
      <c r="F150" s="164">
        <f t="shared" si="55"/>
        <v>0</v>
      </c>
      <c r="G150" s="165">
        <f t="shared" si="56"/>
        <v>0</v>
      </c>
      <c r="H150" s="164">
        <f t="shared" si="57"/>
        <v>0</v>
      </c>
      <c r="I150" s="162"/>
      <c r="J150" s="210"/>
      <c r="K150" s="162">
        <f t="shared" si="58"/>
        <v>0</v>
      </c>
      <c r="L150" s="164">
        <f t="shared" si="59"/>
        <v>0</v>
      </c>
      <c r="M150" s="177"/>
      <c r="N150" s="59"/>
      <c r="O150" s="59"/>
      <c r="P150" s="59"/>
      <c r="Q150" s="59"/>
      <c r="R150" s="59"/>
      <c r="S150" s="59"/>
      <c r="T150" s="59"/>
      <c r="U150" s="59"/>
      <c r="V150" s="59"/>
      <c r="AA150" s="59"/>
      <c r="AB150" s="59"/>
      <c r="AC150" s="59"/>
      <c r="AD150" s="59"/>
      <c r="AE150" s="59"/>
      <c r="AF150" s="59"/>
      <c r="AG150" s="59"/>
      <c r="AH150" s="65"/>
      <c r="BF150" s="65"/>
      <c r="BG150" s="65"/>
      <c r="BI150" s="65"/>
    </row>
    <row r="151" spans="4:61">
      <c r="D151" s="162">
        <f t="shared" si="53"/>
        <v>148</v>
      </c>
      <c r="E151" s="162">
        <f t="shared" si="54"/>
        <v>0</v>
      </c>
      <c r="F151" s="164">
        <f t="shared" si="55"/>
        <v>0</v>
      </c>
      <c r="G151" s="165">
        <f t="shared" si="56"/>
        <v>0</v>
      </c>
      <c r="H151" s="164">
        <f t="shared" si="57"/>
        <v>0</v>
      </c>
      <c r="I151" s="162"/>
      <c r="J151" s="210"/>
      <c r="K151" s="162">
        <f t="shared" si="58"/>
        <v>0</v>
      </c>
      <c r="L151" s="164">
        <f t="shared" si="59"/>
        <v>0</v>
      </c>
      <c r="M151" s="177"/>
      <c r="N151" s="59"/>
      <c r="O151" s="59"/>
      <c r="P151" s="59"/>
      <c r="Q151" s="59"/>
      <c r="R151" s="59"/>
      <c r="S151" s="59"/>
      <c r="T151" s="59"/>
      <c r="U151" s="59"/>
      <c r="V151" s="59"/>
      <c r="AA151" s="59"/>
      <c r="AB151" s="59"/>
      <c r="AC151" s="59"/>
      <c r="AD151" s="59"/>
      <c r="AE151" s="59"/>
      <c r="AF151" s="59"/>
      <c r="AG151" s="59"/>
      <c r="AH151" s="65"/>
      <c r="BF151" s="65"/>
      <c r="BG151" s="65"/>
      <c r="BI151" s="65"/>
    </row>
    <row r="152" spans="4:61">
      <c r="D152" s="162">
        <f t="shared" si="53"/>
        <v>149</v>
      </c>
      <c r="E152" s="162">
        <f t="shared" si="54"/>
        <v>0</v>
      </c>
      <c r="F152" s="164">
        <f t="shared" si="55"/>
        <v>0</v>
      </c>
      <c r="G152" s="165">
        <f t="shared" si="56"/>
        <v>0</v>
      </c>
      <c r="H152" s="164">
        <f t="shared" si="57"/>
        <v>0</v>
      </c>
      <c r="I152" s="162"/>
      <c r="J152" s="210"/>
      <c r="K152" s="162">
        <f t="shared" si="58"/>
        <v>0</v>
      </c>
      <c r="L152" s="164">
        <f t="shared" si="59"/>
        <v>0</v>
      </c>
      <c r="M152" s="177"/>
      <c r="N152" s="59"/>
      <c r="O152" s="59"/>
      <c r="P152" s="59"/>
      <c r="Q152" s="59"/>
      <c r="R152" s="59"/>
      <c r="S152" s="59"/>
      <c r="T152" s="59"/>
      <c r="U152" s="59"/>
      <c r="V152" s="59"/>
      <c r="AA152" s="59"/>
      <c r="AB152" s="59"/>
      <c r="AC152" s="59"/>
      <c r="AD152" s="59"/>
      <c r="AE152" s="59"/>
      <c r="AF152" s="59"/>
      <c r="AG152" s="59"/>
      <c r="AH152" s="65"/>
      <c r="BF152" s="65"/>
      <c r="BG152" s="65"/>
      <c r="BI152" s="65"/>
    </row>
    <row r="153" spans="4:61">
      <c r="D153" s="162">
        <f t="shared" si="53"/>
        <v>150</v>
      </c>
      <c r="E153" s="162">
        <f t="shared" si="54"/>
        <v>0</v>
      </c>
      <c r="F153" s="164">
        <f t="shared" si="55"/>
        <v>0</v>
      </c>
      <c r="G153" s="165">
        <f t="shared" si="56"/>
        <v>0</v>
      </c>
      <c r="H153" s="164">
        <f t="shared" si="57"/>
        <v>0</v>
      </c>
      <c r="I153" s="162"/>
      <c r="J153" s="210"/>
      <c r="K153" s="162">
        <f t="shared" si="58"/>
        <v>0</v>
      </c>
      <c r="L153" s="164">
        <f t="shared" si="59"/>
        <v>0</v>
      </c>
      <c r="M153" s="177"/>
      <c r="N153" s="59"/>
      <c r="O153" s="59"/>
      <c r="P153" s="59"/>
      <c r="Q153" s="59"/>
      <c r="R153" s="59"/>
      <c r="S153" s="59"/>
      <c r="T153" s="59"/>
      <c r="U153" s="59"/>
      <c r="V153" s="59"/>
      <c r="AA153" s="59"/>
      <c r="AB153" s="59"/>
      <c r="AC153" s="59"/>
      <c r="AD153" s="59"/>
      <c r="AE153" s="59"/>
      <c r="AF153" s="59"/>
      <c r="AG153" s="59"/>
      <c r="AH153" s="65"/>
      <c r="BF153" s="65"/>
      <c r="BG153" s="65"/>
      <c r="BI153" s="65"/>
    </row>
    <row r="154" spans="4:61">
      <c r="D154" s="162">
        <f t="shared" si="53"/>
        <v>151</v>
      </c>
      <c r="E154" s="162">
        <f t="shared" si="54"/>
        <v>0</v>
      </c>
      <c r="F154" s="164">
        <f t="shared" si="55"/>
        <v>0</v>
      </c>
      <c r="G154" s="165">
        <f t="shared" si="56"/>
        <v>0</v>
      </c>
      <c r="H154" s="164">
        <f t="shared" si="57"/>
        <v>0</v>
      </c>
      <c r="I154" s="162"/>
      <c r="J154" s="210"/>
      <c r="K154" s="162">
        <f t="shared" si="58"/>
        <v>0</v>
      </c>
      <c r="L154" s="164">
        <f t="shared" si="59"/>
        <v>0</v>
      </c>
      <c r="M154" s="177"/>
      <c r="N154" s="59"/>
      <c r="O154" s="59"/>
      <c r="P154" s="59"/>
      <c r="Q154" s="59"/>
      <c r="R154" s="59"/>
      <c r="S154" s="59"/>
      <c r="T154" s="59"/>
      <c r="U154" s="59"/>
      <c r="V154" s="59"/>
      <c r="AA154" s="59"/>
      <c r="AB154" s="59"/>
      <c r="AC154" s="59"/>
      <c r="AD154" s="59"/>
      <c r="AE154" s="59"/>
      <c r="AF154" s="59"/>
      <c r="AG154" s="59"/>
      <c r="AH154" s="65"/>
      <c r="BF154" s="65"/>
      <c r="BG154" s="65"/>
      <c r="BI154" s="65"/>
    </row>
    <row r="155" spans="4:61">
      <c r="D155" s="162">
        <f t="shared" si="53"/>
        <v>152</v>
      </c>
      <c r="E155" s="162">
        <f t="shared" si="54"/>
        <v>0</v>
      </c>
      <c r="F155" s="164">
        <f t="shared" si="55"/>
        <v>0</v>
      </c>
      <c r="G155" s="165">
        <f t="shared" si="56"/>
        <v>0</v>
      </c>
      <c r="H155" s="164">
        <f t="shared" si="57"/>
        <v>0</v>
      </c>
      <c r="I155" s="162"/>
      <c r="J155" s="210"/>
      <c r="K155" s="162">
        <f t="shared" si="58"/>
        <v>0</v>
      </c>
      <c r="L155" s="164">
        <f t="shared" si="59"/>
        <v>0</v>
      </c>
      <c r="M155" s="177"/>
      <c r="N155" s="59"/>
      <c r="O155" s="59"/>
      <c r="P155" s="59"/>
      <c r="Q155" s="59"/>
      <c r="R155" s="59"/>
      <c r="S155" s="59"/>
      <c r="T155" s="59"/>
      <c r="U155" s="59"/>
      <c r="V155" s="59"/>
      <c r="AA155" s="59"/>
      <c r="AB155" s="59"/>
      <c r="AC155" s="59"/>
      <c r="AD155" s="59"/>
      <c r="AE155" s="59"/>
      <c r="AF155" s="59"/>
      <c r="AG155" s="59"/>
      <c r="AH155" s="65"/>
      <c r="BF155" s="65"/>
      <c r="BG155" s="65"/>
      <c r="BI155" s="65"/>
    </row>
    <row r="156" spans="4:61">
      <c r="D156" s="162">
        <f t="shared" si="53"/>
        <v>153</v>
      </c>
      <c r="E156" s="162">
        <f t="shared" si="54"/>
        <v>0</v>
      </c>
      <c r="F156" s="164">
        <f t="shared" si="55"/>
        <v>0</v>
      </c>
      <c r="G156" s="165">
        <f t="shared" si="56"/>
        <v>0</v>
      </c>
      <c r="H156" s="164">
        <f t="shared" si="57"/>
        <v>0</v>
      </c>
      <c r="I156" s="162"/>
      <c r="J156" s="210"/>
      <c r="K156" s="162">
        <f t="shared" si="58"/>
        <v>0</v>
      </c>
      <c r="L156" s="164">
        <f t="shared" si="59"/>
        <v>0</v>
      </c>
      <c r="M156" s="177"/>
      <c r="N156" s="59"/>
      <c r="O156" s="59"/>
      <c r="P156" s="59"/>
      <c r="Q156" s="59"/>
      <c r="R156" s="59"/>
      <c r="S156" s="59"/>
      <c r="T156" s="59"/>
      <c r="U156" s="59"/>
      <c r="V156" s="59"/>
      <c r="AA156" s="59"/>
      <c r="AB156" s="59"/>
      <c r="AC156" s="59"/>
      <c r="AD156" s="59"/>
      <c r="AE156" s="59"/>
      <c r="AF156" s="59"/>
      <c r="AG156" s="59"/>
      <c r="AH156" s="65"/>
      <c r="BF156" s="65"/>
      <c r="BG156" s="65"/>
      <c r="BI156" s="65"/>
    </row>
    <row r="157" spans="4:61">
      <c r="D157" s="162">
        <f t="shared" si="53"/>
        <v>154</v>
      </c>
      <c r="E157" s="162">
        <f t="shared" si="54"/>
        <v>0</v>
      </c>
      <c r="F157" s="164">
        <f t="shared" si="55"/>
        <v>0</v>
      </c>
      <c r="G157" s="165">
        <f t="shared" si="56"/>
        <v>0</v>
      </c>
      <c r="H157" s="164">
        <f t="shared" si="57"/>
        <v>0</v>
      </c>
      <c r="I157" s="162"/>
      <c r="J157" s="210"/>
      <c r="K157" s="162">
        <f t="shared" si="58"/>
        <v>0</v>
      </c>
      <c r="L157" s="164">
        <f t="shared" si="59"/>
        <v>0</v>
      </c>
      <c r="M157" s="177"/>
      <c r="N157" s="59"/>
      <c r="O157" s="59"/>
      <c r="P157" s="59"/>
      <c r="Q157" s="59"/>
      <c r="R157" s="59"/>
      <c r="S157" s="59"/>
      <c r="T157" s="59"/>
      <c r="U157" s="59"/>
      <c r="V157" s="59"/>
      <c r="AA157" s="59"/>
      <c r="AB157" s="59"/>
      <c r="AC157" s="59"/>
      <c r="AD157" s="59"/>
      <c r="AE157" s="59"/>
      <c r="AF157" s="59"/>
      <c r="AG157" s="59"/>
      <c r="AH157" s="65"/>
      <c r="BF157" s="65"/>
      <c r="BG157" s="65"/>
      <c r="BI157" s="65"/>
    </row>
    <row r="158" spans="4:61">
      <c r="D158" s="162">
        <f t="shared" si="53"/>
        <v>155</v>
      </c>
      <c r="E158" s="162">
        <f t="shared" si="54"/>
        <v>0</v>
      </c>
      <c r="F158" s="164">
        <f t="shared" si="55"/>
        <v>0</v>
      </c>
      <c r="G158" s="165">
        <f t="shared" si="56"/>
        <v>0</v>
      </c>
      <c r="H158" s="164">
        <f t="shared" si="57"/>
        <v>0</v>
      </c>
      <c r="I158" s="162"/>
      <c r="J158" s="210"/>
      <c r="K158" s="162">
        <f t="shared" si="58"/>
        <v>0</v>
      </c>
      <c r="L158" s="164">
        <f t="shared" si="59"/>
        <v>0</v>
      </c>
      <c r="M158" s="177"/>
      <c r="N158" s="59"/>
      <c r="O158" s="59"/>
      <c r="P158" s="59"/>
      <c r="Q158" s="59"/>
      <c r="R158" s="59"/>
      <c r="S158" s="59"/>
      <c r="T158" s="59"/>
      <c r="U158" s="59"/>
      <c r="V158" s="59"/>
      <c r="AA158" s="59"/>
      <c r="AB158" s="59"/>
      <c r="AC158" s="59"/>
      <c r="AD158" s="59"/>
      <c r="AE158" s="59"/>
      <c r="AF158" s="59"/>
      <c r="AG158" s="59"/>
      <c r="AH158" s="65"/>
      <c r="BF158" s="65"/>
      <c r="BG158" s="65"/>
      <c r="BI158" s="65"/>
    </row>
    <row r="159" spans="4:61">
      <c r="D159" s="162">
        <f t="shared" si="53"/>
        <v>156</v>
      </c>
      <c r="E159" s="162">
        <f t="shared" si="54"/>
        <v>0</v>
      </c>
      <c r="F159" s="164">
        <f t="shared" si="55"/>
        <v>0</v>
      </c>
      <c r="G159" s="165">
        <f t="shared" si="56"/>
        <v>0</v>
      </c>
      <c r="H159" s="164">
        <f t="shared" si="57"/>
        <v>0</v>
      </c>
      <c r="I159" s="162"/>
      <c r="J159" s="210"/>
      <c r="K159" s="162">
        <f t="shared" si="58"/>
        <v>0</v>
      </c>
      <c r="L159" s="164">
        <f t="shared" si="59"/>
        <v>0</v>
      </c>
      <c r="M159" s="177"/>
      <c r="N159" s="59"/>
      <c r="O159" s="59"/>
      <c r="P159" s="59"/>
      <c r="Q159" s="59"/>
      <c r="R159" s="59"/>
      <c r="S159" s="59"/>
      <c r="T159" s="59"/>
      <c r="U159" s="59"/>
      <c r="V159" s="59"/>
      <c r="AA159" s="59"/>
      <c r="AB159" s="59"/>
      <c r="AC159" s="59"/>
      <c r="AD159" s="59"/>
      <c r="AE159" s="59"/>
      <c r="AF159" s="59"/>
      <c r="AG159" s="59"/>
      <c r="AH159" s="65"/>
      <c r="BF159" s="65"/>
      <c r="BG159" s="65"/>
      <c r="BI159" s="65"/>
    </row>
    <row r="160" spans="4:61">
      <c r="D160" s="162">
        <f t="shared" si="53"/>
        <v>157</v>
      </c>
      <c r="E160" s="162">
        <f t="shared" si="54"/>
        <v>0</v>
      </c>
      <c r="F160" s="164">
        <f t="shared" si="55"/>
        <v>0</v>
      </c>
      <c r="G160" s="165">
        <f t="shared" si="56"/>
        <v>0</v>
      </c>
      <c r="H160" s="164">
        <f t="shared" si="57"/>
        <v>0</v>
      </c>
      <c r="I160" s="162"/>
      <c r="J160" s="210"/>
      <c r="K160" s="162">
        <f t="shared" si="58"/>
        <v>0</v>
      </c>
      <c r="L160" s="164">
        <f t="shared" si="59"/>
        <v>0</v>
      </c>
      <c r="M160" s="177"/>
      <c r="N160" s="59"/>
      <c r="O160" s="59"/>
      <c r="P160" s="59"/>
      <c r="Q160" s="59"/>
      <c r="R160" s="59"/>
      <c r="S160" s="59"/>
      <c r="T160" s="59"/>
      <c r="U160" s="59"/>
      <c r="V160" s="59"/>
      <c r="AA160" s="59"/>
      <c r="AB160" s="59"/>
      <c r="AC160" s="59"/>
      <c r="AD160" s="59"/>
      <c r="AE160" s="59"/>
      <c r="AF160" s="59"/>
      <c r="AG160" s="59"/>
      <c r="AH160" s="65"/>
      <c r="BF160" s="65"/>
      <c r="BG160" s="65"/>
      <c r="BI160" s="65"/>
    </row>
    <row r="161" spans="4:61">
      <c r="D161" s="162">
        <f t="shared" si="53"/>
        <v>158</v>
      </c>
      <c r="E161" s="162">
        <f t="shared" si="54"/>
        <v>0</v>
      </c>
      <c r="F161" s="164">
        <f t="shared" si="55"/>
        <v>0</v>
      </c>
      <c r="G161" s="165">
        <f t="shared" si="56"/>
        <v>0</v>
      </c>
      <c r="H161" s="164">
        <f t="shared" si="57"/>
        <v>0</v>
      </c>
      <c r="I161" s="162"/>
      <c r="J161" s="210"/>
      <c r="K161" s="162">
        <f t="shared" si="58"/>
        <v>0</v>
      </c>
      <c r="L161" s="164">
        <f t="shared" si="59"/>
        <v>0</v>
      </c>
      <c r="M161" s="177"/>
      <c r="N161" s="59"/>
      <c r="O161" s="59"/>
      <c r="P161" s="59"/>
      <c r="Q161" s="59"/>
      <c r="R161" s="59"/>
      <c r="S161" s="59"/>
      <c r="T161" s="59"/>
      <c r="U161" s="59"/>
      <c r="V161" s="59"/>
      <c r="AA161" s="59"/>
      <c r="AB161" s="59"/>
      <c r="AC161" s="59"/>
      <c r="AD161" s="59"/>
      <c r="AE161" s="59"/>
      <c r="AF161" s="59"/>
      <c r="AG161" s="59"/>
      <c r="AH161" s="65"/>
      <c r="BF161" s="65"/>
      <c r="BG161" s="65"/>
      <c r="BI161" s="65"/>
    </row>
    <row r="162" spans="4:61">
      <c r="D162" s="162">
        <f t="shared" si="53"/>
        <v>159</v>
      </c>
      <c r="E162" s="162">
        <f t="shared" si="54"/>
        <v>0</v>
      </c>
      <c r="F162" s="164">
        <f t="shared" si="55"/>
        <v>0</v>
      </c>
      <c r="G162" s="165">
        <f t="shared" si="56"/>
        <v>0</v>
      </c>
      <c r="H162" s="164">
        <f t="shared" si="57"/>
        <v>0</v>
      </c>
      <c r="I162" s="162"/>
      <c r="J162" s="210"/>
      <c r="K162" s="162">
        <f t="shared" si="58"/>
        <v>0</v>
      </c>
      <c r="L162" s="164">
        <f t="shared" si="59"/>
        <v>0</v>
      </c>
      <c r="M162" s="177"/>
      <c r="N162" s="59"/>
      <c r="O162" s="59"/>
      <c r="P162" s="59"/>
      <c r="Q162" s="59"/>
      <c r="R162" s="59"/>
      <c r="S162" s="59"/>
      <c r="T162" s="59"/>
      <c r="U162" s="59"/>
      <c r="V162" s="59"/>
      <c r="AA162" s="59"/>
      <c r="AB162" s="59"/>
      <c r="AC162" s="59"/>
      <c r="AD162" s="59"/>
      <c r="AE162" s="59"/>
      <c r="AF162" s="59"/>
      <c r="AG162" s="59"/>
      <c r="AH162" s="65"/>
      <c r="BF162" s="65"/>
      <c r="BG162" s="65"/>
      <c r="BI162" s="65"/>
    </row>
    <row r="163" spans="4:61">
      <c r="D163" s="162">
        <f t="shared" si="53"/>
        <v>160</v>
      </c>
      <c r="E163" s="162">
        <f t="shared" si="54"/>
        <v>0</v>
      </c>
      <c r="F163" s="164">
        <f t="shared" si="55"/>
        <v>0</v>
      </c>
      <c r="G163" s="165">
        <f t="shared" si="56"/>
        <v>0</v>
      </c>
      <c r="H163" s="164">
        <f t="shared" si="57"/>
        <v>0</v>
      </c>
      <c r="I163" s="162"/>
      <c r="J163" s="210"/>
      <c r="K163" s="162">
        <f t="shared" si="58"/>
        <v>0</v>
      </c>
      <c r="L163" s="164">
        <f t="shared" si="59"/>
        <v>0</v>
      </c>
      <c r="M163" s="177"/>
      <c r="N163" s="59"/>
      <c r="O163" s="59"/>
      <c r="P163" s="59"/>
      <c r="Q163" s="59"/>
      <c r="R163" s="59"/>
      <c r="S163" s="59"/>
      <c r="T163" s="59"/>
      <c r="U163" s="59"/>
      <c r="V163" s="59"/>
      <c r="AA163" s="59"/>
      <c r="AB163" s="59"/>
      <c r="AC163" s="59"/>
      <c r="AD163" s="59"/>
      <c r="AE163" s="59"/>
      <c r="AF163" s="59"/>
      <c r="AG163" s="59"/>
      <c r="AH163" s="65"/>
      <c r="BF163" s="65"/>
      <c r="BG163" s="65"/>
      <c r="BI163" s="65"/>
    </row>
    <row r="164" spans="4:61">
      <c r="D164" s="162">
        <f t="shared" si="53"/>
        <v>161</v>
      </c>
      <c r="E164" s="162">
        <f t="shared" si="54"/>
        <v>0</v>
      </c>
      <c r="F164" s="164">
        <f t="shared" si="55"/>
        <v>0</v>
      </c>
      <c r="G164" s="165">
        <f t="shared" si="56"/>
        <v>0</v>
      </c>
      <c r="H164" s="164">
        <f t="shared" si="57"/>
        <v>0</v>
      </c>
      <c r="I164" s="162"/>
      <c r="J164" s="210"/>
      <c r="K164" s="162">
        <f t="shared" si="58"/>
        <v>0</v>
      </c>
      <c r="L164" s="164">
        <f t="shared" si="59"/>
        <v>0</v>
      </c>
      <c r="M164" s="177"/>
      <c r="N164" s="59"/>
      <c r="O164" s="59"/>
      <c r="P164" s="59"/>
      <c r="Q164" s="59"/>
      <c r="R164" s="59"/>
      <c r="S164" s="59"/>
      <c r="T164" s="59"/>
      <c r="U164" s="59"/>
      <c r="V164" s="59"/>
      <c r="AA164" s="59"/>
      <c r="AB164" s="59"/>
      <c r="AC164" s="59"/>
      <c r="AD164" s="59"/>
      <c r="AE164" s="59"/>
      <c r="AF164" s="59"/>
      <c r="AG164" s="59"/>
      <c r="AH164" s="65"/>
      <c r="BF164" s="65"/>
      <c r="BG164" s="65"/>
      <c r="BI164" s="65"/>
    </row>
    <row r="165" spans="4:61">
      <c r="D165" s="162">
        <f t="shared" ref="D165:D228" si="60">IF(D164&lt;term*freq,D164+1,"")</f>
        <v>162</v>
      </c>
      <c r="E165" s="162">
        <f t="shared" si="54"/>
        <v>0</v>
      </c>
      <c r="F165" s="164">
        <f t="shared" si="55"/>
        <v>0</v>
      </c>
      <c r="G165" s="165">
        <f t="shared" si="56"/>
        <v>0</v>
      </c>
      <c r="H165" s="164">
        <f t="shared" si="57"/>
        <v>0</v>
      </c>
      <c r="I165" s="162"/>
      <c r="J165" s="210"/>
      <c r="K165" s="162">
        <f t="shared" si="58"/>
        <v>0</v>
      </c>
      <c r="L165" s="164">
        <f t="shared" si="59"/>
        <v>0</v>
      </c>
      <c r="M165" s="177"/>
      <c r="N165" s="59"/>
      <c r="O165" s="59"/>
      <c r="P165" s="59"/>
      <c r="Q165" s="59"/>
      <c r="R165" s="59"/>
      <c r="S165" s="59"/>
      <c r="T165" s="59"/>
      <c r="U165" s="59"/>
      <c r="V165" s="59"/>
      <c r="AA165" s="59"/>
      <c r="AB165" s="59"/>
      <c r="AC165" s="59"/>
      <c r="AD165" s="59"/>
      <c r="AE165" s="59"/>
      <c r="AF165" s="59"/>
      <c r="AG165" s="59"/>
      <c r="AH165" s="65"/>
      <c r="BF165" s="65"/>
      <c r="BG165" s="65"/>
      <c r="BI165" s="65"/>
    </row>
    <row r="166" spans="4:61">
      <c r="D166" s="162">
        <f t="shared" si="60"/>
        <v>163</v>
      </c>
      <c r="E166" s="162">
        <f t="shared" si="54"/>
        <v>0</v>
      </c>
      <c r="F166" s="164">
        <f t="shared" si="55"/>
        <v>0</v>
      </c>
      <c r="G166" s="165">
        <f t="shared" si="56"/>
        <v>0</v>
      </c>
      <c r="H166" s="164">
        <f t="shared" si="57"/>
        <v>0</v>
      </c>
      <c r="I166" s="162"/>
      <c r="J166" s="210"/>
      <c r="K166" s="162">
        <f t="shared" si="58"/>
        <v>0</v>
      </c>
      <c r="L166" s="164">
        <f t="shared" si="59"/>
        <v>0</v>
      </c>
      <c r="M166" s="177"/>
      <c r="N166" s="59"/>
      <c r="O166" s="59"/>
      <c r="P166" s="59"/>
      <c r="Q166" s="59"/>
      <c r="R166" s="59"/>
      <c r="S166" s="59"/>
      <c r="T166" s="59"/>
      <c r="U166" s="59"/>
      <c r="V166" s="59"/>
      <c r="AA166" s="59"/>
      <c r="AB166" s="59"/>
      <c r="AC166" s="59"/>
      <c r="AD166" s="59"/>
      <c r="AE166" s="59"/>
      <c r="AF166" s="59"/>
      <c r="AG166" s="59"/>
      <c r="AH166" s="65"/>
      <c r="BF166" s="65"/>
      <c r="BG166" s="65"/>
      <c r="BI166" s="65"/>
    </row>
    <row r="167" spans="4:61">
      <c r="D167" s="162">
        <f t="shared" si="60"/>
        <v>164</v>
      </c>
      <c r="E167" s="162">
        <f t="shared" si="54"/>
        <v>0</v>
      </c>
      <c r="F167" s="164">
        <f t="shared" si="55"/>
        <v>0</v>
      </c>
      <c r="G167" s="165">
        <f t="shared" si="56"/>
        <v>0</v>
      </c>
      <c r="H167" s="164">
        <f t="shared" si="57"/>
        <v>0</v>
      </c>
      <c r="I167" s="162"/>
      <c r="J167" s="210"/>
      <c r="K167" s="162">
        <f t="shared" si="58"/>
        <v>0</v>
      </c>
      <c r="L167" s="164">
        <f t="shared" si="59"/>
        <v>0</v>
      </c>
      <c r="M167" s="177"/>
      <c r="N167" s="59"/>
      <c r="O167" s="59"/>
      <c r="P167" s="59"/>
      <c r="Q167" s="59"/>
      <c r="R167" s="59"/>
      <c r="S167" s="59"/>
      <c r="T167" s="59"/>
      <c r="U167" s="59"/>
      <c r="V167" s="59"/>
      <c r="AA167" s="59"/>
      <c r="AB167" s="59"/>
      <c r="AC167" s="59"/>
      <c r="AD167" s="59"/>
      <c r="AE167" s="59"/>
      <c r="AF167" s="59"/>
      <c r="AG167" s="59"/>
      <c r="AH167" s="65"/>
      <c r="BF167" s="65"/>
      <c r="BG167" s="65"/>
      <c r="BI167" s="65"/>
    </row>
    <row r="168" spans="4:61">
      <c r="D168" s="162">
        <f t="shared" si="60"/>
        <v>165</v>
      </c>
      <c r="E168" s="162">
        <f t="shared" si="54"/>
        <v>0</v>
      </c>
      <c r="F168" s="164">
        <f t="shared" si="55"/>
        <v>0</v>
      </c>
      <c r="G168" s="165">
        <f t="shared" si="56"/>
        <v>0</v>
      </c>
      <c r="H168" s="164">
        <f t="shared" si="57"/>
        <v>0</v>
      </c>
      <c r="I168" s="162"/>
      <c r="J168" s="210"/>
      <c r="K168" s="162">
        <f t="shared" si="58"/>
        <v>0</v>
      </c>
      <c r="L168" s="164">
        <f t="shared" si="59"/>
        <v>0</v>
      </c>
      <c r="M168" s="177"/>
      <c r="N168" s="59"/>
      <c r="O168" s="59"/>
      <c r="P168" s="59"/>
      <c r="Q168" s="59"/>
      <c r="R168" s="59"/>
      <c r="S168" s="59"/>
      <c r="T168" s="59"/>
      <c r="U168" s="59"/>
      <c r="V168" s="59"/>
      <c r="AA168" s="59"/>
      <c r="AB168" s="59"/>
      <c r="AC168" s="59"/>
      <c r="AD168" s="59"/>
      <c r="AE168" s="59"/>
      <c r="AF168" s="59"/>
      <c r="AG168" s="59"/>
      <c r="AH168" s="65"/>
      <c r="BF168" s="65"/>
      <c r="BG168" s="65"/>
      <c r="BI168" s="65"/>
    </row>
    <row r="169" spans="4:61">
      <c r="D169" s="162">
        <f t="shared" si="60"/>
        <v>166</v>
      </c>
      <c r="E169" s="162">
        <f t="shared" si="54"/>
        <v>0</v>
      </c>
      <c r="F169" s="164">
        <f t="shared" si="55"/>
        <v>0</v>
      </c>
      <c r="G169" s="165">
        <f t="shared" si="56"/>
        <v>0</v>
      </c>
      <c r="H169" s="164">
        <f t="shared" si="57"/>
        <v>0</v>
      </c>
      <c r="I169" s="162"/>
      <c r="J169" s="210"/>
      <c r="K169" s="162">
        <f t="shared" si="58"/>
        <v>0</v>
      </c>
      <c r="L169" s="164">
        <f t="shared" si="59"/>
        <v>0</v>
      </c>
      <c r="M169" s="177"/>
      <c r="N169" s="59"/>
      <c r="O169" s="59"/>
      <c r="P169" s="59"/>
      <c r="Q169" s="59"/>
      <c r="R169" s="59"/>
      <c r="S169" s="59"/>
      <c r="T169" s="59"/>
      <c r="U169" s="59"/>
      <c r="V169" s="59"/>
      <c r="AA169" s="59"/>
      <c r="AB169" s="59"/>
      <c r="AC169" s="59"/>
      <c r="AD169" s="59"/>
      <c r="AE169" s="59"/>
      <c r="AF169" s="59"/>
      <c r="AG169" s="59"/>
      <c r="AH169" s="65"/>
      <c r="BF169" s="65"/>
      <c r="BG169" s="65"/>
      <c r="BI169" s="65"/>
    </row>
    <row r="170" spans="4:61">
      <c r="D170" s="162">
        <f t="shared" si="60"/>
        <v>167</v>
      </c>
      <c r="E170" s="162">
        <f t="shared" si="54"/>
        <v>0</v>
      </c>
      <c r="F170" s="164">
        <f t="shared" si="55"/>
        <v>0</v>
      </c>
      <c r="G170" s="165">
        <f t="shared" si="56"/>
        <v>0</v>
      </c>
      <c r="H170" s="164">
        <f t="shared" si="57"/>
        <v>0</v>
      </c>
      <c r="I170" s="162"/>
      <c r="J170" s="210"/>
      <c r="K170" s="162">
        <f t="shared" si="58"/>
        <v>0</v>
      </c>
      <c r="L170" s="164">
        <f t="shared" si="59"/>
        <v>0</v>
      </c>
      <c r="M170" s="177"/>
      <c r="N170" s="59"/>
      <c r="O170" s="59"/>
      <c r="P170" s="59"/>
      <c r="Q170" s="59"/>
      <c r="R170" s="59"/>
      <c r="S170" s="59"/>
      <c r="T170" s="59"/>
      <c r="U170" s="59"/>
      <c r="V170" s="59"/>
      <c r="AA170" s="59"/>
      <c r="AB170" s="59"/>
      <c r="AC170" s="59"/>
      <c r="AD170" s="59"/>
      <c r="AE170" s="59"/>
      <c r="AF170" s="59"/>
      <c r="AG170" s="59"/>
      <c r="AH170" s="65"/>
      <c r="BF170" s="65"/>
      <c r="BG170" s="65"/>
      <c r="BI170" s="65"/>
    </row>
    <row r="171" spans="4:61">
      <c r="D171" s="162">
        <f t="shared" si="60"/>
        <v>168</v>
      </c>
      <c r="E171" s="162">
        <f t="shared" si="54"/>
        <v>0</v>
      </c>
      <c r="F171" s="164">
        <f t="shared" si="55"/>
        <v>0</v>
      </c>
      <c r="G171" s="165">
        <f t="shared" si="56"/>
        <v>0</v>
      </c>
      <c r="H171" s="164">
        <f t="shared" si="57"/>
        <v>0</v>
      </c>
      <c r="I171" s="162"/>
      <c r="J171" s="210"/>
      <c r="K171" s="162">
        <f t="shared" si="58"/>
        <v>0</v>
      </c>
      <c r="L171" s="164">
        <f t="shared" si="59"/>
        <v>0</v>
      </c>
      <c r="M171" s="177"/>
      <c r="N171" s="59"/>
      <c r="O171" s="59"/>
      <c r="P171" s="59"/>
      <c r="Q171" s="59"/>
      <c r="R171" s="59"/>
      <c r="S171" s="59"/>
      <c r="T171" s="59"/>
      <c r="U171" s="59"/>
      <c r="V171" s="59"/>
      <c r="AA171" s="59"/>
      <c r="AB171" s="59"/>
      <c r="AC171" s="59"/>
      <c r="AD171" s="59"/>
      <c r="AE171" s="59"/>
      <c r="AF171" s="59"/>
      <c r="AG171" s="59"/>
      <c r="AH171" s="65"/>
      <c r="BF171" s="65"/>
      <c r="BG171" s="65"/>
      <c r="BI171" s="65"/>
    </row>
    <row r="172" spans="4:61">
      <c r="D172" s="162">
        <f t="shared" si="60"/>
        <v>169</v>
      </c>
      <c r="E172" s="162">
        <f t="shared" si="54"/>
        <v>0</v>
      </c>
      <c r="F172" s="164">
        <f t="shared" si="55"/>
        <v>0</v>
      </c>
      <c r="G172" s="165">
        <f t="shared" si="56"/>
        <v>0</v>
      </c>
      <c r="H172" s="164">
        <f t="shared" si="57"/>
        <v>0</v>
      </c>
      <c r="I172" s="162"/>
      <c r="J172" s="210"/>
      <c r="K172" s="162">
        <f t="shared" si="58"/>
        <v>0</v>
      </c>
      <c r="L172" s="164">
        <f t="shared" si="59"/>
        <v>0</v>
      </c>
      <c r="M172" s="177"/>
      <c r="N172" s="59"/>
      <c r="O172" s="59"/>
      <c r="P172" s="59"/>
      <c r="Q172" s="59"/>
      <c r="R172" s="59"/>
      <c r="S172" s="59"/>
      <c r="T172" s="59"/>
      <c r="U172" s="59"/>
      <c r="V172" s="59"/>
      <c r="AA172" s="59"/>
      <c r="AB172" s="59"/>
      <c r="AC172" s="59"/>
      <c r="AD172" s="59"/>
      <c r="AE172" s="59"/>
      <c r="AF172" s="59"/>
      <c r="AG172" s="59"/>
      <c r="AH172" s="65"/>
      <c r="BF172" s="65"/>
      <c r="BG172" s="65"/>
      <c r="BI172" s="65"/>
    </row>
    <row r="173" spans="4:61">
      <c r="D173" s="162">
        <f t="shared" si="60"/>
        <v>170</v>
      </c>
      <c r="E173" s="162">
        <f t="shared" si="54"/>
        <v>0</v>
      </c>
      <c r="F173" s="164">
        <f t="shared" si="55"/>
        <v>0</v>
      </c>
      <c r="G173" s="165">
        <f t="shared" si="56"/>
        <v>0</v>
      </c>
      <c r="H173" s="164">
        <f t="shared" si="57"/>
        <v>0</v>
      </c>
      <c r="I173" s="162"/>
      <c r="J173" s="210"/>
      <c r="K173" s="162">
        <f t="shared" si="58"/>
        <v>0</v>
      </c>
      <c r="L173" s="164">
        <f t="shared" si="59"/>
        <v>0</v>
      </c>
      <c r="M173" s="177"/>
      <c r="N173" s="59"/>
      <c r="O173" s="59"/>
      <c r="P173" s="59"/>
      <c r="Q173" s="59"/>
      <c r="R173" s="59"/>
      <c r="S173" s="59"/>
      <c r="T173" s="59"/>
      <c r="U173" s="59"/>
      <c r="V173" s="59"/>
      <c r="AA173" s="59"/>
      <c r="AB173" s="59"/>
      <c r="AC173" s="59"/>
      <c r="AD173" s="59"/>
      <c r="AE173" s="59"/>
      <c r="AF173" s="59"/>
      <c r="AG173" s="59"/>
      <c r="AH173" s="65"/>
      <c r="BF173" s="65"/>
      <c r="BG173" s="65"/>
      <c r="BI173" s="65"/>
    </row>
    <row r="174" spans="4:61">
      <c r="D174" s="162">
        <f t="shared" si="60"/>
        <v>171</v>
      </c>
      <c r="E174" s="162">
        <f t="shared" si="54"/>
        <v>0</v>
      </c>
      <c r="F174" s="164">
        <f t="shared" si="55"/>
        <v>0</v>
      </c>
      <c r="G174" s="165">
        <f t="shared" si="56"/>
        <v>0</v>
      </c>
      <c r="H174" s="164">
        <f t="shared" si="57"/>
        <v>0</v>
      </c>
      <c r="I174" s="162"/>
      <c r="J174" s="210"/>
      <c r="K174" s="162">
        <f t="shared" si="58"/>
        <v>0</v>
      </c>
      <c r="L174" s="164">
        <f t="shared" si="59"/>
        <v>0</v>
      </c>
      <c r="M174" s="177"/>
      <c r="N174" s="59"/>
      <c r="O174" s="59"/>
      <c r="P174" s="59"/>
      <c r="Q174" s="59"/>
      <c r="R174" s="59"/>
      <c r="S174" s="59"/>
      <c r="T174" s="59"/>
      <c r="U174" s="59"/>
      <c r="V174" s="59"/>
      <c r="AA174" s="59"/>
      <c r="AB174" s="59"/>
      <c r="AC174" s="59"/>
      <c r="AD174" s="59"/>
      <c r="AE174" s="59"/>
      <c r="AF174" s="59"/>
      <c r="AG174" s="59"/>
      <c r="AH174" s="65"/>
      <c r="BF174" s="65"/>
      <c r="BG174" s="65"/>
      <c r="BI174" s="65"/>
    </row>
    <row r="175" spans="4:61">
      <c r="D175" s="162">
        <f t="shared" si="60"/>
        <v>172</v>
      </c>
      <c r="E175" s="162">
        <f t="shared" si="54"/>
        <v>0</v>
      </c>
      <c r="F175" s="164">
        <f t="shared" si="55"/>
        <v>0</v>
      </c>
      <c r="G175" s="165">
        <f t="shared" si="56"/>
        <v>0</v>
      </c>
      <c r="H175" s="164">
        <f t="shared" si="57"/>
        <v>0</v>
      </c>
      <c r="I175" s="162"/>
      <c r="J175" s="210"/>
      <c r="K175" s="162">
        <f t="shared" si="58"/>
        <v>0</v>
      </c>
      <c r="L175" s="164">
        <f t="shared" si="59"/>
        <v>0</v>
      </c>
      <c r="M175" s="177"/>
      <c r="N175" s="59"/>
      <c r="O175" s="59"/>
      <c r="P175" s="59"/>
      <c r="Q175" s="59"/>
      <c r="R175" s="59"/>
      <c r="S175" s="59"/>
      <c r="T175" s="59"/>
      <c r="U175" s="59"/>
      <c r="V175" s="59"/>
      <c r="AA175" s="59"/>
      <c r="AB175" s="59"/>
      <c r="AC175" s="59"/>
      <c r="AD175" s="59"/>
      <c r="AE175" s="59"/>
      <c r="AF175" s="59"/>
      <c r="AG175" s="59"/>
      <c r="AH175" s="65"/>
      <c r="BF175" s="65"/>
      <c r="BG175" s="65"/>
      <c r="BI175" s="65"/>
    </row>
    <row r="176" spans="4:61">
      <c r="D176" s="162">
        <f t="shared" si="60"/>
        <v>173</v>
      </c>
      <c r="E176" s="162">
        <f t="shared" si="54"/>
        <v>0</v>
      </c>
      <c r="F176" s="164">
        <f t="shared" si="55"/>
        <v>0</v>
      </c>
      <c r="G176" s="165">
        <f t="shared" si="56"/>
        <v>0</v>
      </c>
      <c r="H176" s="164">
        <f t="shared" si="57"/>
        <v>0</v>
      </c>
      <c r="I176" s="162"/>
      <c r="J176" s="210"/>
      <c r="K176" s="162">
        <f t="shared" si="58"/>
        <v>0</v>
      </c>
      <c r="L176" s="164">
        <f t="shared" si="59"/>
        <v>0</v>
      </c>
      <c r="M176" s="177"/>
      <c r="N176" s="59"/>
      <c r="O176" s="59"/>
      <c r="P176" s="59"/>
      <c r="Q176" s="59"/>
      <c r="R176" s="59"/>
      <c r="S176" s="59"/>
      <c r="T176" s="59"/>
      <c r="U176" s="59"/>
      <c r="V176" s="59"/>
      <c r="AA176" s="59"/>
      <c r="AB176" s="59"/>
      <c r="AC176" s="59"/>
      <c r="AD176" s="59"/>
      <c r="AE176" s="59"/>
      <c r="AF176" s="59"/>
      <c r="AG176" s="59"/>
      <c r="AH176" s="65"/>
      <c r="BF176" s="65"/>
      <c r="BG176" s="65"/>
      <c r="BI176" s="65"/>
    </row>
    <row r="177" spans="4:61">
      <c r="D177" s="162">
        <f t="shared" si="60"/>
        <v>174</v>
      </c>
      <c r="E177" s="162">
        <f t="shared" si="54"/>
        <v>0</v>
      </c>
      <c r="F177" s="164">
        <f t="shared" si="55"/>
        <v>0</v>
      </c>
      <c r="G177" s="165">
        <f t="shared" si="56"/>
        <v>0</v>
      </c>
      <c r="H177" s="164">
        <f t="shared" si="57"/>
        <v>0</v>
      </c>
      <c r="I177" s="162"/>
      <c r="J177" s="210"/>
      <c r="K177" s="162">
        <f t="shared" si="58"/>
        <v>0</v>
      </c>
      <c r="L177" s="164">
        <f t="shared" si="59"/>
        <v>0</v>
      </c>
      <c r="M177" s="177"/>
      <c r="N177" s="59"/>
      <c r="O177" s="59"/>
      <c r="P177" s="59"/>
      <c r="Q177" s="59"/>
      <c r="R177" s="59"/>
      <c r="S177" s="59"/>
      <c r="T177" s="59"/>
      <c r="U177" s="59"/>
      <c r="V177" s="59"/>
      <c r="AA177" s="59"/>
      <c r="AB177" s="59"/>
      <c r="AC177" s="59"/>
      <c r="AD177" s="59"/>
      <c r="AE177" s="59"/>
      <c r="AF177" s="59"/>
      <c r="AG177" s="59"/>
      <c r="AH177" s="65"/>
      <c r="BF177" s="65"/>
      <c r="BG177" s="65"/>
      <c r="BI177" s="65"/>
    </row>
    <row r="178" spans="4:61">
      <c r="D178" s="162">
        <f t="shared" si="60"/>
        <v>175</v>
      </c>
      <c r="E178" s="162">
        <f t="shared" si="54"/>
        <v>0</v>
      </c>
      <c r="F178" s="164">
        <f t="shared" si="55"/>
        <v>0</v>
      </c>
      <c r="G178" s="165">
        <f t="shared" si="56"/>
        <v>0</v>
      </c>
      <c r="H178" s="164">
        <f t="shared" si="57"/>
        <v>0</v>
      </c>
      <c r="I178" s="162"/>
      <c r="J178" s="210"/>
      <c r="K178" s="162">
        <f t="shared" si="58"/>
        <v>0</v>
      </c>
      <c r="L178" s="164">
        <f t="shared" si="59"/>
        <v>0</v>
      </c>
      <c r="M178" s="177"/>
      <c r="N178" s="59"/>
      <c r="O178" s="59"/>
      <c r="P178" s="59"/>
      <c r="Q178" s="59"/>
      <c r="R178" s="59"/>
      <c r="S178" s="59"/>
      <c r="T178" s="59"/>
      <c r="U178" s="59"/>
      <c r="V178" s="59"/>
      <c r="AA178" s="59"/>
      <c r="AB178" s="59"/>
      <c r="AC178" s="59"/>
      <c r="AD178" s="59"/>
      <c r="AE178" s="59"/>
      <c r="AF178" s="59"/>
      <c r="AG178" s="59"/>
      <c r="AH178" s="65"/>
      <c r="BF178" s="65"/>
      <c r="BG178" s="65"/>
      <c r="BI178" s="65"/>
    </row>
    <row r="179" spans="4:61">
      <c r="D179" s="162">
        <f t="shared" si="60"/>
        <v>176</v>
      </c>
      <c r="E179" s="162">
        <f t="shared" si="54"/>
        <v>0</v>
      </c>
      <c r="F179" s="164">
        <f t="shared" si="55"/>
        <v>0</v>
      </c>
      <c r="G179" s="165">
        <f t="shared" si="56"/>
        <v>0</v>
      </c>
      <c r="H179" s="164">
        <f t="shared" si="57"/>
        <v>0</v>
      </c>
      <c r="I179" s="162"/>
      <c r="J179" s="210"/>
      <c r="K179" s="162">
        <f t="shared" si="58"/>
        <v>0</v>
      </c>
      <c r="L179" s="164">
        <f t="shared" si="59"/>
        <v>0</v>
      </c>
      <c r="M179" s="177"/>
      <c r="N179" s="59"/>
      <c r="O179" s="59"/>
      <c r="P179" s="59"/>
      <c r="Q179" s="59"/>
      <c r="R179" s="59"/>
      <c r="S179" s="59"/>
      <c r="T179" s="59"/>
      <c r="U179" s="59"/>
      <c r="V179" s="59"/>
      <c r="AA179" s="59"/>
      <c r="AB179" s="59"/>
      <c r="AC179" s="59"/>
      <c r="AD179" s="59"/>
      <c r="AE179" s="59"/>
      <c r="AF179" s="59"/>
      <c r="AG179" s="59"/>
      <c r="AH179" s="65"/>
      <c r="BF179" s="65"/>
      <c r="BG179" s="65"/>
      <c r="BI179" s="65"/>
    </row>
    <row r="180" spans="4:61">
      <c r="D180" s="162">
        <f t="shared" si="60"/>
        <v>177</v>
      </c>
      <c r="E180" s="162">
        <f t="shared" si="54"/>
        <v>0</v>
      </c>
      <c r="F180" s="164">
        <f t="shared" si="55"/>
        <v>0</v>
      </c>
      <c r="G180" s="165">
        <f t="shared" si="56"/>
        <v>0</v>
      </c>
      <c r="H180" s="164">
        <f t="shared" si="57"/>
        <v>0</v>
      </c>
      <c r="I180" s="162"/>
      <c r="J180" s="210"/>
      <c r="K180" s="162">
        <f t="shared" si="58"/>
        <v>0</v>
      </c>
      <c r="L180" s="164">
        <f t="shared" si="59"/>
        <v>0</v>
      </c>
      <c r="M180" s="177"/>
      <c r="N180" s="59"/>
      <c r="O180" s="59"/>
      <c r="P180" s="59"/>
      <c r="Q180" s="59"/>
      <c r="R180" s="59"/>
      <c r="S180" s="59"/>
      <c r="T180" s="59"/>
      <c r="U180" s="59"/>
      <c r="V180" s="59"/>
      <c r="AA180" s="59"/>
      <c r="AB180" s="59"/>
      <c r="AC180" s="59"/>
      <c r="AD180" s="59"/>
      <c r="AE180" s="59"/>
      <c r="AF180" s="59"/>
      <c r="AG180" s="59"/>
      <c r="AH180" s="65"/>
      <c r="BF180" s="65"/>
      <c r="BG180" s="65"/>
      <c r="BI180" s="65"/>
    </row>
    <row r="181" spans="4:61">
      <c r="D181" s="162">
        <f t="shared" si="60"/>
        <v>178</v>
      </c>
      <c r="E181" s="162">
        <f t="shared" si="54"/>
        <v>0</v>
      </c>
      <c r="F181" s="164">
        <f t="shared" si="55"/>
        <v>0</v>
      </c>
      <c r="G181" s="165">
        <f t="shared" si="56"/>
        <v>0</v>
      </c>
      <c r="H181" s="164">
        <f t="shared" si="57"/>
        <v>0</v>
      </c>
      <c r="I181" s="162"/>
      <c r="J181" s="210"/>
      <c r="K181" s="162">
        <f t="shared" si="58"/>
        <v>0</v>
      </c>
      <c r="L181" s="164">
        <f t="shared" si="59"/>
        <v>0</v>
      </c>
      <c r="M181" s="177"/>
      <c r="N181" s="59"/>
      <c r="O181" s="59"/>
      <c r="P181" s="59"/>
      <c r="Q181" s="59"/>
      <c r="R181" s="59"/>
      <c r="S181" s="59"/>
      <c r="T181" s="59"/>
      <c r="U181" s="59"/>
      <c r="V181" s="59"/>
      <c r="AA181" s="59"/>
      <c r="AB181" s="59"/>
      <c r="AC181" s="59"/>
      <c r="AD181" s="59"/>
      <c r="AE181" s="59"/>
      <c r="AF181" s="59"/>
      <c r="AG181" s="59"/>
      <c r="AH181" s="65"/>
      <c r="BF181" s="65"/>
      <c r="BG181" s="65"/>
      <c r="BI181" s="65"/>
    </row>
    <row r="182" spans="4:61">
      <c r="D182" s="162">
        <f t="shared" si="60"/>
        <v>179</v>
      </c>
      <c r="E182" s="162">
        <f t="shared" si="54"/>
        <v>0</v>
      </c>
      <c r="F182" s="164">
        <f t="shared" si="55"/>
        <v>0</v>
      </c>
      <c r="G182" s="165">
        <f t="shared" si="56"/>
        <v>0</v>
      </c>
      <c r="H182" s="164">
        <f t="shared" si="57"/>
        <v>0</v>
      </c>
      <c r="I182" s="162"/>
      <c r="J182" s="210"/>
      <c r="K182" s="162">
        <f t="shared" si="58"/>
        <v>0</v>
      </c>
      <c r="L182" s="164">
        <f t="shared" si="59"/>
        <v>0</v>
      </c>
      <c r="M182" s="177"/>
      <c r="N182" s="59"/>
      <c r="O182" s="59"/>
      <c r="P182" s="59"/>
      <c r="Q182" s="59"/>
      <c r="R182" s="59"/>
      <c r="S182" s="59"/>
      <c r="T182" s="59"/>
      <c r="U182" s="59"/>
      <c r="V182" s="59"/>
      <c r="AA182" s="59"/>
      <c r="AB182" s="59"/>
      <c r="AC182" s="59"/>
      <c r="AD182" s="59"/>
      <c r="AE182" s="59"/>
      <c r="AF182" s="59"/>
      <c r="AG182" s="59"/>
      <c r="AH182" s="65"/>
      <c r="BF182" s="65"/>
      <c r="BG182" s="65"/>
      <c r="BI182" s="65"/>
    </row>
    <row r="183" spans="4:61">
      <c r="D183" s="162">
        <f t="shared" si="60"/>
        <v>180</v>
      </c>
      <c r="E183" s="162">
        <f t="shared" si="54"/>
        <v>0</v>
      </c>
      <c r="F183" s="164">
        <f t="shared" si="55"/>
        <v>0</v>
      </c>
      <c r="G183" s="165">
        <f t="shared" si="56"/>
        <v>0</v>
      </c>
      <c r="H183" s="164">
        <f t="shared" si="57"/>
        <v>0</v>
      </c>
      <c r="I183" s="162"/>
      <c r="J183" s="210"/>
      <c r="K183" s="162">
        <f t="shared" si="58"/>
        <v>0</v>
      </c>
      <c r="L183" s="164">
        <f t="shared" si="59"/>
        <v>0</v>
      </c>
      <c r="M183" s="177"/>
      <c r="N183" s="59"/>
      <c r="O183" s="59"/>
      <c r="P183" s="59"/>
      <c r="Q183" s="59"/>
      <c r="R183" s="59"/>
      <c r="S183" s="59"/>
      <c r="T183" s="59"/>
      <c r="U183" s="59"/>
      <c r="V183" s="59"/>
      <c r="AA183" s="59"/>
      <c r="AB183" s="59"/>
      <c r="AC183" s="59"/>
      <c r="AD183" s="59"/>
      <c r="AE183" s="59"/>
      <c r="AF183" s="59"/>
      <c r="AG183" s="59"/>
      <c r="AH183" s="65"/>
      <c r="BF183" s="65"/>
      <c r="BG183" s="65"/>
      <c r="BI183" s="65"/>
    </row>
    <row r="184" spans="4:61">
      <c r="D184" s="162" t="str">
        <f t="shared" si="60"/>
        <v/>
      </c>
      <c r="E184" s="162" t="str">
        <f t="shared" si="54"/>
        <v/>
      </c>
      <c r="F184" s="164" t="str">
        <f t="shared" si="55"/>
        <v/>
      </c>
      <c r="G184" s="165" t="str">
        <f t="shared" si="56"/>
        <v/>
      </c>
      <c r="H184" s="164" t="str">
        <f t="shared" si="57"/>
        <v/>
      </c>
      <c r="I184" s="162"/>
      <c r="J184" s="210"/>
      <c r="K184" s="162">
        <f t="shared" si="58"/>
        <v>0</v>
      </c>
      <c r="L184" s="164" t="str">
        <f t="shared" si="59"/>
        <v/>
      </c>
      <c r="M184" s="177"/>
      <c r="N184" s="59"/>
      <c r="O184" s="59"/>
      <c r="P184" s="59"/>
      <c r="Q184" s="59"/>
      <c r="R184" s="59"/>
      <c r="S184" s="59"/>
      <c r="T184" s="59"/>
      <c r="U184" s="59"/>
      <c r="V184" s="59"/>
      <c r="AA184" s="59"/>
      <c r="AB184" s="59"/>
      <c r="AC184" s="59"/>
      <c r="AD184" s="59"/>
      <c r="AE184" s="59"/>
      <c r="AF184" s="59"/>
      <c r="AG184" s="59"/>
      <c r="AH184" s="65"/>
      <c r="BF184" s="65"/>
      <c r="BG184" s="65"/>
      <c r="BI184" s="65"/>
    </row>
    <row r="185" spans="4:61">
      <c r="D185" s="162" t="str">
        <f t="shared" si="60"/>
        <v/>
      </c>
      <c r="E185" s="162" t="str">
        <f t="shared" si="54"/>
        <v/>
      </c>
      <c r="F185" s="164" t="str">
        <f t="shared" si="55"/>
        <v/>
      </c>
      <c r="G185" s="165" t="str">
        <f t="shared" si="56"/>
        <v/>
      </c>
      <c r="H185" s="164" t="str">
        <f t="shared" si="57"/>
        <v/>
      </c>
      <c r="I185" s="162"/>
      <c r="J185" s="210"/>
      <c r="K185" s="162">
        <f t="shared" si="58"/>
        <v>0</v>
      </c>
      <c r="L185" s="164" t="str">
        <f t="shared" si="59"/>
        <v/>
      </c>
      <c r="M185" s="177"/>
      <c r="N185" s="59"/>
      <c r="O185" s="59"/>
      <c r="P185" s="59"/>
      <c r="Q185" s="59"/>
      <c r="R185" s="59"/>
      <c r="S185" s="59"/>
      <c r="T185" s="59"/>
      <c r="U185" s="59"/>
      <c r="V185" s="59"/>
      <c r="AA185" s="59"/>
      <c r="AB185" s="59"/>
      <c r="AC185" s="59"/>
      <c r="AD185" s="59"/>
      <c r="AE185" s="59"/>
      <c r="AF185" s="59"/>
      <c r="AG185" s="59"/>
      <c r="AH185" s="65"/>
      <c r="BF185" s="65"/>
      <c r="BG185" s="65"/>
      <c r="BI185" s="65"/>
    </row>
    <row r="186" spans="4:61">
      <c r="D186" s="162" t="str">
        <f t="shared" si="60"/>
        <v/>
      </c>
      <c r="E186" s="162" t="str">
        <f t="shared" si="54"/>
        <v/>
      </c>
      <c r="F186" s="164" t="str">
        <f t="shared" si="55"/>
        <v/>
      </c>
      <c r="G186" s="165" t="str">
        <f t="shared" si="56"/>
        <v/>
      </c>
      <c r="H186" s="164" t="str">
        <f t="shared" si="57"/>
        <v/>
      </c>
      <c r="I186" s="162"/>
      <c r="J186" s="210"/>
      <c r="K186" s="162">
        <f t="shared" si="58"/>
        <v>0</v>
      </c>
      <c r="L186" s="164" t="str">
        <f t="shared" si="59"/>
        <v/>
      </c>
      <c r="M186" s="177"/>
      <c r="N186" s="59"/>
      <c r="O186" s="59"/>
      <c r="P186" s="59"/>
      <c r="Q186" s="59"/>
      <c r="R186" s="59"/>
      <c r="S186" s="59"/>
      <c r="T186" s="59"/>
      <c r="U186" s="59"/>
      <c r="V186" s="59"/>
      <c r="AA186" s="59"/>
      <c r="AB186" s="59"/>
      <c r="AC186" s="59"/>
      <c r="AD186" s="59"/>
      <c r="AE186" s="59"/>
      <c r="AF186" s="59"/>
      <c r="AG186" s="59"/>
      <c r="AH186" s="65"/>
      <c r="BF186" s="65"/>
      <c r="BG186" s="65"/>
      <c r="BI186" s="65"/>
    </row>
    <row r="187" spans="4:61">
      <c r="D187" s="162" t="str">
        <f t="shared" si="60"/>
        <v/>
      </c>
      <c r="E187" s="162" t="str">
        <f t="shared" si="54"/>
        <v/>
      </c>
      <c r="F187" s="164" t="str">
        <f t="shared" si="55"/>
        <v/>
      </c>
      <c r="G187" s="165" t="str">
        <f t="shared" si="56"/>
        <v/>
      </c>
      <c r="H187" s="164" t="str">
        <f t="shared" si="57"/>
        <v/>
      </c>
      <c r="I187" s="162"/>
      <c r="J187" s="210"/>
      <c r="K187" s="162">
        <f t="shared" si="58"/>
        <v>0</v>
      </c>
      <c r="L187" s="164" t="str">
        <f t="shared" si="59"/>
        <v/>
      </c>
      <c r="M187" s="177"/>
      <c r="N187" s="59"/>
      <c r="O187" s="59"/>
      <c r="P187" s="59"/>
      <c r="Q187" s="59"/>
      <c r="R187" s="59"/>
      <c r="S187" s="59"/>
      <c r="T187" s="59"/>
      <c r="U187" s="59"/>
      <c r="V187" s="59"/>
      <c r="AA187" s="59"/>
      <c r="AB187" s="59"/>
      <c r="AC187" s="59"/>
      <c r="AD187" s="59"/>
      <c r="AE187" s="59"/>
      <c r="AF187" s="59"/>
      <c r="AG187" s="59"/>
      <c r="AH187" s="65"/>
      <c r="BF187" s="65"/>
      <c r="BG187" s="65"/>
      <c r="BI187" s="65"/>
    </row>
    <row r="188" spans="4:61">
      <c r="D188" s="162" t="str">
        <f t="shared" si="60"/>
        <v/>
      </c>
      <c r="E188" s="162" t="str">
        <f t="shared" si="54"/>
        <v/>
      </c>
      <c r="F188" s="164" t="str">
        <f t="shared" si="55"/>
        <v/>
      </c>
      <c r="G188" s="165" t="str">
        <f t="shared" si="56"/>
        <v/>
      </c>
      <c r="H188" s="164" t="str">
        <f t="shared" si="57"/>
        <v/>
      </c>
      <c r="I188" s="162"/>
      <c r="J188" s="210"/>
      <c r="K188" s="162">
        <f t="shared" si="58"/>
        <v>0</v>
      </c>
      <c r="L188" s="164" t="str">
        <f t="shared" si="59"/>
        <v/>
      </c>
      <c r="M188" s="177"/>
      <c r="N188" s="59"/>
      <c r="O188" s="59"/>
      <c r="P188" s="59"/>
      <c r="Q188" s="59"/>
      <c r="R188" s="59"/>
      <c r="S188" s="59"/>
      <c r="T188" s="59"/>
      <c r="U188" s="59"/>
      <c r="V188" s="59"/>
      <c r="AA188" s="59"/>
      <c r="AB188" s="59"/>
      <c r="AC188" s="59"/>
      <c r="AD188" s="59"/>
      <c r="AE188" s="59"/>
      <c r="AF188" s="59"/>
      <c r="AG188" s="59"/>
      <c r="AH188" s="65"/>
      <c r="BF188" s="65"/>
      <c r="BG188" s="65"/>
      <c r="BI188" s="65"/>
    </row>
    <row r="189" spans="4:61">
      <c r="D189" s="162" t="str">
        <f t="shared" si="60"/>
        <v/>
      </c>
      <c r="E189" s="162" t="str">
        <f t="shared" si="54"/>
        <v/>
      </c>
      <c r="F189" s="164" t="str">
        <f t="shared" si="55"/>
        <v/>
      </c>
      <c r="G189" s="165" t="str">
        <f t="shared" si="56"/>
        <v/>
      </c>
      <c r="H189" s="164" t="str">
        <f t="shared" si="57"/>
        <v/>
      </c>
      <c r="I189" s="162"/>
      <c r="J189" s="210"/>
      <c r="K189" s="162">
        <f t="shared" si="58"/>
        <v>0</v>
      </c>
      <c r="L189" s="164" t="str">
        <f t="shared" si="59"/>
        <v/>
      </c>
      <c r="M189" s="177"/>
      <c r="N189" s="59"/>
      <c r="O189" s="59"/>
      <c r="P189" s="59"/>
      <c r="Q189" s="59"/>
      <c r="R189" s="59"/>
      <c r="S189" s="59"/>
      <c r="T189" s="59"/>
      <c r="U189" s="59"/>
      <c r="V189" s="59"/>
      <c r="AA189" s="59"/>
      <c r="AB189" s="59"/>
      <c r="AC189" s="59"/>
      <c r="AD189" s="59"/>
      <c r="AE189" s="59"/>
      <c r="AF189" s="59"/>
      <c r="AG189" s="59"/>
      <c r="AH189" s="65"/>
      <c r="BF189" s="65"/>
      <c r="BG189" s="65"/>
      <c r="BI189" s="65"/>
    </row>
    <row r="190" spans="4:61">
      <c r="D190" s="162" t="str">
        <f t="shared" si="60"/>
        <v/>
      </c>
      <c r="E190" s="162" t="str">
        <f t="shared" si="54"/>
        <v/>
      </c>
      <c r="F190" s="164" t="str">
        <f t="shared" si="55"/>
        <v/>
      </c>
      <c r="G190" s="165" t="str">
        <f t="shared" si="56"/>
        <v/>
      </c>
      <c r="H190" s="164" t="str">
        <f t="shared" si="57"/>
        <v/>
      </c>
      <c r="I190" s="162"/>
      <c r="J190" s="210"/>
      <c r="K190" s="162">
        <f t="shared" si="58"/>
        <v>0</v>
      </c>
      <c r="L190" s="164" t="str">
        <f t="shared" si="59"/>
        <v/>
      </c>
      <c r="M190" s="177"/>
      <c r="N190" s="59"/>
      <c r="O190" s="59"/>
      <c r="P190" s="59"/>
      <c r="Q190" s="59"/>
      <c r="R190" s="59"/>
      <c r="S190" s="59"/>
      <c r="T190" s="59"/>
      <c r="U190" s="59"/>
      <c r="V190" s="59"/>
      <c r="AA190" s="59"/>
      <c r="AB190" s="59"/>
      <c r="AC190" s="59"/>
      <c r="AD190" s="59"/>
      <c r="AE190" s="59"/>
      <c r="AF190" s="59"/>
      <c r="AG190" s="59"/>
      <c r="AH190" s="65"/>
      <c r="BF190" s="65"/>
      <c r="BG190" s="65"/>
      <c r="BI190" s="65"/>
    </row>
    <row r="191" spans="4:61">
      <c r="D191" s="162" t="str">
        <f t="shared" si="60"/>
        <v/>
      </c>
      <c r="E191" s="162" t="str">
        <f t="shared" si="54"/>
        <v/>
      </c>
      <c r="F191" s="164" t="str">
        <f t="shared" si="55"/>
        <v/>
      </c>
      <c r="G191" s="165" t="str">
        <f t="shared" si="56"/>
        <v/>
      </c>
      <c r="H191" s="164" t="str">
        <f t="shared" si="57"/>
        <v/>
      </c>
      <c r="I191" s="162"/>
      <c r="J191" s="210"/>
      <c r="K191" s="162">
        <f t="shared" si="58"/>
        <v>0</v>
      </c>
      <c r="L191" s="164" t="str">
        <f t="shared" si="59"/>
        <v/>
      </c>
      <c r="M191" s="177"/>
      <c r="N191" s="59"/>
      <c r="O191" s="59"/>
      <c r="P191" s="59"/>
      <c r="Q191" s="59"/>
      <c r="R191" s="59"/>
      <c r="S191" s="59"/>
      <c r="T191" s="59"/>
      <c r="U191" s="59"/>
      <c r="V191" s="59"/>
      <c r="AA191" s="59"/>
      <c r="AB191" s="59"/>
      <c r="AC191" s="59"/>
      <c r="AD191" s="59"/>
      <c r="AE191" s="59"/>
      <c r="AF191" s="59"/>
      <c r="AG191" s="59"/>
      <c r="AH191" s="65"/>
      <c r="BF191" s="65"/>
      <c r="BG191" s="65"/>
      <c r="BI191" s="65"/>
    </row>
    <row r="192" spans="4:61">
      <c r="D192" s="162" t="str">
        <f t="shared" si="60"/>
        <v/>
      </c>
      <c r="E192" s="162" t="str">
        <f t="shared" si="54"/>
        <v/>
      </c>
      <c r="F192" s="164" t="str">
        <f t="shared" si="55"/>
        <v/>
      </c>
      <c r="G192" s="165" t="str">
        <f t="shared" si="56"/>
        <v/>
      </c>
      <c r="H192" s="164" t="str">
        <f t="shared" si="57"/>
        <v/>
      </c>
      <c r="I192" s="162"/>
      <c r="J192" s="210"/>
      <c r="K192" s="162">
        <f t="shared" si="58"/>
        <v>0</v>
      </c>
      <c r="L192" s="164" t="str">
        <f t="shared" si="59"/>
        <v/>
      </c>
      <c r="M192" s="177"/>
      <c r="N192" s="59"/>
      <c r="O192" s="59"/>
      <c r="P192" s="59"/>
      <c r="Q192" s="59"/>
      <c r="R192" s="59"/>
      <c r="S192" s="59"/>
      <c r="T192" s="59"/>
      <c r="U192" s="59"/>
      <c r="V192" s="59"/>
      <c r="AA192" s="59"/>
      <c r="AB192" s="59"/>
      <c r="AC192" s="59"/>
      <c r="AD192" s="59"/>
      <c r="AE192" s="59"/>
      <c r="AF192" s="59"/>
      <c r="AG192" s="59"/>
      <c r="AH192" s="65"/>
      <c r="BF192" s="65"/>
      <c r="BG192" s="65"/>
      <c r="BI192" s="65"/>
    </row>
    <row r="193" spans="4:61">
      <c r="D193" s="162" t="str">
        <f t="shared" si="60"/>
        <v/>
      </c>
      <c r="E193" s="162" t="str">
        <f t="shared" si="54"/>
        <v/>
      </c>
      <c r="F193" s="164" t="str">
        <f t="shared" si="55"/>
        <v/>
      </c>
      <c r="G193" s="165" t="str">
        <f t="shared" si="56"/>
        <v/>
      </c>
      <c r="H193" s="164" t="str">
        <f t="shared" si="57"/>
        <v/>
      </c>
      <c r="I193" s="162"/>
      <c r="J193" s="210"/>
      <c r="K193" s="162">
        <f t="shared" si="58"/>
        <v>0</v>
      </c>
      <c r="L193" s="164" t="str">
        <f t="shared" si="59"/>
        <v/>
      </c>
      <c r="M193" s="177"/>
      <c r="N193" s="59"/>
      <c r="O193" s="59"/>
      <c r="P193" s="59"/>
      <c r="Q193" s="59"/>
      <c r="R193" s="59"/>
      <c r="S193" s="59"/>
      <c r="T193" s="59"/>
      <c r="U193" s="59"/>
      <c r="V193" s="59"/>
      <c r="AA193" s="59"/>
      <c r="AB193" s="59"/>
      <c r="AC193" s="59"/>
      <c r="AD193" s="59"/>
      <c r="AE193" s="59"/>
      <c r="AF193" s="59"/>
      <c r="AG193" s="59"/>
      <c r="AH193" s="65"/>
      <c r="BF193" s="65"/>
      <c r="BG193" s="65"/>
      <c r="BI193" s="65"/>
    </row>
    <row r="194" spans="4:61">
      <c r="D194" s="162" t="str">
        <f t="shared" si="60"/>
        <v/>
      </c>
      <c r="E194" s="162" t="str">
        <f t="shared" si="54"/>
        <v/>
      </c>
      <c r="F194" s="164" t="str">
        <f t="shared" si="55"/>
        <v/>
      </c>
      <c r="G194" s="165" t="str">
        <f t="shared" si="56"/>
        <v/>
      </c>
      <c r="H194" s="164" t="str">
        <f t="shared" si="57"/>
        <v/>
      </c>
      <c r="I194" s="162"/>
      <c r="J194" s="210"/>
      <c r="K194" s="162">
        <f t="shared" si="58"/>
        <v>0</v>
      </c>
      <c r="L194" s="164" t="str">
        <f t="shared" si="59"/>
        <v/>
      </c>
      <c r="M194" s="177"/>
      <c r="N194" s="59"/>
      <c r="O194" s="59"/>
      <c r="P194" s="59"/>
      <c r="Q194" s="59"/>
      <c r="R194" s="59"/>
      <c r="S194" s="59"/>
      <c r="T194" s="59"/>
      <c r="U194" s="59"/>
      <c r="V194" s="59"/>
      <c r="AA194" s="59"/>
      <c r="AB194" s="59"/>
      <c r="AC194" s="59"/>
      <c r="AD194" s="59"/>
      <c r="AE194" s="59"/>
      <c r="AF194" s="59"/>
      <c r="AG194" s="59"/>
      <c r="AH194" s="65"/>
      <c r="BF194" s="65"/>
      <c r="BG194" s="65"/>
      <c r="BI194" s="65"/>
    </row>
    <row r="195" spans="4:61">
      <c r="D195" s="162" t="str">
        <f t="shared" si="60"/>
        <v/>
      </c>
      <c r="E195" s="162" t="str">
        <f t="shared" si="54"/>
        <v/>
      </c>
      <c r="F195" s="164" t="str">
        <f t="shared" si="55"/>
        <v/>
      </c>
      <c r="G195" s="165" t="str">
        <f t="shared" si="56"/>
        <v/>
      </c>
      <c r="H195" s="164" t="str">
        <f t="shared" si="57"/>
        <v/>
      </c>
      <c r="I195" s="162"/>
      <c r="J195" s="210"/>
      <c r="K195" s="162">
        <f t="shared" si="58"/>
        <v>0</v>
      </c>
      <c r="L195" s="164" t="str">
        <f t="shared" si="59"/>
        <v/>
      </c>
      <c r="M195" s="177"/>
      <c r="N195" s="59"/>
      <c r="O195" s="59"/>
      <c r="P195" s="59"/>
      <c r="Q195" s="59"/>
      <c r="R195" s="59"/>
      <c r="S195" s="59"/>
      <c r="T195" s="59"/>
      <c r="U195" s="59"/>
      <c r="V195" s="59"/>
      <c r="AA195" s="59"/>
      <c r="AB195" s="59"/>
      <c r="AC195" s="59"/>
      <c r="AD195" s="59"/>
      <c r="AE195" s="59"/>
      <c r="AF195" s="59"/>
      <c r="AG195" s="59"/>
      <c r="AH195" s="65"/>
      <c r="BF195" s="65"/>
      <c r="BG195" s="65"/>
      <c r="BI195" s="65"/>
    </row>
    <row r="196" spans="4:61">
      <c r="D196" s="162" t="str">
        <f t="shared" si="60"/>
        <v/>
      </c>
      <c r="E196" s="162" t="str">
        <f t="shared" ref="E196:E259" si="61">IF(D196="","",IF(ISERROR(INDEX($A$25:$B$34,MATCH(D196,$A$25:$A$34,0),2)),0,INDEX($A$25:$B$34,MATCH(D196,$A$25:$A$34,0),2)))</f>
        <v/>
      </c>
      <c r="F196" s="164" t="str">
        <f t="shared" ref="F196:F259" si="62">IF(D196="","",IF(emi&gt;(L195*(1+rate/freq)),IF((L195*(1+rate/freq))&lt;0,0,(L195*(1+rate/freq))),emi))</f>
        <v/>
      </c>
      <c r="G196" s="165" t="str">
        <f t="shared" ref="G196:G259" si="63">IF(D196="","",IF(L195&lt;0,0,L195)*rate/freq)</f>
        <v/>
      </c>
      <c r="H196" s="164" t="str">
        <f t="shared" si="57"/>
        <v/>
      </c>
      <c r="I196" s="162"/>
      <c r="J196" s="210"/>
      <c r="K196" s="162">
        <f t="shared" si="58"/>
        <v>0</v>
      </c>
      <c r="L196" s="164" t="str">
        <f t="shared" si="59"/>
        <v/>
      </c>
      <c r="M196" s="177"/>
      <c r="N196" s="59"/>
      <c r="O196" s="59"/>
      <c r="P196" s="59"/>
      <c r="Q196" s="59"/>
      <c r="R196" s="59"/>
      <c r="S196" s="59"/>
      <c r="T196" s="59"/>
      <c r="U196" s="59"/>
      <c r="V196" s="59"/>
      <c r="AA196" s="59"/>
      <c r="AB196" s="59"/>
      <c r="AC196" s="59"/>
      <c r="AD196" s="59"/>
      <c r="AE196" s="59"/>
      <c r="AF196" s="59"/>
      <c r="AG196" s="59"/>
      <c r="AH196" s="65"/>
      <c r="BF196" s="65"/>
      <c r="BG196" s="65"/>
      <c r="BI196" s="65"/>
    </row>
    <row r="197" spans="4:61">
      <c r="D197" s="162" t="str">
        <f t="shared" si="60"/>
        <v/>
      </c>
      <c r="E197" s="162" t="str">
        <f t="shared" si="61"/>
        <v/>
      </c>
      <c r="F197" s="164" t="str">
        <f t="shared" si="62"/>
        <v/>
      </c>
      <c r="G197" s="165" t="str">
        <f t="shared" si="63"/>
        <v/>
      </c>
      <c r="H197" s="164" t="str">
        <f t="shared" ref="H197:H260" si="64">IF(D197="","",F197-G197)</f>
        <v/>
      </c>
      <c r="I197" s="162"/>
      <c r="J197" s="210"/>
      <c r="K197" s="162">
        <f t="shared" ref="K197:K260" si="65">IF(L196=0,0,J197)</f>
        <v>0</v>
      </c>
      <c r="L197" s="164" t="str">
        <f t="shared" ref="L197:L260" si="66">IF(D197="","",IF(L196&lt;=0,0,IF(L196+E197-H197-I197-K197&lt;0,0,L196+E197-H197-I197-K197)))</f>
        <v/>
      </c>
      <c r="M197" s="177"/>
      <c r="N197" s="59"/>
      <c r="O197" s="59"/>
      <c r="P197" s="59"/>
      <c r="Q197" s="59"/>
      <c r="R197" s="59"/>
      <c r="S197" s="59"/>
      <c r="T197" s="59"/>
      <c r="U197" s="59"/>
      <c r="V197" s="59"/>
      <c r="AA197" s="59"/>
      <c r="AB197" s="59"/>
      <c r="AC197" s="59"/>
      <c r="AD197" s="59"/>
      <c r="AE197" s="59"/>
      <c r="AF197" s="59"/>
      <c r="AG197" s="59"/>
      <c r="AH197" s="65"/>
      <c r="BF197" s="65"/>
      <c r="BG197" s="65"/>
      <c r="BI197" s="65"/>
    </row>
    <row r="198" spans="4:61">
      <c r="D198" s="162" t="str">
        <f t="shared" si="60"/>
        <v/>
      </c>
      <c r="E198" s="162" t="str">
        <f t="shared" si="61"/>
        <v/>
      </c>
      <c r="F198" s="164" t="str">
        <f t="shared" si="62"/>
        <v/>
      </c>
      <c r="G198" s="165" t="str">
        <f t="shared" si="63"/>
        <v/>
      </c>
      <c r="H198" s="164" t="str">
        <f t="shared" si="64"/>
        <v/>
      </c>
      <c r="I198" s="162"/>
      <c r="J198" s="210"/>
      <c r="K198" s="162">
        <f t="shared" si="65"/>
        <v>0</v>
      </c>
      <c r="L198" s="164" t="str">
        <f t="shared" si="66"/>
        <v/>
      </c>
      <c r="M198" s="177"/>
      <c r="N198" s="59"/>
      <c r="O198" s="59"/>
      <c r="P198" s="59"/>
      <c r="Q198" s="59"/>
      <c r="R198" s="59"/>
      <c r="S198" s="59"/>
      <c r="T198" s="59"/>
      <c r="U198" s="59"/>
      <c r="V198" s="59"/>
      <c r="AA198" s="59"/>
      <c r="AB198" s="59"/>
      <c r="AC198" s="59"/>
      <c r="AD198" s="59"/>
      <c r="AE198" s="59"/>
      <c r="AF198" s="59"/>
      <c r="AG198" s="59"/>
      <c r="AH198" s="65"/>
      <c r="BF198" s="65"/>
      <c r="BG198" s="65"/>
      <c r="BI198" s="65"/>
    </row>
    <row r="199" spans="4:61">
      <c r="D199" s="162" t="str">
        <f t="shared" si="60"/>
        <v/>
      </c>
      <c r="E199" s="162" t="str">
        <f t="shared" si="61"/>
        <v/>
      </c>
      <c r="F199" s="164" t="str">
        <f t="shared" si="62"/>
        <v/>
      </c>
      <c r="G199" s="165" t="str">
        <f t="shared" si="63"/>
        <v/>
      </c>
      <c r="H199" s="164" t="str">
        <f t="shared" si="64"/>
        <v/>
      </c>
      <c r="I199" s="162"/>
      <c r="J199" s="210"/>
      <c r="K199" s="162">
        <f t="shared" si="65"/>
        <v>0</v>
      </c>
      <c r="L199" s="164" t="str">
        <f t="shared" si="66"/>
        <v/>
      </c>
      <c r="M199" s="177"/>
      <c r="N199" s="59"/>
      <c r="O199" s="59"/>
      <c r="P199" s="59"/>
      <c r="Q199" s="59"/>
      <c r="R199" s="59"/>
      <c r="S199" s="59"/>
      <c r="T199" s="59"/>
      <c r="U199" s="59"/>
      <c r="V199" s="59"/>
      <c r="AA199" s="59"/>
      <c r="AB199" s="59"/>
      <c r="AC199" s="59"/>
      <c r="AD199" s="59"/>
      <c r="AE199" s="59"/>
      <c r="AF199" s="59"/>
      <c r="AG199" s="59"/>
      <c r="AH199" s="65"/>
      <c r="BF199" s="65"/>
      <c r="BG199" s="65"/>
      <c r="BI199" s="65"/>
    </row>
    <row r="200" spans="4:61">
      <c r="D200" s="162" t="str">
        <f t="shared" si="60"/>
        <v/>
      </c>
      <c r="E200" s="162" t="str">
        <f t="shared" si="61"/>
        <v/>
      </c>
      <c r="F200" s="164" t="str">
        <f t="shared" si="62"/>
        <v/>
      </c>
      <c r="G200" s="165" t="str">
        <f t="shared" si="63"/>
        <v/>
      </c>
      <c r="H200" s="164" t="str">
        <f t="shared" si="64"/>
        <v/>
      </c>
      <c r="I200" s="162"/>
      <c r="J200" s="210"/>
      <c r="K200" s="162">
        <f t="shared" si="65"/>
        <v>0</v>
      </c>
      <c r="L200" s="164" t="str">
        <f t="shared" si="66"/>
        <v/>
      </c>
      <c r="M200" s="177"/>
      <c r="N200" s="59"/>
      <c r="O200" s="59"/>
      <c r="P200" s="59"/>
      <c r="Q200" s="59"/>
      <c r="R200" s="59"/>
      <c r="S200" s="59"/>
      <c r="T200" s="59"/>
      <c r="U200" s="59"/>
      <c r="V200" s="59"/>
      <c r="AA200" s="59"/>
      <c r="AB200" s="59"/>
      <c r="AC200" s="59"/>
      <c r="AD200" s="59"/>
      <c r="AE200" s="59"/>
      <c r="AF200" s="59"/>
      <c r="AG200" s="59"/>
      <c r="AH200" s="65"/>
      <c r="BF200" s="65"/>
      <c r="BG200" s="65"/>
      <c r="BI200" s="65"/>
    </row>
    <row r="201" spans="4:61">
      <c r="D201" s="162" t="str">
        <f t="shared" si="60"/>
        <v/>
      </c>
      <c r="E201" s="162" t="str">
        <f t="shared" si="61"/>
        <v/>
      </c>
      <c r="F201" s="164" t="str">
        <f t="shared" si="62"/>
        <v/>
      </c>
      <c r="G201" s="165" t="str">
        <f t="shared" si="63"/>
        <v/>
      </c>
      <c r="H201" s="164" t="str">
        <f t="shared" si="64"/>
        <v/>
      </c>
      <c r="I201" s="162"/>
      <c r="J201" s="210"/>
      <c r="K201" s="162">
        <f t="shared" si="65"/>
        <v>0</v>
      </c>
      <c r="L201" s="164" t="str">
        <f t="shared" si="66"/>
        <v/>
      </c>
      <c r="M201" s="177"/>
      <c r="N201" s="59"/>
      <c r="O201" s="59"/>
      <c r="P201" s="59"/>
      <c r="Q201" s="59"/>
      <c r="R201" s="59"/>
      <c r="S201" s="59"/>
      <c r="T201" s="59"/>
      <c r="U201" s="59"/>
      <c r="V201" s="59"/>
      <c r="AA201" s="59"/>
      <c r="AB201" s="59"/>
      <c r="AC201" s="59"/>
      <c r="AD201" s="59"/>
      <c r="AE201" s="59"/>
      <c r="AF201" s="59"/>
      <c r="AG201" s="59"/>
      <c r="AH201" s="65"/>
      <c r="BF201" s="65"/>
      <c r="BG201" s="65"/>
      <c r="BI201" s="65"/>
    </row>
    <row r="202" spans="4:61">
      <c r="D202" s="162" t="str">
        <f t="shared" si="60"/>
        <v/>
      </c>
      <c r="E202" s="162" t="str">
        <f t="shared" si="61"/>
        <v/>
      </c>
      <c r="F202" s="164" t="str">
        <f t="shared" si="62"/>
        <v/>
      </c>
      <c r="G202" s="165" t="str">
        <f t="shared" si="63"/>
        <v/>
      </c>
      <c r="H202" s="164" t="str">
        <f t="shared" si="64"/>
        <v/>
      </c>
      <c r="I202" s="162"/>
      <c r="J202" s="210"/>
      <c r="K202" s="162">
        <f t="shared" si="65"/>
        <v>0</v>
      </c>
      <c r="L202" s="164" t="str">
        <f t="shared" si="66"/>
        <v/>
      </c>
      <c r="M202" s="177"/>
      <c r="N202" s="59"/>
      <c r="O202" s="59"/>
      <c r="P202" s="59"/>
      <c r="Q202" s="59"/>
      <c r="R202" s="59"/>
      <c r="S202" s="59"/>
      <c r="T202" s="59"/>
      <c r="U202" s="59"/>
      <c r="V202" s="59"/>
      <c r="AA202" s="59"/>
      <c r="AB202" s="59"/>
      <c r="AC202" s="59"/>
      <c r="AD202" s="59"/>
      <c r="AE202" s="59"/>
      <c r="AF202" s="59"/>
      <c r="AG202" s="59"/>
      <c r="AH202" s="65"/>
      <c r="BF202" s="65"/>
      <c r="BG202" s="65"/>
      <c r="BI202" s="65"/>
    </row>
    <row r="203" spans="4:61">
      <c r="D203" s="162" t="str">
        <f t="shared" si="60"/>
        <v/>
      </c>
      <c r="E203" s="162" t="str">
        <f t="shared" si="61"/>
        <v/>
      </c>
      <c r="F203" s="164" t="str">
        <f t="shared" si="62"/>
        <v/>
      </c>
      <c r="G203" s="165" t="str">
        <f t="shared" si="63"/>
        <v/>
      </c>
      <c r="H203" s="164" t="str">
        <f t="shared" si="64"/>
        <v/>
      </c>
      <c r="I203" s="162"/>
      <c r="J203" s="210"/>
      <c r="K203" s="162">
        <f t="shared" si="65"/>
        <v>0</v>
      </c>
      <c r="L203" s="164" t="str">
        <f t="shared" si="66"/>
        <v/>
      </c>
      <c r="M203" s="177"/>
      <c r="N203" s="59"/>
      <c r="O203" s="59"/>
      <c r="P203" s="59"/>
      <c r="Q203" s="59"/>
      <c r="R203" s="59"/>
      <c r="S203" s="59"/>
      <c r="T203" s="59"/>
      <c r="U203" s="59"/>
      <c r="V203" s="59"/>
      <c r="AA203" s="59"/>
      <c r="AB203" s="59"/>
      <c r="AC203" s="59"/>
      <c r="AD203" s="59"/>
      <c r="AE203" s="59"/>
      <c r="AF203" s="59"/>
      <c r="AG203" s="59"/>
      <c r="AH203" s="65"/>
      <c r="BF203" s="65"/>
      <c r="BG203" s="65"/>
      <c r="BI203" s="65"/>
    </row>
    <row r="204" spans="4:61">
      <c r="D204" s="162" t="str">
        <f t="shared" si="60"/>
        <v/>
      </c>
      <c r="E204" s="162" t="str">
        <f t="shared" si="61"/>
        <v/>
      </c>
      <c r="F204" s="164" t="str">
        <f t="shared" si="62"/>
        <v/>
      </c>
      <c r="G204" s="165" t="str">
        <f t="shared" si="63"/>
        <v/>
      </c>
      <c r="H204" s="164" t="str">
        <f t="shared" si="64"/>
        <v/>
      </c>
      <c r="I204" s="162"/>
      <c r="J204" s="210"/>
      <c r="K204" s="162">
        <f t="shared" si="65"/>
        <v>0</v>
      </c>
      <c r="L204" s="164" t="str">
        <f t="shared" si="66"/>
        <v/>
      </c>
      <c r="M204" s="177"/>
      <c r="N204" s="59"/>
      <c r="O204" s="59"/>
      <c r="P204" s="59"/>
      <c r="Q204" s="59"/>
      <c r="R204" s="59"/>
      <c r="S204" s="59"/>
      <c r="T204" s="59"/>
      <c r="U204" s="59"/>
      <c r="V204" s="59"/>
      <c r="AA204" s="59"/>
      <c r="AB204" s="59"/>
      <c r="AC204" s="59"/>
      <c r="AD204" s="59"/>
      <c r="AE204" s="59"/>
      <c r="AF204" s="59"/>
      <c r="AG204" s="59"/>
      <c r="AH204" s="65"/>
      <c r="BF204" s="65"/>
      <c r="BG204" s="65"/>
      <c r="BI204" s="65"/>
    </row>
    <row r="205" spans="4:61">
      <c r="D205" s="162" t="str">
        <f t="shared" si="60"/>
        <v/>
      </c>
      <c r="E205" s="162" t="str">
        <f t="shared" si="61"/>
        <v/>
      </c>
      <c r="F205" s="164" t="str">
        <f t="shared" si="62"/>
        <v/>
      </c>
      <c r="G205" s="165" t="str">
        <f t="shared" si="63"/>
        <v/>
      </c>
      <c r="H205" s="164" t="str">
        <f t="shared" si="64"/>
        <v/>
      </c>
      <c r="I205" s="162"/>
      <c r="J205" s="210"/>
      <c r="K205" s="162">
        <f t="shared" si="65"/>
        <v>0</v>
      </c>
      <c r="L205" s="164" t="str">
        <f t="shared" si="66"/>
        <v/>
      </c>
      <c r="M205" s="177"/>
      <c r="N205" s="59"/>
      <c r="O205" s="59"/>
      <c r="P205" s="59"/>
      <c r="Q205" s="59"/>
      <c r="R205" s="59"/>
      <c r="S205" s="59"/>
      <c r="T205" s="59"/>
      <c r="U205" s="59"/>
      <c r="V205" s="59"/>
      <c r="AA205" s="59"/>
      <c r="AB205" s="59"/>
      <c r="AC205" s="59"/>
      <c r="AD205" s="59"/>
      <c r="AE205" s="59"/>
      <c r="AF205" s="59"/>
      <c r="AG205" s="59"/>
      <c r="AH205" s="65"/>
      <c r="BF205" s="65"/>
      <c r="BG205" s="65"/>
      <c r="BI205" s="65"/>
    </row>
    <row r="206" spans="4:61">
      <c r="D206" s="162" t="str">
        <f t="shared" si="60"/>
        <v/>
      </c>
      <c r="E206" s="162" t="str">
        <f t="shared" si="61"/>
        <v/>
      </c>
      <c r="F206" s="164" t="str">
        <f t="shared" si="62"/>
        <v/>
      </c>
      <c r="G206" s="165" t="str">
        <f t="shared" si="63"/>
        <v/>
      </c>
      <c r="H206" s="164" t="str">
        <f t="shared" si="64"/>
        <v/>
      </c>
      <c r="I206" s="162"/>
      <c r="J206" s="210"/>
      <c r="K206" s="162">
        <f t="shared" si="65"/>
        <v>0</v>
      </c>
      <c r="L206" s="164" t="str">
        <f t="shared" si="66"/>
        <v/>
      </c>
      <c r="M206" s="177"/>
      <c r="N206" s="59"/>
      <c r="O206" s="59"/>
      <c r="P206" s="59"/>
      <c r="Q206" s="59"/>
      <c r="R206" s="59"/>
      <c r="S206" s="59"/>
      <c r="T206" s="59"/>
      <c r="U206" s="59"/>
      <c r="V206" s="59"/>
      <c r="AA206" s="59"/>
      <c r="AB206" s="59"/>
      <c r="AC206" s="59"/>
      <c r="AD206" s="59"/>
      <c r="AE206" s="59"/>
      <c r="AF206" s="59"/>
      <c r="AG206" s="59"/>
      <c r="AH206" s="65"/>
      <c r="BF206" s="65"/>
      <c r="BG206" s="65"/>
      <c r="BI206" s="65"/>
    </row>
    <row r="207" spans="4:61">
      <c r="D207" s="162" t="str">
        <f t="shared" si="60"/>
        <v/>
      </c>
      <c r="E207" s="162" t="str">
        <f t="shared" si="61"/>
        <v/>
      </c>
      <c r="F207" s="164" t="str">
        <f t="shared" si="62"/>
        <v/>
      </c>
      <c r="G207" s="165" t="str">
        <f t="shared" si="63"/>
        <v/>
      </c>
      <c r="H207" s="164" t="str">
        <f t="shared" si="64"/>
        <v/>
      </c>
      <c r="I207" s="162"/>
      <c r="J207" s="210"/>
      <c r="K207" s="162">
        <f t="shared" si="65"/>
        <v>0</v>
      </c>
      <c r="L207" s="164" t="str">
        <f t="shared" si="66"/>
        <v/>
      </c>
      <c r="M207" s="177"/>
      <c r="N207" s="59"/>
      <c r="O207" s="59"/>
      <c r="P207" s="59"/>
      <c r="Q207" s="59"/>
      <c r="R207" s="59"/>
      <c r="S207" s="59"/>
      <c r="T207" s="59"/>
      <c r="U207" s="59"/>
      <c r="V207" s="59"/>
      <c r="AA207" s="59"/>
      <c r="AB207" s="59"/>
      <c r="AC207" s="59"/>
      <c r="AD207" s="59"/>
      <c r="AE207" s="59"/>
      <c r="AF207" s="59"/>
      <c r="AG207" s="59"/>
      <c r="AH207" s="65"/>
      <c r="BF207" s="65"/>
      <c r="BG207" s="65"/>
      <c r="BI207" s="65"/>
    </row>
    <row r="208" spans="4:61">
      <c r="D208" s="162" t="str">
        <f t="shared" si="60"/>
        <v/>
      </c>
      <c r="E208" s="162" t="str">
        <f t="shared" si="61"/>
        <v/>
      </c>
      <c r="F208" s="164" t="str">
        <f t="shared" si="62"/>
        <v/>
      </c>
      <c r="G208" s="165" t="str">
        <f t="shared" si="63"/>
        <v/>
      </c>
      <c r="H208" s="164" t="str">
        <f t="shared" si="64"/>
        <v/>
      </c>
      <c r="I208" s="162"/>
      <c r="J208" s="210"/>
      <c r="K208" s="162">
        <f t="shared" si="65"/>
        <v>0</v>
      </c>
      <c r="L208" s="164" t="str">
        <f t="shared" si="66"/>
        <v/>
      </c>
      <c r="M208" s="177"/>
      <c r="N208" s="59"/>
      <c r="O208" s="59"/>
      <c r="P208" s="59"/>
      <c r="Q208" s="59"/>
      <c r="R208" s="59"/>
      <c r="S208" s="59"/>
      <c r="T208" s="59"/>
      <c r="U208" s="59"/>
      <c r="V208" s="59"/>
      <c r="AA208" s="59"/>
      <c r="AB208" s="59"/>
      <c r="AC208" s="59"/>
      <c r="AD208" s="59"/>
      <c r="AE208" s="59"/>
      <c r="AF208" s="59"/>
      <c r="AG208" s="59"/>
      <c r="AH208" s="65"/>
      <c r="BF208" s="65"/>
      <c r="BG208" s="65"/>
      <c r="BI208" s="65"/>
    </row>
    <row r="209" spans="4:61">
      <c r="D209" s="162" t="str">
        <f t="shared" si="60"/>
        <v/>
      </c>
      <c r="E209" s="162" t="str">
        <f t="shared" si="61"/>
        <v/>
      </c>
      <c r="F209" s="164" t="str">
        <f t="shared" si="62"/>
        <v/>
      </c>
      <c r="G209" s="165" t="str">
        <f t="shared" si="63"/>
        <v/>
      </c>
      <c r="H209" s="164" t="str">
        <f t="shared" si="64"/>
        <v/>
      </c>
      <c r="I209" s="162"/>
      <c r="J209" s="210"/>
      <c r="K209" s="162">
        <f t="shared" si="65"/>
        <v>0</v>
      </c>
      <c r="L209" s="164" t="str">
        <f t="shared" si="66"/>
        <v/>
      </c>
      <c r="M209" s="177"/>
      <c r="N209" s="59"/>
      <c r="O209" s="59"/>
      <c r="P209" s="59"/>
      <c r="Q209" s="59"/>
      <c r="R209" s="59"/>
      <c r="S209" s="59"/>
      <c r="T209" s="59"/>
      <c r="U209" s="59"/>
      <c r="V209" s="59"/>
      <c r="AA209" s="59"/>
      <c r="AB209" s="59"/>
      <c r="AC209" s="59"/>
      <c r="AD209" s="59"/>
      <c r="AE209" s="59"/>
      <c r="AF209" s="59"/>
      <c r="AG209" s="59"/>
      <c r="AH209" s="65"/>
      <c r="BF209" s="65"/>
      <c r="BG209" s="65"/>
      <c r="BI209" s="65"/>
    </row>
    <row r="210" spans="4:61">
      <c r="D210" s="162" t="str">
        <f t="shared" si="60"/>
        <v/>
      </c>
      <c r="E210" s="162" t="str">
        <f t="shared" si="61"/>
        <v/>
      </c>
      <c r="F210" s="164" t="str">
        <f t="shared" si="62"/>
        <v/>
      </c>
      <c r="G210" s="165" t="str">
        <f t="shared" si="63"/>
        <v/>
      </c>
      <c r="H210" s="164" t="str">
        <f t="shared" si="64"/>
        <v/>
      </c>
      <c r="I210" s="162"/>
      <c r="J210" s="210"/>
      <c r="K210" s="162">
        <f t="shared" si="65"/>
        <v>0</v>
      </c>
      <c r="L210" s="164" t="str">
        <f t="shared" si="66"/>
        <v/>
      </c>
      <c r="M210" s="177"/>
      <c r="N210" s="59"/>
      <c r="O210" s="59"/>
      <c r="P210" s="59"/>
      <c r="Q210" s="59"/>
      <c r="R210" s="59"/>
      <c r="S210" s="59"/>
      <c r="T210" s="59"/>
      <c r="U210" s="59"/>
      <c r="V210" s="59"/>
      <c r="AA210" s="59"/>
      <c r="AB210" s="59"/>
      <c r="AC210" s="59"/>
      <c r="AD210" s="59"/>
      <c r="AE210" s="59"/>
      <c r="AF210" s="59"/>
      <c r="AG210" s="59"/>
      <c r="AH210" s="65"/>
      <c r="BF210" s="65"/>
      <c r="BG210" s="65"/>
      <c r="BI210" s="65"/>
    </row>
    <row r="211" spans="4:61">
      <c r="D211" s="162" t="str">
        <f t="shared" si="60"/>
        <v/>
      </c>
      <c r="E211" s="162" t="str">
        <f t="shared" si="61"/>
        <v/>
      </c>
      <c r="F211" s="164" t="str">
        <f t="shared" si="62"/>
        <v/>
      </c>
      <c r="G211" s="165" t="str">
        <f t="shared" si="63"/>
        <v/>
      </c>
      <c r="H211" s="164" t="str">
        <f t="shared" si="64"/>
        <v/>
      </c>
      <c r="I211" s="162"/>
      <c r="J211" s="210"/>
      <c r="K211" s="162">
        <f t="shared" si="65"/>
        <v>0</v>
      </c>
      <c r="L211" s="164" t="str">
        <f t="shared" si="66"/>
        <v/>
      </c>
      <c r="M211" s="177"/>
      <c r="N211" s="59"/>
      <c r="O211" s="59"/>
      <c r="P211" s="59"/>
      <c r="Q211" s="59"/>
      <c r="R211" s="59"/>
      <c r="S211" s="59"/>
      <c r="T211" s="59"/>
      <c r="U211" s="59"/>
      <c r="V211" s="59"/>
      <c r="AA211" s="59"/>
      <c r="AB211" s="59"/>
      <c r="AC211" s="59"/>
      <c r="AD211" s="59"/>
      <c r="AE211" s="59"/>
      <c r="AF211" s="59"/>
      <c r="AG211" s="59"/>
      <c r="AH211" s="65"/>
      <c r="BF211" s="65"/>
      <c r="BG211" s="65"/>
      <c r="BI211" s="65"/>
    </row>
    <row r="212" spans="4:61">
      <c r="D212" s="162" t="str">
        <f t="shared" si="60"/>
        <v/>
      </c>
      <c r="E212" s="162" t="str">
        <f t="shared" si="61"/>
        <v/>
      </c>
      <c r="F212" s="164" t="str">
        <f t="shared" si="62"/>
        <v/>
      </c>
      <c r="G212" s="165" t="str">
        <f t="shared" si="63"/>
        <v/>
      </c>
      <c r="H212" s="164" t="str">
        <f t="shared" si="64"/>
        <v/>
      </c>
      <c r="I212" s="162"/>
      <c r="J212" s="210"/>
      <c r="K212" s="162">
        <f t="shared" si="65"/>
        <v>0</v>
      </c>
      <c r="L212" s="164" t="str">
        <f t="shared" si="66"/>
        <v/>
      </c>
      <c r="M212" s="177"/>
      <c r="N212" s="59"/>
      <c r="O212" s="59"/>
      <c r="P212" s="59"/>
      <c r="Q212" s="59"/>
      <c r="R212" s="59"/>
      <c r="S212" s="59"/>
      <c r="T212" s="59"/>
      <c r="U212" s="59"/>
      <c r="V212" s="59"/>
      <c r="AA212" s="59"/>
      <c r="AB212" s="59"/>
      <c r="AC212" s="59"/>
      <c r="AD212" s="59"/>
      <c r="AE212" s="59"/>
      <c r="AF212" s="59"/>
      <c r="AG212" s="59"/>
      <c r="AH212" s="65"/>
      <c r="BF212" s="65"/>
      <c r="BG212" s="65"/>
      <c r="BI212" s="65"/>
    </row>
    <row r="213" spans="4:61">
      <c r="D213" s="162" t="str">
        <f t="shared" si="60"/>
        <v/>
      </c>
      <c r="E213" s="162" t="str">
        <f t="shared" si="61"/>
        <v/>
      </c>
      <c r="F213" s="164" t="str">
        <f t="shared" si="62"/>
        <v/>
      </c>
      <c r="G213" s="165" t="str">
        <f t="shared" si="63"/>
        <v/>
      </c>
      <c r="H213" s="164" t="str">
        <f t="shared" si="64"/>
        <v/>
      </c>
      <c r="I213" s="162"/>
      <c r="J213" s="210"/>
      <c r="K213" s="162">
        <f t="shared" si="65"/>
        <v>0</v>
      </c>
      <c r="L213" s="164" t="str">
        <f t="shared" si="66"/>
        <v/>
      </c>
      <c r="M213" s="177"/>
      <c r="N213" s="59"/>
      <c r="O213" s="59"/>
      <c r="P213" s="59"/>
      <c r="Q213" s="59"/>
      <c r="R213" s="59"/>
      <c r="S213" s="59"/>
      <c r="T213" s="59"/>
      <c r="U213" s="59"/>
      <c r="V213" s="59"/>
      <c r="AA213" s="59"/>
      <c r="AB213" s="59"/>
      <c r="AC213" s="59"/>
      <c r="AD213" s="59"/>
      <c r="AE213" s="59"/>
      <c r="AF213" s="59"/>
      <c r="AG213" s="59"/>
      <c r="AH213" s="65"/>
      <c r="BF213" s="65"/>
      <c r="BG213" s="65"/>
      <c r="BI213" s="65"/>
    </row>
    <row r="214" spans="4:61">
      <c r="D214" s="162" t="str">
        <f t="shared" si="60"/>
        <v/>
      </c>
      <c r="E214" s="162" t="str">
        <f t="shared" si="61"/>
        <v/>
      </c>
      <c r="F214" s="164" t="str">
        <f t="shared" si="62"/>
        <v/>
      </c>
      <c r="G214" s="165" t="str">
        <f t="shared" si="63"/>
        <v/>
      </c>
      <c r="H214" s="164" t="str">
        <f t="shared" si="64"/>
        <v/>
      </c>
      <c r="I214" s="162"/>
      <c r="J214" s="210"/>
      <c r="K214" s="162">
        <f t="shared" si="65"/>
        <v>0</v>
      </c>
      <c r="L214" s="164" t="str">
        <f t="shared" si="66"/>
        <v/>
      </c>
      <c r="M214" s="177"/>
      <c r="N214" s="59"/>
      <c r="O214" s="59"/>
      <c r="P214" s="59"/>
      <c r="Q214" s="59"/>
      <c r="R214" s="59"/>
      <c r="S214" s="59"/>
      <c r="T214" s="59"/>
      <c r="U214" s="59"/>
      <c r="V214" s="59"/>
      <c r="AA214" s="59"/>
      <c r="AB214" s="59"/>
      <c r="AC214" s="59"/>
      <c r="AD214" s="59"/>
      <c r="AE214" s="59"/>
      <c r="AF214" s="59"/>
      <c r="AG214" s="59"/>
      <c r="AH214" s="65"/>
      <c r="BF214" s="65"/>
      <c r="BG214" s="65"/>
      <c r="BI214" s="65"/>
    </row>
    <row r="215" spans="4:61">
      <c r="D215" s="162" t="str">
        <f t="shared" si="60"/>
        <v/>
      </c>
      <c r="E215" s="162" t="str">
        <f t="shared" si="61"/>
        <v/>
      </c>
      <c r="F215" s="164" t="str">
        <f t="shared" si="62"/>
        <v/>
      </c>
      <c r="G215" s="165" t="str">
        <f t="shared" si="63"/>
        <v/>
      </c>
      <c r="H215" s="164" t="str">
        <f t="shared" si="64"/>
        <v/>
      </c>
      <c r="I215" s="162"/>
      <c r="J215" s="210"/>
      <c r="K215" s="162">
        <f t="shared" si="65"/>
        <v>0</v>
      </c>
      <c r="L215" s="164" t="str">
        <f t="shared" si="66"/>
        <v/>
      </c>
      <c r="M215" s="177"/>
      <c r="N215" s="59"/>
      <c r="O215" s="59"/>
      <c r="P215" s="59"/>
      <c r="Q215" s="59"/>
      <c r="R215" s="59"/>
      <c r="S215" s="59"/>
      <c r="T215" s="59"/>
      <c r="U215" s="59"/>
      <c r="V215" s="59"/>
      <c r="AA215" s="59"/>
      <c r="AB215" s="59"/>
      <c r="AC215" s="59"/>
      <c r="AD215" s="59"/>
      <c r="AE215" s="59"/>
      <c r="AF215" s="59"/>
      <c r="AG215" s="59"/>
      <c r="AH215" s="65"/>
      <c r="BF215" s="65"/>
      <c r="BG215" s="65"/>
      <c r="BI215" s="65"/>
    </row>
    <row r="216" spans="4:61">
      <c r="D216" s="162" t="str">
        <f t="shared" si="60"/>
        <v/>
      </c>
      <c r="E216" s="162" t="str">
        <f t="shared" si="61"/>
        <v/>
      </c>
      <c r="F216" s="164" t="str">
        <f t="shared" si="62"/>
        <v/>
      </c>
      <c r="G216" s="165" t="str">
        <f t="shared" si="63"/>
        <v/>
      </c>
      <c r="H216" s="164" t="str">
        <f t="shared" si="64"/>
        <v/>
      </c>
      <c r="I216" s="162"/>
      <c r="J216" s="210"/>
      <c r="K216" s="162">
        <f t="shared" si="65"/>
        <v>0</v>
      </c>
      <c r="L216" s="164" t="str">
        <f t="shared" si="66"/>
        <v/>
      </c>
      <c r="M216" s="177"/>
      <c r="N216" s="59"/>
      <c r="O216" s="59"/>
      <c r="P216" s="59"/>
      <c r="Q216" s="59"/>
      <c r="R216" s="59"/>
      <c r="S216" s="59"/>
      <c r="T216" s="59"/>
      <c r="U216" s="59"/>
      <c r="V216" s="59"/>
      <c r="AA216" s="59"/>
      <c r="AB216" s="59"/>
      <c r="AC216" s="59"/>
      <c r="AD216" s="59"/>
      <c r="AE216" s="59"/>
      <c r="AF216" s="59"/>
      <c r="AG216" s="59"/>
      <c r="AH216" s="65"/>
      <c r="BF216" s="65"/>
      <c r="BG216" s="65"/>
      <c r="BI216" s="65"/>
    </row>
    <row r="217" spans="4:61">
      <c r="D217" s="162" t="str">
        <f t="shared" si="60"/>
        <v/>
      </c>
      <c r="E217" s="162" t="str">
        <f t="shared" si="61"/>
        <v/>
      </c>
      <c r="F217" s="164" t="str">
        <f t="shared" si="62"/>
        <v/>
      </c>
      <c r="G217" s="165" t="str">
        <f t="shared" si="63"/>
        <v/>
      </c>
      <c r="H217" s="164" t="str">
        <f t="shared" si="64"/>
        <v/>
      </c>
      <c r="I217" s="162"/>
      <c r="J217" s="210"/>
      <c r="K217" s="162">
        <f t="shared" si="65"/>
        <v>0</v>
      </c>
      <c r="L217" s="164" t="str">
        <f t="shared" si="66"/>
        <v/>
      </c>
      <c r="M217" s="177"/>
      <c r="N217" s="59"/>
      <c r="O217" s="59"/>
      <c r="P217" s="59"/>
      <c r="Q217" s="59"/>
      <c r="R217" s="59"/>
      <c r="S217" s="59"/>
      <c r="T217" s="59"/>
      <c r="U217" s="59"/>
      <c r="V217" s="59"/>
      <c r="AA217" s="59"/>
      <c r="AB217" s="59"/>
      <c r="AC217" s="59"/>
      <c r="AD217" s="59"/>
      <c r="AE217" s="59"/>
      <c r="AF217" s="59"/>
      <c r="AG217" s="59"/>
      <c r="AH217" s="65"/>
      <c r="BF217" s="65"/>
      <c r="BG217" s="65"/>
      <c r="BI217" s="65"/>
    </row>
    <row r="218" spans="4:61">
      <c r="D218" s="162" t="str">
        <f t="shared" si="60"/>
        <v/>
      </c>
      <c r="E218" s="162" t="str">
        <f t="shared" si="61"/>
        <v/>
      </c>
      <c r="F218" s="164" t="str">
        <f t="shared" si="62"/>
        <v/>
      </c>
      <c r="G218" s="165" t="str">
        <f t="shared" si="63"/>
        <v/>
      </c>
      <c r="H218" s="164" t="str">
        <f t="shared" si="64"/>
        <v/>
      </c>
      <c r="I218" s="162"/>
      <c r="J218" s="210"/>
      <c r="K218" s="162">
        <f t="shared" si="65"/>
        <v>0</v>
      </c>
      <c r="L218" s="164" t="str">
        <f t="shared" si="66"/>
        <v/>
      </c>
      <c r="M218" s="177"/>
      <c r="N218" s="59"/>
      <c r="O218" s="59"/>
      <c r="P218" s="59"/>
      <c r="Q218" s="59"/>
      <c r="R218" s="59"/>
      <c r="S218" s="59"/>
      <c r="T218" s="59"/>
      <c r="U218" s="59"/>
      <c r="V218" s="59"/>
      <c r="AA218" s="59"/>
      <c r="AB218" s="59"/>
      <c r="AC218" s="59"/>
      <c r="AD218" s="59"/>
      <c r="AE218" s="59"/>
      <c r="AF218" s="59"/>
      <c r="AG218" s="59"/>
      <c r="AH218" s="65"/>
      <c r="BF218" s="65"/>
      <c r="BG218" s="65"/>
      <c r="BI218" s="65"/>
    </row>
    <row r="219" spans="4:61">
      <c r="D219" s="162" t="str">
        <f t="shared" si="60"/>
        <v/>
      </c>
      <c r="E219" s="162" t="str">
        <f t="shared" si="61"/>
        <v/>
      </c>
      <c r="F219" s="164" t="str">
        <f t="shared" si="62"/>
        <v/>
      </c>
      <c r="G219" s="165" t="str">
        <f t="shared" si="63"/>
        <v/>
      </c>
      <c r="H219" s="164" t="str">
        <f t="shared" si="64"/>
        <v/>
      </c>
      <c r="I219" s="162"/>
      <c r="J219" s="210"/>
      <c r="K219" s="162">
        <f t="shared" si="65"/>
        <v>0</v>
      </c>
      <c r="L219" s="164" t="str">
        <f t="shared" si="66"/>
        <v/>
      </c>
      <c r="M219" s="177"/>
      <c r="N219" s="59"/>
      <c r="O219" s="59"/>
      <c r="P219" s="59"/>
      <c r="Q219" s="59"/>
      <c r="R219" s="59"/>
      <c r="S219" s="59"/>
      <c r="T219" s="59"/>
      <c r="U219" s="59"/>
      <c r="V219" s="59"/>
      <c r="AA219" s="59"/>
      <c r="AB219" s="59"/>
      <c r="AC219" s="59"/>
      <c r="AD219" s="59"/>
      <c r="AE219" s="59"/>
      <c r="AF219" s="59"/>
      <c r="AG219" s="59"/>
      <c r="AH219" s="65"/>
      <c r="BF219" s="65"/>
      <c r="BG219" s="65"/>
      <c r="BI219" s="65"/>
    </row>
    <row r="220" spans="4:61">
      <c r="D220" s="162" t="str">
        <f t="shared" si="60"/>
        <v/>
      </c>
      <c r="E220" s="162" t="str">
        <f t="shared" si="61"/>
        <v/>
      </c>
      <c r="F220" s="164" t="str">
        <f t="shared" si="62"/>
        <v/>
      </c>
      <c r="G220" s="165" t="str">
        <f t="shared" si="63"/>
        <v/>
      </c>
      <c r="H220" s="164" t="str">
        <f t="shared" si="64"/>
        <v/>
      </c>
      <c r="I220" s="162"/>
      <c r="J220" s="210"/>
      <c r="K220" s="162">
        <f t="shared" si="65"/>
        <v>0</v>
      </c>
      <c r="L220" s="164" t="str">
        <f t="shared" si="66"/>
        <v/>
      </c>
      <c r="M220" s="177"/>
      <c r="N220" s="59"/>
      <c r="O220" s="59"/>
      <c r="P220" s="59"/>
      <c r="Q220" s="59"/>
      <c r="R220" s="59"/>
      <c r="S220" s="59"/>
      <c r="T220" s="59"/>
      <c r="U220" s="59"/>
      <c r="V220" s="59"/>
      <c r="AA220" s="59"/>
      <c r="AB220" s="59"/>
      <c r="AC220" s="59"/>
      <c r="AD220" s="59"/>
      <c r="AE220" s="59"/>
      <c r="AF220" s="59"/>
      <c r="AG220" s="59"/>
      <c r="AH220" s="65"/>
      <c r="BF220" s="65"/>
      <c r="BG220" s="65"/>
      <c r="BI220" s="65"/>
    </row>
    <row r="221" spans="4:61">
      <c r="D221" s="162" t="str">
        <f t="shared" si="60"/>
        <v/>
      </c>
      <c r="E221" s="162" t="str">
        <f t="shared" si="61"/>
        <v/>
      </c>
      <c r="F221" s="164" t="str">
        <f t="shared" si="62"/>
        <v/>
      </c>
      <c r="G221" s="165" t="str">
        <f t="shared" si="63"/>
        <v/>
      </c>
      <c r="H221" s="164" t="str">
        <f t="shared" si="64"/>
        <v/>
      </c>
      <c r="I221" s="162"/>
      <c r="J221" s="210"/>
      <c r="K221" s="162">
        <f t="shared" si="65"/>
        <v>0</v>
      </c>
      <c r="L221" s="164" t="str">
        <f t="shared" si="66"/>
        <v/>
      </c>
      <c r="M221" s="177"/>
      <c r="N221" s="59"/>
      <c r="O221" s="59"/>
      <c r="P221" s="59"/>
      <c r="Q221" s="59"/>
      <c r="R221" s="59"/>
      <c r="S221" s="59"/>
      <c r="T221" s="59"/>
      <c r="U221" s="59"/>
      <c r="V221" s="59"/>
      <c r="AA221" s="59"/>
      <c r="AB221" s="59"/>
      <c r="AC221" s="59"/>
      <c r="AD221" s="59"/>
      <c r="AE221" s="59"/>
      <c r="AF221" s="59"/>
      <c r="AG221" s="59"/>
      <c r="AH221" s="65"/>
      <c r="BF221" s="65"/>
      <c r="BG221" s="65"/>
      <c r="BI221" s="65"/>
    </row>
    <row r="222" spans="4:61">
      <c r="D222" s="162" t="str">
        <f t="shared" si="60"/>
        <v/>
      </c>
      <c r="E222" s="162" t="str">
        <f t="shared" si="61"/>
        <v/>
      </c>
      <c r="F222" s="164" t="str">
        <f t="shared" si="62"/>
        <v/>
      </c>
      <c r="G222" s="165" t="str">
        <f t="shared" si="63"/>
        <v/>
      </c>
      <c r="H222" s="164" t="str">
        <f t="shared" si="64"/>
        <v/>
      </c>
      <c r="I222" s="162"/>
      <c r="J222" s="210"/>
      <c r="K222" s="162">
        <f t="shared" si="65"/>
        <v>0</v>
      </c>
      <c r="L222" s="164" t="str">
        <f t="shared" si="66"/>
        <v/>
      </c>
      <c r="M222" s="177"/>
      <c r="N222" s="59"/>
      <c r="O222" s="59"/>
      <c r="P222" s="59"/>
      <c r="Q222" s="59"/>
      <c r="R222" s="59"/>
      <c r="S222" s="59"/>
      <c r="T222" s="59"/>
      <c r="U222" s="59"/>
      <c r="V222" s="59"/>
      <c r="AA222" s="59"/>
      <c r="AB222" s="59"/>
      <c r="AC222" s="59"/>
      <c r="AD222" s="59"/>
      <c r="AE222" s="59"/>
      <c r="AF222" s="59"/>
      <c r="AG222" s="59"/>
      <c r="AH222" s="65"/>
      <c r="BF222" s="65"/>
      <c r="BG222" s="65"/>
      <c r="BI222" s="65"/>
    </row>
    <row r="223" spans="4:61">
      <c r="D223" s="162" t="str">
        <f t="shared" si="60"/>
        <v/>
      </c>
      <c r="E223" s="162" t="str">
        <f t="shared" si="61"/>
        <v/>
      </c>
      <c r="F223" s="164" t="str">
        <f t="shared" si="62"/>
        <v/>
      </c>
      <c r="G223" s="165" t="str">
        <f t="shared" si="63"/>
        <v/>
      </c>
      <c r="H223" s="164" t="str">
        <f t="shared" si="64"/>
        <v/>
      </c>
      <c r="I223" s="162"/>
      <c r="J223" s="210"/>
      <c r="K223" s="162">
        <f t="shared" si="65"/>
        <v>0</v>
      </c>
      <c r="L223" s="164" t="str">
        <f t="shared" si="66"/>
        <v/>
      </c>
      <c r="M223" s="177"/>
      <c r="N223" s="59"/>
      <c r="O223" s="59"/>
      <c r="P223" s="59"/>
      <c r="Q223" s="59"/>
      <c r="R223" s="59"/>
      <c r="S223" s="59"/>
      <c r="T223" s="59"/>
      <c r="U223" s="59"/>
      <c r="V223" s="59"/>
      <c r="AA223" s="59"/>
      <c r="AB223" s="59"/>
      <c r="AC223" s="59"/>
      <c r="AD223" s="59"/>
      <c r="AE223" s="59"/>
      <c r="AF223" s="59"/>
      <c r="AG223" s="59"/>
      <c r="AH223" s="65"/>
      <c r="BF223" s="65"/>
      <c r="BG223" s="65"/>
      <c r="BI223" s="65"/>
    </row>
    <row r="224" spans="4:61">
      <c r="D224" s="162" t="str">
        <f t="shared" si="60"/>
        <v/>
      </c>
      <c r="E224" s="162" t="str">
        <f t="shared" si="61"/>
        <v/>
      </c>
      <c r="F224" s="164" t="str">
        <f t="shared" si="62"/>
        <v/>
      </c>
      <c r="G224" s="165" t="str">
        <f t="shared" si="63"/>
        <v/>
      </c>
      <c r="H224" s="164" t="str">
        <f t="shared" si="64"/>
        <v/>
      </c>
      <c r="I224" s="162"/>
      <c r="J224" s="210"/>
      <c r="K224" s="162">
        <f t="shared" si="65"/>
        <v>0</v>
      </c>
      <c r="L224" s="164" t="str">
        <f t="shared" si="66"/>
        <v/>
      </c>
      <c r="M224" s="177"/>
      <c r="N224" s="59"/>
      <c r="O224" s="59"/>
      <c r="P224" s="59"/>
      <c r="Q224" s="59"/>
      <c r="R224" s="59"/>
      <c r="S224" s="59"/>
      <c r="T224" s="59"/>
      <c r="U224" s="59"/>
      <c r="V224" s="59"/>
      <c r="AA224" s="59"/>
      <c r="AB224" s="59"/>
      <c r="AC224" s="59"/>
      <c r="AD224" s="59"/>
      <c r="AE224" s="59"/>
      <c r="AF224" s="59"/>
      <c r="AG224" s="59"/>
      <c r="AH224" s="65"/>
      <c r="BF224" s="65"/>
      <c r="BG224" s="65"/>
      <c r="BI224" s="65"/>
    </row>
    <row r="225" spans="4:61">
      <c r="D225" s="162" t="str">
        <f t="shared" si="60"/>
        <v/>
      </c>
      <c r="E225" s="162" t="str">
        <f t="shared" si="61"/>
        <v/>
      </c>
      <c r="F225" s="164" t="str">
        <f t="shared" si="62"/>
        <v/>
      </c>
      <c r="G225" s="165" t="str">
        <f t="shared" si="63"/>
        <v/>
      </c>
      <c r="H225" s="164" t="str">
        <f t="shared" si="64"/>
        <v/>
      </c>
      <c r="I225" s="162"/>
      <c r="J225" s="210"/>
      <c r="K225" s="162">
        <f t="shared" si="65"/>
        <v>0</v>
      </c>
      <c r="L225" s="164" t="str">
        <f t="shared" si="66"/>
        <v/>
      </c>
      <c r="M225" s="177"/>
      <c r="N225" s="59"/>
      <c r="O225" s="59"/>
      <c r="P225" s="59"/>
      <c r="Q225" s="59"/>
      <c r="R225" s="59"/>
      <c r="S225" s="59"/>
      <c r="T225" s="59"/>
      <c r="U225" s="59"/>
      <c r="V225" s="59"/>
      <c r="AA225" s="59"/>
      <c r="AB225" s="59"/>
      <c r="AC225" s="59"/>
      <c r="AD225" s="59"/>
      <c r="AE225" s="59"/>
      <c r="AF225" s="59"/>
      <c r="AG225" s="59"/>
      <c r="AH225" s="65"/>
      <c r="BF225" s="65"/>
      <c r="BG225" s="65"/>
      <c r="BI225" s="65"/>
    </row>
    <row r="226" spans="4:61">
      <c r="D226" s="162" t="str">
        <f t="shared" si="60"/>
        <v/>
      </c>
      <c r="E226" s="162" t="str">
        <f t="shared" si="61"/>
        <v/>
      </c>
      <c r="F226" s="164" t="str">
        <f t="shared" si="62"/>
        <v/>
      </c>
      <c r="G226" s="165" t="str">
        <f t="shared" si="63"/>
        <v/>
      </c>
      <c r="H226" s="164" t="str">
        <f t="shared" si="64"/>
        <v/>
      </c>
      <c r="I226" s="162"/>
      <c r="J226" s="210"/>
      <c r="K226" s="162">
        <f t="shared" si="65"/>
        <v>0</v>
      </c>
      <c r="L226" s="164" t="str">
        <f t="shared" si="66"/>
        <v/>
      </c>
      <c r="M226" s="177"/>
      <c r="N226" s="59"/>
      <c r="O226" s="59"/>
      <c r="P226" s="59"/>
      <c r="Q226" s="59"/>
      <c r="R226" s="59"/>
      <c r="S226" s="59"/>
      <c r="T226" s="59"/>
      <c r="U226" s="59"/>
      <c r="V226" s="59"/>
      <c r="AA226" s="59"/>
      <c r="AB226" s="59"/>
      <c r="AC226" s="59"/>
      <c r="AD226" s="59"/>
      <c r="AE226" s="59"/>
      <c r="AF226" s="59"/>
      <c r="AG226" s="59"/>
      <c r="AH226" s="65"/>
      <c r="BF226" s="65"/>
      <c r="BG226" s="65"/>
      <c r="BI226" s="65"/>
    </row>
    <row r="227" spans="4:61">
      <c r="D227" s="162" t="str">
        <f t="shared" si="60"/>
        <v/>
      </c>
      <c r="E227" s="162" t="str">
        <f t="shared" si="61"/>
        <v/>
      </c>
      <c r="F227" s="164" t="str">
        <f t="shared" si="62"/>
        <v/>
      </c>
      <c r="G227" s="165" t="str">
        <f t="shared" si="63"/>
        <v/>
      </c>
      <c r="H227" s="164" t="str">
        <f t="shared" si="64"/>
        <v/>
      </c>
      <c r="I227" s="162"/>
      <c r="J227" s="210"/>
      <c r="K227" s="162">
        <f t="shared" si="65"/>
        <v>0</v>
      </c>
      <c r="L227" s="164" t="str">
        <f t="shared" si="66"/>
        <v/>
      </c>
      <c r="M227" s="177"/>
      <c r="N227" s="59"/>
      <c r="O227" s="59"/>
      <c r="P227" s="59"/>
      <c r="Q227" s="59"/>
      <c r="R227" s="59"/>
      <c r="S227" s="59"/>
      <c r="T227" s="59"/>
      <c r="U227" s="59"/>
      <c r="V227" s="59"/>
      <c r="AA227" s="59"/>
      <c r="AB227" s="59"/>
      <c r="AC227" s="59"/>
      <c r="AD227" s="59"/>
      <c r="AE227" s="59"/>
      <c r="AF227" s="59"/>
      <c r="AG227" s="59"/>
      <c r="AH227" s="65"/>
      <c r="BF227" s="65"/>
      <c r="BG227" s="65"/>
      <c r="BI227" s="65"/>
    </row>
    <row r="228" spans="4:61">
      <c r="D228" s="162" t="str">
        <f t="shared" si="60"/>
        <v/>
      </c>
      <c r="E228" s="162" t="str">
        <f t="shared" si="61"/>
        <v/>
      </c>
      <c r="F228" s="164" t="str">
        <f t="shared" si="62"/>
        <v/>
      </c>
      <c r="G228" s="165" t="str">
        <f t="shared" si="63"/>
        <v/>
      </c>
      <c r="H228" s="164" t="str">
        <f t="shared" si="64"/>
        <v/>
      </c>
      <c r="I228" s="162"/>
      <c r="J228" s="210"/>
      <c r="K228" s="162">
        <f t="shared" si="65"/>
        <v>0</v>
      </c>
      <c r="L228" s="164" t="str">
        <f t="shared" si="66"/>
        <v/>
      </c>
      <c r="M228" s="177"/>
      <c r="N228" s="59"/>
      <c r="O228" s="59"/>
      <c r="P228" s="59"/>
      <c r="Q228" s="59"/>
      <c r="R228" s="59"/>
      <c r="S228" s="59"/>
      <c r="T228" s="59"/>
      <c r="U228" s="59"/>
      <c r="V228" s="59"/>
      <c r="AA228" s="59"/>
      <c r="AB228" s="59"/>
      <c r="AC228" s="59"/>
      <c r="AD228" s="59"/>
      <c r="AE228" s="59"/>
      <c r="AF228" s="59"/>
      <c r="AG228" s="59"/>
      <c r="AH228" s="65"/>
      <c r="BF228" s="65"/>
      <c r="BG228" s="65"/>
      <c r="BI228" s="65"/>
    </row>
    <row r="229" spans="4:61">
      <c r="D229" s="162" t="str">
        <f t="shared" ref="D229:D292" si="67">IF(D228&lt;term*freq,D228+1,"")</f>
        <v/>
      </c>
      <c r="E229" s="162" t="str">
        <f t="shared" si="61"/>
        <v/>
      </c>
      <c r="F229" s="164" t="str">
        <f t="shared" si="62"/>
        <v/>
      </c>
      <c r="G229" s="165" t="str">
        <f t="shared" si="63"/>
        <v/>
      </c>
      <c r="H229" s="164" t="str">
        <f t="shared" si="64"/>
        <v/>
      </c>
      <c r="I229" s="162"/>
      <c r="J229" s="210"/>
      <c r="K229" s="162">
        <f t="shared" si="65"/>
        <v>0</v>
      </c>
      <c r="L229" s="164" t="str">
        <f t="shared" si="66"/>
        <v/>
      </c>
      <c r="M229" s="177"/>
      <c r="N229" s="59"/>
      <c r="O229" s="59"/>
      <c r="P229" s="59"/>
      <c r="Q229" s="59"/>
      <c r="R229" s="59"/>
      <c r="S229" s="59"/>
      <c r="T229" s="59"/>
      <c r="U229" s="59"/>
      <c r="V229" s="59"/>
      <c r="AA229" s="59"/>
      <c r="AB229" s="59"/>
      <c r="AC229" s="59"/>
      <c r="AD229" s="59"/>
      <c r="AE229" s="59"/>
      <c r="AF229" s="59"/>
      <c r="AG229" s="59"/>
      <c r="AH229" s="65"/>
      <c r="BF229" s="65"/>
      <c r="BG229" s="65"/>
      <c r="BI229" s="65"/>
    </row>
    <row r="230" spans="4:61">
      <c r="D230" s="162" t="str">
        <f t="shared" si="67"/>
        <v/>
      </c>
      <c r="E230" s="162" t="str">
        <f t="shared" si="61"/>
        <v/>
      </c>
      <c r="F230" s="164" t="str">
        <f t="shared" si="62"/>
        <v/>
      </c>
      <c r="G230" s="165" t="str">
        <f t="shared" si="63"/>
        <v/>
      </c>
      <c r="H230" s="164" t="str">
        <f t="shared" si="64"/>
        <v/>
      </c>
      <c r="I230" s="162"/>
      <c r="J230" s="210"/>
      <c r="K230" s="162">
        <f t="shared" si="65"/>
        <v>0</v>
      </c>
      <c r="L230" s="164" t="str">
        <f t="shared" si="66"/>
        <v/>
      </c>
      <c r="M230" s="177"/>
      <c r="N230" s="59"/>
      <c r="O230" s="59"/>
      <c r="P230" s="59"/>
      <c r="Q230" s="59"/>
      <c r="R230" s="59"/>
      <c r="S230" s="59"/>
      <c r="T230" s="59"/>
      <c r="U230" s="59"/>
      <c r="V230" s="59"/>
      <c r="AA230" s="59"/>
      <c r="AB230" s="59"/>
      <c r="AC230" s="59"/>
      <c r="AD230" s="59"/>
      <c r="AE230" s="59"/>
      <c r="AF230" s="59"/>
      <c r="AG230" s="59"/>
      <c r="AH230" s="65"/>
      <c r="BF230" s="65"/>
      <c r="BG230" s="65"/>
      <c r="BI230" s="65"/>
    </row>
    <row r="231" spans="4:61">
      <c r="D231" s="162" t="str">
        <f t="shared" si="67"/>
        <v/>
      </c>
      <c r="E231" s="162" t="str">
        <f t="shared" si="61"/>
        <v/>
      </c>
      <c r="F231" s="164" t="str">
        <f t="shared" si="62"/>
        <v/>
      </c>
      <c r="G231" s="165" t="str">
        <f t="shared" si="63"/>
        <v/>
      </c>
      <c r="H231" s="164" t="str">
        <f t="shared" si="64"/>
        <v/>
      </c>
      <c r="I231" s="162"/>
      <c r="J231" s="210"/>
      <c r="K231" s="162">
        <f t="shared" si="65"/>
        <v>0</v>
      </c>
      <c r="L231" s="164" t="str">
        <f t="shared" si="66"/>
        <v/>
      </c>
      <c r="M231" s="177"/>
      <c r="N231" s="59"/>
      <c r="O231" s="59"/>
      <c r="P231" s="59"/>
      <c r="Q231" s="59"/>
      <c r="R231" s="59"/>
      <c r="S231" s="59"/>
      <c r="T231" s="59"/>
      <c r="U231" s="59"/>
      <c r="V231" s="59"/>
      <c r="AA231" s="59"/>
      <c r="AB231" s="59"/>
      <c r="AC231" s="59"/>
      <c r="AD231" s="59"/>
      <c r="AE231" s="59"/>
      <c r="AF231" s="59"/>
      <c r="AG231" s="59"/>
      <c r="AH231" s="65"/>
      <c r="BF231" s="65"/>
      <c r="BG231" s="65"/>
      <c r="BI231" s="65"/>
    </row>
    <row r="232" spans="4:61">
      <c r="D232" s="162" t="str">
        <f t="shared" si="67"/>
        <v/>
      </c>
      <c r="E232" s="162" t="str">
        <f t="shared" si="61"/>
        <v/>
      </c>
      <c r="F232" s="164" t="str">
        <f t="shared" si="62"/>
        <v/>
      </c>
      <c r="G232" s="165" t="str">
        <f t="shared" si="63"/>
        <v/>
      </c>
      <c r="H232" s="164" t="str">
        <f t="shared" si="64"/>
        <v/>
      </c>
      <c r="I232" s="162"/>
      <c r="J232" s="210"/>
      <c r="K232" s="162">
        <f t="shared" si="65"/>
        <v>0</v>
      </c>
      <c r="L232" s="164" t="str">
        <f t="shared" si="66"/>
        <v/>
      </c>
      <c r="M232" s="177"/>
      <c r="N232" s="59"/>
      <c r="O232" s="59"/>
      <c r="P232" s="59"/>
      <c r="Q232" s="59"/>
      <c r="R232" s="59"/>
      <c r="S232" s="59"/>
      <c r="T232" s="59"/>
      <c r="U232" s="59"/>
      <c r="V232" s="59"/>
      <c r="AA232" s="59"/>
      <c r="AB232" s="59"/>
      <c r="AC232" s="59"/>
      <c r="AD232" s="59"/>
      <c r="AE232" s="59"/>
      <c r="AF232" s="59"/>
      <c r="AG232" s="59"/>
      <c r="AH232" s="65"/>
      <c r="BF232" s="65"/>
      <c r="BG232" s="65"/>
      <c r="BI232" s="65"/>
    </row>
    <row r="233" spans="4:61">
      <c r="D233" s="162" t="str">
        <f t="shared" si="67"/>
        <v/>
      </c>
      <c r="E233" s="162" t="str">
        <f t="shared" si="61"/>
        <v/>
      </c>
      <c r="F233" s="164" t="str">
        <f t="shared" si="62"/>
        <v/>
      </c>
      <c r="G233" s="165" t="str">
        <f t="shared" si="63"/>
        <v/>
      </c>
      <c r="H233" s="164" t="str">
        <f t="shared" si="64"/>
        <v/>
      </c>
      <c r="I233" s="162"/>
      <c r="J233" s="210"/>
      <c r="K233" s="162">
        <f t="shared" si="65"/>
        <v>0</v>
      </c>
      <c r="L233" s="164" t="str">
        <f t="shared" si="66"/>
        <v/>
      </c>
      <c r="M233" s="177"/>
      <c r="N233" s="59"/>
      <c r="O233" s="59"/>
      <c r="P233" s="59"/>
      <c r="Q233" s="59"/>
      <c r="R233" s="59"/>
      <c r="S233" s="59"/>
      <c r="T233" s="59"/>
      <c r="U233" s="59"/>
      <c r="V233" s="59"/>
      <c r="AA233" s="59"/>
      <c r="AB233" s="59"/>
      <c r="AC233" s="59"/>
      <c r="AD233" s="59"/>
      <c r="AE233" s="59"/>
      <c r="AF233" s="59"/>
      <c r="AG233" s="59"/>
      <c r="AH233" s="65"/>
      <c r="BF233" s="65"/>
      <c r="BG233" s="65"/>
      <c r="BI233" s="65"/>
    </row>
    <row r="234" spans="4:61">
      <c r="D234" s="162" t="str">
        <f t="shared" si="67"/>
        <v/>
      </c>
      <c r="E234" s="162" t="str">
        <f t="shared" si="61"/>
        <v/>
      </c>
      <c r="F234" s="164" t="str">
        <f t="shared" si="62"/>
        <v/>
      </c>
      <c r="G234" s="165" t="str">
        <f t="shared" si="63"/>
        <v/>
      </c>
      <c r="H234" s="164" t="str">
        <f t="shared" si="64"/>
        <v/>
      </c>
      <c r="I234" s="162"/>
      <c r="J234" s="210"/>
      <c r="K234" s="162">
        <f t="shared" si="65"/>
        <v>0</v>
      </c>
      <c r="L234" s="164" t="str">
        <f t="shared" si="66"/>
        <v/>
      </c>
      <c r="M234" s="177"/>
      <c r="N234" s="59"/>
      <c r="O234" s="59"/>
      <c r="P234" s="59"/>
      <c r="Q234" s="59"/>
      <c r="R234" s="59"/>
      <c r="S234" s="59"/>
      <c r="T234" s="59"/>
      <c r="U234" s="59"/>
      <c r="V234" s="59"/>
      <c r="AA234" s="59"/>
      <c r="AB234" s="59"/>
      <c r="AC234" s="59"/>
      <c r="AD234" s="59"/>
      <c r="AE234" s="59"/>
      <c r="AF234" s="59"/>
      <c r="AG234" s="59"/>
      <c r="AH234" s="65"/>
      <c r="BF234" s="65"/>
      <c r="BG234" s="65"/>
      <c r="BI234" s="65"/>
    </row>
    <row r="235" spans="4:61">
      <c r="D235" s="162" t="str">
        <f t="shared" si="67"/>
        <v/>
      </c>
      <c r="E235" s="162" t="str">
        <f t="shared" si="61"/>
        <v/>
      </c>
      <c r="F235" s="164" t="str">
        <f t="shared" si="62"/>
        <v/>
      </c>
      <c r="G235" s="165" t="str">
        <f t="shared" si="63"/>
        <v/>
      </c>
      <c r="H235" s="164" t="str">
        <f t="shared" si="64"/>
        <v/>
      </c>
      <c r="I235" s="162"/>
      <c r="J235" s="210"/>
      <c r="K235" s="162">
        <f t="shared" si="65"/>
        <v>0</v>
      </c>
      <c r="L235" s="164" t="str">
        <f t="shared" si="66"/>
        <v/>
      </c>
      <c r="M235" s="177"/>
      <c r="N235" s="59"/>
      <c r="O235" s="59"/>
      <c r="P235" s="59"/>
      <c r="Q235" s="59"/>
      <c r="R235" s="59"/>
      <c r="S235" s="59"/>
      <c r="T235" s="59"/>
      <c r="U235" s="59"/>
      <c r="V235" s="59"/>
      <c r="AA235" s="59"/>
      <c r="AB235" s="59"/>
      <c r="AC235" s="59"/>
      <c r="AD235" s="59"/>
      <c r="AE235" s="59"/>
      <c r="AF235" s="59"/>
      <c r="AG235" s="59"/>
      <c r="AH235" s="65"/>
      <c r="BF235" s="65"/>
      <c r="BG235" s="65"/>
      <c r="BI235" s="65"/>
    </row>
    <row r="236" spans="4:61">
      <c r="D236" s="162" t="str">
        <f t="shared" si="67"/>
        <v/>
      </c>
      <c r="E236" s="162" t="str">
        <f t="shared" si="61"/>
        <v/>
      </c>
      <c r="F236" s="164" t="str">
        <f t="shared" si="62"/>
        <v/>
      </c>
      <c r="G236" s="165" t="str">
        <f t="shared" si="63"/>
        <v/>
      </c>
      <c r="H236" s="164" t="str">
        <f t="shared" si="64"/>
        <v/>
      </c>
      <c r="I236" s="162"/>
      <c r="J236" s="210"/>
      <c r="K236" s="162">
        <f t="shared" si="65"/>
        <v>0</v>
      </c>
      <c r="L236" s="164" t="str">
        <f t="shared" si="66"/>
        <v/>
      </c>
      <c r="M236" s="177"/>
      <c r="N236" s="59"/>
      <c r="O236" s="59"/>
      <c r="P236" s="59"/>
      <c r="Q236" s="59"/>
      <c r="R236" s="59"/>
      <c r="S236" s="59"/>
      <c r="T236" s="59"/>
      <c r="U236" s="59"/>
      <c r="V236" s="59"/>
      <c r="AA236" s="59"/>
      <c r="AB236" s="59"/>
      <c r="AC236" s="59"/>
      <c r="AD236" s="59"/>
      <c r="AE236" s="59"/>
      <c r="AF236" s="59"/>
      <c r="AG236" s="59"/>
      <c r="AH236" s="65"/>
      <c r="BF236" s="65"/>
      <c r="BG236" s="65"/>
      <c r="BI236" s="65"/>
    </row>
    <row r="237" spans="4:61">
      <c r="D237" s="162" t="str">
        <f t="shared" si="67"/>
        <v/>
      </c>
      <c r="E237" s="162" t="str">
        <f t="shared" si="61"/>
        <v/>
      </c>
      <c r="F237" s="164" t="str">
        <f t="shared" si="62"/>
        <v/>
      </c>
      <c r="G237" s="165" t="str">
        <f t="shared" si="63"/>
        <v/>
      </c>
      <c r="H237" s="164" t="str">
        <f t="shared" si="64"/>
        <v/>
      </c>
      <c r="I237" s="162"/>
      <c r="J237" s="210"/>
      <c r="K237" s="162">
        <f t="shared" si="65"/>
        <v>0</v>
      </c>
      <c r="L237" s="164" t="str">
        <f t="shared" si="66"/>
        <v/>
      </c>
      <c r="M237" s="177"/>
      <c r="N237" s="59"/>
      <c r="O237" s="59"/>
      <c r="P237" s="59"/>
      <c r="Q237" s="59"/>
      <c r="R237" s="59"/>
      <c r="S237" s="59"/>
      <c r="T237" s="59"/>
      <c r="U237" s="59"/>
      <c r="V237" s="59"/>
      <c r="AA237" s="59"/>
      <c r="AB237" s="59"/>
      <c r="AC237" s="59"/>
      <c r="AD237" s="59"/>
      <c r="AE237" s="59"/>
      <c r="AF237" s="59"/>
      <c r="AG237" s="59"/>
      <c r="AH237" s="65"/>
      <c r="BF237" s="65"/>
      <c r="BG237" s="65"/>
      <c r="BI237" s="65"/>
    </row>
    <row r="238" spans="4:61">
      <c r="D238" s="162" t="str">
        <f t="shared" si="67"/>
        <v/>
      </c>
      <c r="E238" s="162" t="str">
        <f t="shared" si="61"/>
        <v/>
      </c>
      <c r="F238" s="164" t="str">
        <f t="shared" si="62"/>
        <v/>
      </c>
      <c r="G238" s="165" t="str">
        <f t="shared" si="63"/>
        <v/>
      </c>
      <c r="H238" s="164" t="str">
        <f t="shared" si="64"/>
        <v/>
      </c>
      <c r="I238" s="162"/>
      <c r="J238" s="210"/>
      <c r="K238" s="162">
        <f t="shared" si="65"/>
        <v>0</v>
      </c>
      <c r="L238" s="164" t="str">
        <f t="shared" si="66"/>
        <v/>
      </c>
      <c r="M238" s="177"/>
      <c r="N238" s="59"/>
      <c r="O238" s="59"/>
      <c r="P238" s="59"/>
      <c r="Q238" s="59"/>
      <c r="R238" s="59"/>
      <c r="S238" s="59"/>
      <c r="T238" s="59"/>
      <c r="U238" s="59"/>
      <c r="V238" s="59"/>
      <c r="AA238" s="59"/>
      <c r="AB238" s="59"/>
      <c r="AC238" s="59"/>
      <c r="AD238" s="59"/>
      <c r="AE238" s="59"/>
      <c r="AF238" s="59"/>
      <c r="AG238" s="59"/>
      <c r="AH238" s="65"/>
      <c r="BF238" s="65"/>
      <c r="BG238" s="65"/>
      <c r="BI238" s="65"/>
    </row>
    <row r="239" spans="4:61">
      <c r="D239" s="162" t="str">
        <f t="shared" si="67"/>
        <v/>
      </c>
      <c r="E239" s="162" t="str">
        <f t="shared" si="61"/>
        <v/>
      </c>
      <c r="F239" s="164" t="str">
        <f t="shared" si="62"/>
        <v/>
      </c>
      <c r="G239" s="165" t="str">
        <f t="shared" si="63"/>
        <v/>
      </c>
      <c r="H239" s="164" t="str">
        <f t="shared" si="64"/>
        <v/>
      </c>
      <c r="I239" s="162"/>
      <c r="J239" s="210"/>
      <c r="K239" s="162">
        <f t="shared" si="65"/>
        <v>0</v>
      </c>
      <c r="L239" s="164" t="str">
        <f t="shared" si="66"/>
        <v/>
      </c>
      <c r="M239" s="177"/>
      <c r="N239" s="59"/>
      <c r="O239" s="59"/>
      <c r="P239" s="59"/>
      <c r="Q239" s="59"/>
      <c r="R239" s="59"/>
      <c r="S239" s="59"/>
      <c r="T239" s="59"/>
      <c r="U239" s="59"/>
      <c r="V239" s="59"/>
      <c r="AA239" s="59"/>
      <c r="AB239" s="59"/>
      <c r="AC239" s="59"/>
      <c r="AD239" s="59"/>
      <c r="AE239" s="59"/>
      <c r="AF239" s="59"/>
      <c r="AG239" s="59"/>
      <c r="AH239" s="65"/>
      <c r="BF239" s="65"/>
      <c r="BG239" s="65"/>
      <c r="BI239" s="65"/>
    </row>
    <row r="240" spans="4:61">
      <c r="D240" s="162" t="str">
        <f t="shared" si="67"/>
        <v/>
      </c>
      <c r="E240" s="162" t="str">
        <f t="shared" si="61"/>
        <v/>
      </c>
      <c r="F240" s="164" t="str">
        <f t="shared" si="62"/>
        <v/>
      </c>
      <c r="G240" s="165" t="str">
        <f t="shared" si="63"/>
        <v/>
      </c>
      <c r="H240" s="164" t="str">
        <f t="shared" si="64"/>
        <v/>
      </c>
      <c r="I240" s="162"/>
      <c r="J240" s="210"/>
      <c r="K240" s="162">
        <f t="shared" si="65"/>
        <v>0</v>
      </c>
      <c r="L240" s="164" t="str">
        <f t="shared" si="66"/>
        <v/>
      </c>
      <c r="M240" s="177"/>
      <c r="N240" s="59"/>
      <c r="O240" s="59"/>
      <c r="P240" s="59"/>
      <c r="Q240" s="59"/>
      <c r="R240" s="59"/>
      <c r="S240" s="59"/>
      <c r="T240" s="59"/>
      <c r="U240" s="59"/>
      <c r="V240" s="59"/>
      <c r="AA240" s="59"/>
      <c r="AB240" s="59"/>
      <c r="AC240" s="59"/>
      <c r="AD240" s="59"/>
      <c r="AE240" s="59"/>
      <c r="AF240" s="59"/>
      <c r="AG240" s="59"/>
      <c r="AH240" s="65"/>
      <c r="BF240" s="65"/>
      <c r="BG240" s="65"/>
      <c r="BI240" s="65"/>
    </row>
    <row r="241" spans="4:61">
      <c r="D241" s="162" t="str">
        <f t="shared" si="67"/>
        <v/>
      </c>
      <c r="E241" s="162" t="str">
        <f t="shared" si="61"/>
        <v/>
      </c>
      <c r="F241" s="164" t="str">
        <f t="shared" si="62"/>
        <v/>
      </c>
      <c r="G241" s="165" t="str">
        <f t="shared" si="63"/>
        <v/>
      </c>
      <c r="H241" s="164" t="str">
        <f t="shared" si="64"/>
        <v/>
      </c>
      <c r="I241" s="162"/>
      <c r="J241" s="210"/>
      <c r="K241" s="162">
        <f t="shared" si="65"/>
        <v>0</v>
      </c>
      <c r="L241" s="164" t="str">
        <f t="shared" si="66"/>
        <v/>
      </c>
      <c r="M241" s="177"/>
      <c r="N241" s="59"/>
      <c r="O241" s="59"/>
      <c r="P241" s="59"/>
      <c r="Q241" s="59"/>
      <c r="R241" s="59"/>
      <c r="S241" s="59"/>
      <c r="T241" s="59"/>
      <c r="U241" s="59"/>
      <c r="V241" s="59"/>
      <c r="AA241" s="59"/>
      <c r="AB241" s="59"/>
      <c r="AC241" s="59"/>
      <c r="AD241" s="59"/>
      <c r="AE241" s="59"/>
      <c r="AF241" s="59"/>
      <c r="AG241" s="59"/>
      <c r="AH241" s="65"/>
      <c r="BF241" s="65"/>
      <c r="BG241" s="65"/>
      <c r="BI241" s="65"/>
    </row>
    <row r="242" spans="4:61">
      <c r="D242" s="162" t="str">
        <f t="shared" si="67"/>
        <v/>
      </c>
      <c r="E242" s="162" t="str">
        <f t="shared" si="61"/>
        <v/>
      </c>
      <c r="F242" s="164" t="str">
        <f t="shared" si="62"/>
        <v/>
      </c>
      <c r="G242" s="165" t="str">
        <f t="shared" si="63"/>
        <v/>
      </c>
      <c r="H242" s="164" t="str">
        <f t="shared" si="64"/>
        <v/>
      </c>
      <c r="I242" s="162"/>
      <c r="J242" s="210"/>
      <c r="K242" s="162">
        <f t="shared" si="65"/>
        <v>0</v>
      </c>
      <c r="L242" s="164" t="str">
        <f t="shared" si="66"/>
        <v/>
      </c>
      <c r="M242" s="177"/>
      <c r="N242" s="59"/>
      <c r="O242" s="59"/>
      <c r="P242" s="59"/>
      <c r="Q242" s="59"/>
      <c r="R242" s="59"/>
      <c r="S242" s="59"/>
      <c r="T242" s="59"/>
      <c r="U242" s="59"/>
      <c r="V242" s="59"/>
      <c r="AA242" s="59"/>
      <c r="AB242" s="59"/>
      <c r="AC242" s="59"/>
      <c r="AD242" s="59"/>
      <c r="AE242" s="59"/>
      <c r="AF242" s="59"/>
      <c r="AG242" s="59"/>
      <c r="AH242" s="65"/>
      <c r="BF242" s="65"/>
      <c r="BG242" s="65"/>
      <c r="BI242" s="65"/>
    </row>
    <row r="243" spans="4:61">
      <c r="D243" s="162" t="str">
        <f t="shared" si="67"/>
        <v/>
      </c>
      <c r="E243" s="162" t="str">
        <f t="shared" si="61"/>
        <v/>
      </c>
      <c r="F243" s="164" t="str">
        <f t="shared" si="62"/>
        <v/>
      </c>
      <c r="G243" s="165" t="str">
        <f t="shared" si="63"/>
        <v/>
      </c>
      <c r="H243" s="164" t="str">
        <f t="shared" si="64"/>
        <v/>
      </c>
      <c r="I243" s="162"/>
      <c r="J243" s="210"/>
      <c r="K243" s="162">
        <f t="shared" si="65"/>
        <v>0</v>
      </c>
      <c r="L243" s="164" t="str">
        <f t="shared" si="66"/>
        <v/>
      </c>
      <c r="M243" s="177"/>
      <c r="N243" s="59"/>
      <c r="O243" s="59"/>
      <c r="P243" s="59"/>
      <c r="Q243" s="59"/>
      <c r="R243" s="59"/>
      <c r="S243" s="59"/>
      <c r="T243" s="59"/>
      <c r="U243" s="59"/>
      <c r="V243" s="59"/>
      <c r="AA243" s="59"/>
      <c r="AB243" s="59"/>
      <c r="AC243" s="59"/>
      <c r="AD243" s="59"/>
      <c r="AE243" s="59"/>
      <c r="AF243" s="59"/>
      <c r="AG243" s="59"/>
      <c r="AH243" s="65"/>
      <c r="BF243" s="65"/>
      <c r="BG243" s="65"/>
      <c r="BI243" s="65"/>
    </row>
    <row r="244" spans="4:61">
      <c r="D244" s="162" t="str">
        <f t="shared" si="67"/>
        <v/>
      </c>
      <c r="E244" s="162" t="str">
        <f t="shared" si="61"/>
        <v/>
      </c>
      <c r="F244" s="164" t="str">
        <f t="shared" si="62"/>
        <v/>
      </c>
      <c r="G244" s="165" t="str">
        <f t="shared" si="63"/>
        <v/>
      </c>
      <c r="H244" s="164" t="str">
        <f t="shared" si="64"/>
        <v/>
      </c>
      <c r="I244" s="162"/>
      <c r="J244" s="210"/>
      <c r="K244" s="162">
        <f t="shared" si="65"/>
        <v>0</v>
      </c>
      <c r="L244" s="164" t="str">
        <f t="shared" si="66"/>
        <v/>
      </c>
      <c r="M244" s="177"/>
      <c r="N244" s="59"/>
      <c r="O244" s="59"/>
      <c r="P244" s="59"/>
      <c r="Q244" s="59"/>
      <c r="R244" s="59"/>
      <c r="S244" s="59"/>
      <c r="T244" s="59"/>
      <c r="U244" s="59"/>
      <c r="V244" s="59"/>
      <c r="AA244" s="59"/>
      <c r="AB244" s="59"/>
      <c r="AC244" s="59"/>
      <c r="AD244" s="59"/>
      <c r="AE244" s="59"/>
      <c r="AF244" s="59"/>
      <c r="AG244" s="59"/>
      <c r="AH244" s="65"/>
      <c r="BF244" s="65"/>
      <c r="BG244" s="65"/>
      <c r="BI244" s="65"/>
    </row>
    <row r="245" spans="4:61">
      <c r="D245" s="162" t="str">
        <f t="shared" si="67"/>
        <v/>
      </c>
      <c r="E245" s="162" t="str">
        <f t="shared" si="61"/>
        <v/>
      </c>
      <c r="F245" s="164" t="str">
        <f t="shared" si="62"/>
        <v/>
      </c>
      <c r="G245" s="165" t="str">
        <f t="shared" si="63"/>
        <v/>
      </c>
      <c r="H245" s="164" t="str">
        <f t="shared" si="64"/>
        <v/>
      </c>
      <c r="I245" s="162"/>
      <c r="J245" s="210"/>
      <c r="K245" s="162">
        <f t="shared" si="65"/>
        <v>0</v>
      </c>
      <c r="L245" s="164" t="str">
        <f t="shared" si="66"/>
        <v/>
      </c>
      <c r="M245" s="177"/>
      <c r="N245" s="59"/>
      <c r="O245" s="59"/>
      <c r="P245" s="59"/>
      <c r="Q245" s="59"/>
      <c r="R245" s="59"/>
      <c r="S245" s="59"/>
      <c r="T245" s="59"/>
      <c r="U245" s="59"/>
      <c r="V245" s="59"/>
      <c r="AA245" s="59"/>
      <c r="AB245" s="59"/>
      <c r="AC245" s="59"/>
      <c r="AD245" s="59"/>
      <c r="AE245" s="59"/>
      <c r="AF245" s="59"/>
      <c r="AG245" s="59"/>
      <c r="AH245" s="65"/>
      <c r="BF245" s="65"/>
      <c r="BG245" s="65"/>
      <c r="BI245" s="65"/>
    </row>
    <row r="246" spans="4:61">
      <c r="D246" s="162" t="str">
        <f t="shared" si="67"/>
        <v/>
      </c>
      <c r="E246" s="162" t="str">
        <f t="shared" si="61"/>
        <v/>
      </c>
      <c r="F246" s="164" t="str">
        <f t="shared" si="62"/>
        <v/>
      </c>
      <c r="G246" s="165" t="str">
        <f t="shared" si="63"/>
        <v/>
      </c>
      <c r="H246" s="164" t="str">
        <f t="shared" si="64"/>
        <v/>
      </c>
      <c r="I246" s="162"/>
      <c r="J246" s="210"/>
      <c r="K246" s="162">
        <f t="shared" si="65"/>
        <v>0</v>
      </c>
      <c r="L246" s="164" t="str">
        <f t="shared" si="66"/>
        <v/>
      </c>
      <c r="M246" s="177"/>
      <c r="N246" s="59"/>
      <c r="O246" s="59"/>
      <c r="P246" s="59"/>
      <c r="Q246" s="59"/>
      <c r="R246" s="59"/>
      <c r="S246" s="59"/>
      <c r="T246" s="59"/>
      <c r="U246" s="59"/>
      <c r="V246" s="59"/>
      <c r="AA246" s="59"/>
      <c r="AB246" s="59"/>
      <c r="AC246" s="59"/>
      <c r="AD246" s="59"/>
      <c r="AE246" s="59"/>
      <c r="AF246" s="59"/>
      <c r="AG246" s="59"/>
      <c r="AH246" s="65"/>
      <c r="BF246" s="65"/>
      <c r="BG246" s="65"/>
      <c r="BI246" s="65"/>
    </row>
    <row r="247" spans="4:61">
      <c r="D247" s="162" t="str">
        <f t="shared" si="67"/>
        <v/>
      </c>
      <c r="E247" s="162" t="str">
        <f t="shared" si="61"/>
        <v/>
      </c>
      <c r="F247" s="164" t="str">
        <f t="shared" si="62"/>
        <v/>
      </c>
      <c r="G247" s="165" t="str">
        <f t="shared" si="63"/>
        <v/>
      </c>
      <c r="H247" s="164" t="str">
        <f t="shared" si="64"/>
        <v/>
      </c>
      <c r="I247" s="162"/>
      <c r="J247" s="210"/>
      <c r="K247" s="162">
        <f t="shared" si="65"/>
        <v>0</v>
      </c>
      <c r="L247" s="164" t="str">
        <f t="shared" si="66"/>
        <v/>
      </c>
      <c r="M247" s="177"/>
      <c r="N247" s="59"/>
      <c r="O247" s="59"/>
      <c r="P247" s="59"/>
      <c r="Q247" s="59"/>
      <c r="R247" s="59"/>
      <c r="S247" s="59"/>
      <c r="T247" s="59"/>
      <c r="U247" s="59"/>
      <c r="V247" s="59"/>
      <c r="AA247" s="59"/>
      <c r="AB247" s="59"/>
      <c r="AC247" s="59"/>
      <c r="AD247" s="59"/>
      <c r="AE247" s="59"/>
      <c r="AF247" s="59"/>
      <c r="AG247" s="59"/>
      <c r="AH247" s="65"/>
      <c r="BF247" s="65"/>
      <c r="BG247" s="65"/>
      <c r="BI247" s="65"/>
    </row>
    <row r="248" spans="4:61">
      <c r="D248" s="162" t="str">
        <f t="shared" si="67"/>
        <v/>
      </c>
      <c r="E248" s="162" t="str">
        <f t="shared" si="61"/>
        <v/>
      </c>
      <c r="F248" s="164" t="str">
        <f t="shared" si="62"/>
        <v/>
      </c>
      <c r="G248" s="165" t="str">
        <f t="shared" si="63"/>
        <v/>
      </c>
      <c r="H248" s="164" t="str">
        <f t="shared" si="64"/>
        <v/>
      </c>
      <c r="I248" s="162"/>
      <c r="J248" s="210"/>
      <c r="K248" s="162">
        <f t="shared" si="65"/>
        <v>0</v>
      </c>
      <c r="L248" s="164" t="str">
        <f t="shared" si="66"/>
        <v/>
      </c>
      <c r="M248" s="177"/>
      <c r="N248" s="59"/>
      <c r="O248" s="59"/>
      <c r="P248" s="59"/>
      <c r="Q248" s="59"/>
      <c r="R248" s="59"/>
      <c r="S248" s="59"/>
      <c r="T248" s="59"/>
      <c r="U248" s="59"/>
      <c r="V248" s="59"/>
      <c r="AA248" s="59"/>
      <c r="AB248" s="59"/>
      <c r="AC248" s="59"/>
      <c r="AD248" s="59"/>
      <c r="AE248" s="59"/>
      <c r="AF248" s="59"/>
      <c r="AG248" s="59"/>
      <c r="AH248" s="65"/>
      <c r="BF248" s="65"/>
      <c r="BG248" s="65"/>
      <c r="BI248" s="65"/>
    </row>
    <row r="249" spans="4:61">
      <c r="D249" s="162" t="str">
        <f t="shared" si="67"/>
        <v/>
      </c>
      <c r="E249" s="162" t="str">
        <f t="shared" si="61"/>
        <v/>
      </c>
      <c r="F249" s="164" t="str">
        <f t="shared" si="62"/>
        <v/>
      </c>
      <c r="G249" s="165" t="str">
        <f t="shared" si="63"/>
        <v/>
      </c>
      <c r="H249" s="164" t="str">
        <f t="shared" si="64"/>
        <v/>
      </c>
      <c r="I249" s="162"/>
      <c r="J249" s="210"/>
      <c r="K249" s="162">
        <f t="shared" si="65"/>
        <v>0</v>
      </c>
      <c r="L249" s="164" t="str">
        <f t="shared" si="66"/>
        <v/>
      </c>
      <c r="M249" s="177"/>
      <c r="N249" s="59"/>
      <c r="O249" s="59"/>
      <c r="P249" s="59"/>
      <c r="Q249" s="59"/>
      <c r="R249" s="59"/>
      <c r="S249" s="59"/>
      <c r="T249" s="59"/>
      <c r="U249" s="59"/>
      <c r="V249" s="59"/>
      <c r="AA249" s="59"/>
      <c r="AB249" s="59"/>
      <c r="AC249" s="59"/>
      <c r="AD249" s="59"/>
      <c r="AE249" s="59"/>
      <c r="AF249" s="59"/>
      <c r="AG249" s="59"/>
      <c r="AH249" s="65"/>
      <c r="BF249" s="65"/>
      <c r="BG249" s="65"/>
      <c r="BI249" s="65"/>
    </row>
    <row r="250" spans="4:61">
      <c r="D250" s="162" t="str">
        <f t="shared" si="67"/>
        <v/>
      </c>
      <c r="E250" s="162" t="str">
        <f t="shared" si="61"/>
        <v/>
      </c>
      <c r="F250" s="164" t="str">
        <f t="shared" si="62"/>
        <v/>
      </c>
      <c r="G250" s="165" t="str">
        <f t="shared" si="63"/>
        <v/>
      </c>
      <c r="H250" s="164" t="str">
        <f t="shared" si="64"/>
        <v/>
      </c>
      <c r="I250" s="162"/>
      <c r="J250" s="210"/>
      <c r="K250" s="162">
        <f t="shared" si="65"/>
        <v>0</v>
      </c>
      <c r="L250" s="164" t="str">
        <f t="shared" si="66"/>
        <v/>
      </c>
      <c r="M250" s="177"/>
      <c r="N250" s="59"/>
      <c r="O250" s="59"/>
      <c r="P250" s="59"/>
      <c r="Q250" s="59"/>
      <c r="R250" s="59"/>
      <c r="S250" s="59"/>
      <c r="T250" s="59"/>
      <c r="U250" s="59"/>
      <c r="V250" s="59"/>
      <c r="AA250" s="59"/>
      <c r="AB250" s="59"/>
      <c r="AC250" s="59"/>
      <c r="AD250" s="59"/>
      <c r="AE250" s="59"/>
      <c r="AF250" s="59"/>
      <c r="AG250" s="59"/>
      <c r="AH250" s="65"/>
      <c r="BF250" s="65"/>
      <c r="BG250" s="65"/>
      <c r="BI250" s="65"/>
    </row>
    <row r="251" spans="4:61">
      <c r="D251" s="162" t="str">
        <f t="shared" si="67"/>
        <v/>
      </c>
      <c r="E251" s="162" t="str">
        <f t="shared" si="61"/>
        <v/>
      </c>
      <c r="F251" s="164" t="str">
        <f t="shared" si="62"/>
        <v/>
      </c>
      <c r="G251" s="165" t="str">
        <f t="shared" si="63"/>
        <v/>
      </c>
      <c r="H251" s="164" t="str">
        <f t="shared" si="64"/>
        <v/>
      </c>
      <c r="I251" s="162"/>
      <c r="J251" s="210"/>
      <c r="K251" s="162">
        <f t="shared" si="65"/>
        <v>0</v>
      </c>
      <c r="L251" s="164" t="str">
        <f t="shared" si="66"/>
        <v/>
      </c>
      <c r="M251" s="177"/>
      <c r="N251" s="59"/>
      <c r="O251" s="59"/>
      <c r="P251" s="59"/>
      <c r="Q251" s="59"/>
      <c r="R251" s="59"/>
      <c r="S251" s="59"/>
      <c r="T251" s="59"/>
      <c r="U251" s="59"/>
      <c r="V251" s="59"/>
      <c r="AA251" s="59"/>
      <c r="AB251" s="59"/>
      <c r="AC251" s="59"/>
      <c r="AD251" s="59"/>
      <c r="AE251" s="59"/>
      <c r="AF251" s="59"/>
      <c r="AG251" s="59"/>
      <c r="AH251" s="65"/>
      <c r="BF251" s="65"/>
      <c r="BG251" s="65"/>
      <c r="BI251" s="65"/>
    </row>
    <row r="252" spans="4:61">
      <c r="D252" s="162" t="str">
        <f t="shared" si="67"/>
        <v/>
      </c>
      <c r="E252" s="162" t="str">
        <f t="shared" si="61"/>
        <v/>
      </c>
      <c r="F252" s="164" t="str">
        <f t="shared" si="62"/>
        <v/>
      </c>
      <c r="G252" s="165" t="str">
        <f t="shared" si="63"/>
        <v/>
      </c>
      <c r="H252" s="164" t="str">
        <f t="shared" si="64"/>
        <v/>
      </c>
      <c r="I252" s="162"/>
      <c r="J252" s="210"/>
      <c r="K252" s="162">
        <f t="shared" si="65"/>
        <v>0</v>
      </c>
      <c r="L252" s="164" t="str">
        <f t="shared" si="66"/>
        <v/>
      </c>
      <c r="M252" s="177"/>
      <c r="N252" s="59"/>
      <c r="O252" s="59"/>
      <c r="P252" s="59"/>
      <c r="Q252" s="59"/>
      <c r="R252" s="59"/>
      <c r="S252" s="59"/>
      <c r="T252" s="59"/>
      <c r="U252" s="59"/>
      <c r="V252" s="59"/>
      <c r="AA252" s="59"/>
      <c r="AB252" s="59"/>
      <c r="AC252" s="59"/>
      <c r="AD252" s="59"/>
      <c r="AE252" s="59"/>
      <c r="AF252" s="59"/>
      <c r="AG252" s="59"/>
      <c r="AH252" s="65"/>
      <c r="BF252" s="65"/>
      <c r="BG252" s="65"/>
      <c r="BI252" s="65"/>
    </row>
    <row r="253" spans="4:61">
      <c r="D253" s="162" t="str">
        <f t="shared" si="67"/>
        <v/>
      </c>
      <c r="E253" s="162" t="str">
        <f t="shared" si="61"/>
        <v/>
      </c>
      <c r="F253" s="164" t="str">
        <f t="shared" si="62"/>
        <v/>
      </c>
      <c r="G253" s="165" t="str">
        <f t="shared" si="63"/>
        <v/>
      </c>
      <c r="H253" s="164" t="str">
        <f t="shared" si="64"/>
        <v/>
      </c>
      <c r="I253" s="162"/>
      <c r="J253" s="210"/>
      <c r="K253" s="162">
        <f t="shared" si="65"/>
        <v>0</v>
      </c>
      <c r="L253" s="164" t="str">
        <f t="shared" si="66"/>
        <v/>
      </c>
      <c r="M253" s="177"/>
      <c r="N253" s="59"/>
      <c r="O253" s="59"/>
      <c r="P253" s="59"/>
      <c r="Q253" s="59"/>
      <c r="R253" s="59"/>
      <c r="S253" s="59"/>
      <c r="T253" s="59"/>
      <c r="U253" s="59"/>
      <c r="V253" s="59"/>
      <c r="AA253" s="59"/>
      <c r="AB253" s="59"/>
      <c r="AC253" s="59"/>
      <c r="AD253" s="59"/>
      <c r="AE253" s="59"/>
      <c r="AF253" s="59"/>
      <c r="AG253" s="59"/>
      <c r="AH253" s="65"/>
      <c r="BF253" s="65"/>
      <c r="BG253" s="65"/>
      <c r="BI253" s="65"/>
    </row>
    <row r="254" spans="4:61">
      <c r="D254" s="162" t="str">
        <f t="shared" si="67"/>
        <v/>
      </c>
      <c r="E254" s="162" t="str">
        <f t="shared" si="61"/>
        <v/>
      </c>
      <c r="F254" s="164" t="str">
        <f t="shared" si="62"/>
        <v/>
      </c>
      <c r="G254" s="165" t="str">
        <f t="shared" si="63"/>
        <v/>
      </c>
      <c r="H254" s="164" t="str">
        <f t="shared" si="64"/>
        <v/>
      </c>
      <c r="I254" s="162"/>
      <c r="J254" s="210"/>
      <c r="K254" s="162">
        <f t="shared" si="65"/>
        <v>0</v>
      </c>
      <c r="L254" s="164" t="str">
        <f t="shared" si="66"/>
        <v/>
      </c>
      <c r="M254" s="177"/>
      <c r="N254" s="59"/>
      <c r="O254" s="59"/>
      <c r="P254" s="59"/>
      <c r="Q254" s="59"/>
      <c r="R254" s="59"/>
      <c r="S254" s="59"/>
      <c r="T254" s="59"/>
      <c r="U254" s="59"/>
      <c r="V254" s="59"/>
      <c r="AA254" s="59"/>
      <c r="AB254" s="59"/>
      <c r="AC254" s="59"/>
      <c r="AD254" s="59"/>
      <c r="AE254" s="59"/>
      <c r="AF254" s="59"/>
      <c r="AG254" s="59"/>
      <c r="AH254" s="65"/>
      <c r="BF254" s="65"/>
      <c r="BG254" s="65"/>
      <c r="BI254" s="65"/>
    </row>
    <row r="255" spans="4:61">
      <c r="D255" s="162" t="str">
        <f t="shared" si="67"/>
        <v/>
      </c>
      <c r="E255" s="162" t="str">
        <f t="shared" si="61"/>
        <v/>
      </c>
      <c r="F255" s="164" t="str">
        <f t="shared" si="62"/>
        <v/>
      </c>
      <c r="G255" s="165" t="str">
        <f t="shared" si="63"/>
        <v/>
      </c>
      <c r="H255" s="164" t="str">
        <f t="shared" si="64"/>
        <v/>
      </c>
      <c r="I255" s="162"/>
      <c r="J255" s="210"/>
      <c r="K255" s="162">
        <f t="shared" si="65"/>
        <v>0</v>
      </c>
      <c r="L255" s="164" t="str">
        <f t="shared" si="66"/>
        <v/>
      </c>
      <c r="M255" s="177"/>
      <c r="N255" s="59"/>
      <c r="O255" s="59"/>
      <c r="P255" s="59"/>
      <c r="Q255" s="59"/>
      <c r="R255" s="59"/>
      <c r="S255" s="59"/>
      <c r="T255" s="59"/>
      <c r="U255" s="59"/>
      <c r="V255" s="59"/>
      <c r="AA255" s="59"/>
      <c r="AB255" s="59"/>
      <c r="AC255" s="59"/>
      <c r="AD255" s="59"/>
      <c r="AE255" s="59"/>
      <c r="AF255" s="59"/>
      <c r="AG255" s="59"/>
      <c r="AH255" s="65"/>
      <c r="BF255" s="65"/>
      <c r="BG255" s="65"/>
      <c r="BI255" s="65"/>
    </row>
    <row r="256" spans="4:61">
      <c r="D256" s="162" t="str">
        <f t="shared" si="67"/>
        <v/>
      </c>
      <c r="E256" s="162" t="str">
        <f t="shared" si="61"/>
        <v/>
      </c>
      <c r="F256" s="164" t="str">
        <f t="shared" si="62"/>
        <v/>
      </c>
      <c r="G256" s="165" t="str">
        <f t="shared" si="63"/>
        <v/>
      </c>
      <c r="H256" s="164" t="str">
        <f t="shared" si="64"/>
        <v/>
      </c>
      <c r="I256" s="162"/>
      <c r="J256" s="210"/>
      <c r="K256" s="162">
        <f t="shared" si="65"/>
        <v>0</v>
      </c>
      <c r="L256" s="164" t="str">
        <f t="shared" si="66"/>
        <v/>
      </c>
      <c r="M256" s="177"/>
      <c r="N256" s="59"/>
      <c r="O256" s="59"/>
      <c r="P256" s="59"/>
      <c r="Q256" s="59"/>
      <c r="R256" s="59"/>
      <c r="S256" s="59"/>
      <c r="T256" s="59"/>
      <c r="U256" s="59"/>
      <c r="V256" s="59"/>
      <c r="AA256" s="59"/>
      <c r="AB256" s="59"/>
      <c r="AC256" s="59"/>
      <c r="AD256" s="59"/>
      <c r="AE256" s="59"/>
      <c r="AF256" s="59"/>
      <c r="AG256" s="59"/>
      <c r="AH256" s="65"/>
      <c r="BF256" s="65"/>
      <c r="BG256" s="65"/>
      <c r="BI256" s="65"/>
    </row>
    <row r="257" spans="4:61">
      <c r="D257" s="162" t="str">
        <f t="shared" si="67"/>
        <v/>
      </c>
      <c r="E257" s="162" t="str">
        <f t="shared" si="61"/>
        <v/>
      </c>
      <c r="F257" s="164" t="str">
        <f t="shared" si="62"/>
        <v/>
      </c>
      <c r="G257" s="165" t="str">
        <f t="shared" si="63"/>
        <v/>
      </c>
      <c r="H257" s="164" t="str">
        <f t="shared" si="64"/>
        <v/>
      </c>
      <c r="I257" s="162"/>
      <c r="J257" s="210"/>
      <c r="K257" s="162">
        <f t="shared" si="65"/>
        <v>0</v>
      </c>
      <c r="L257" s="164" t="str">
        <f t="shared" si="66"/>
        <v/>
      </c>
      <c r="M257" s="177"/>
      <c r="N257" s="59"/>
      <c r="O257" s="59"/>
      <c r="P257" s="59"/>
      <c r="Q257" s="59"/>
      <c r="R257" s="59"/>
      <c r="S257" s="59"/>
      <c r="T257" s="59"/>
      <c r="U257" s="59"/>
      <c r="V257" s="59"/>
      <c r="AA257" s="59"/>
      <c r="AB257" s="59"/>
      <c r="AC257" s="59"/>
      <c r="AD257" s="59"/>
      <c r="AE257" s="59"/>
      <c r="AF257" s="59"/>
      <c r="AG257" s="59"/>
      <c r="AH257" s="65"/>
      <c r="BF257" s="65"/>
      <c r="BG257" s="65"/>
      <c r="BI257" s="65"/>
    </row>
    <row r="258" spans="4:61">
      <c r="D258" s="162" t="str">
        <f t="shared" si="67"/>
        <v/>
      </c>
      <c r="E258" s="162" t="str">
        <f t="shared" si="61"/>
        <v/>
      </c>
      <c r="F258" s="164" t="str">
        <f t="shared" si="62"/>
        <v/>
      </c>
      <c r="G258" s="165" t="str">
        <f t="shared" si="63"/>
        <v/>
      </c>
      <c r="H258" s="164" t="str">
        <f t="shared" si="64"/>
        <v/>
      </c>
      <c r="I258" s="162"/>
      <c r="J258" s="210"/>
      <c r="K258" s="162">
        <f t="shared" si="65"/>
        <v>0</v>
      </c>
      <c r="L258" s="164" t="str">
        <f t="shared" si="66"/>
        <v/>
      </c>
      <c r="M258" s="177"/>
      <c r="N258" s="59"/>
      <c r="O258" s="59"/>
      <c r="P258" s="59"/>
      <c r="Q258" s="59"/>
      <c r="R258" s="59"/>
      <c r="S258" s="59"/>
      <c r="T258" s="59"/>
      <c r="U258" s="59"/>
      <c r="V258" s="59"/>
      <c r="AA258" s="59"/>
      <c r="AB258" s="59"/>
      <c r="AC258" s="59"/>
      <c r="AD258" s="59"/>
      <c r="AE258" s="59"/>
      <c r="AF258" s="59"/>
      <c r="AG258" s="59"/>
      <c r="AH258" s="65"/>
      <c r="BF258" s="65"/>
      <c r="BG258" s="65"/>
      <c r="BI258" s="65"/>
    </row>
    <row r="259" spans="4:61">
      <c r="D259" s="162" t="str">
        <f t="shared" si="67"/>
        <v/>
      </c>
      <c r="E259" s="162" t="str">
        <f t="shared" si="61"/>
        <v/>
      </c>
      <c r="F259" s="164" t="str">
        <f t="shared" si="62"/>
        <v/>
      </c>
      <c r="G259" s="165" t="str">
        <f t="shared" si="63"/>
        <v/>
      </c>
      <c r="H259" s="164" t="str">
        <f t="shared" si="64"/>
        <v/>
      </c>
      <c r="I259" s="162"/>
      <c r="J259" s="210"/>
      <c r="K259" s="162">
        <f t="shared" si="65"/>
        <v>0</v>
      </c>
      <c r="L259" s="164" t="str">
        <f t="shared" si="66"/>
        <v/>
      </c>
      <c r="M259" s="177"/>
      <c r="N259" s="59"/>
      <c r="O259" s="59"/>
      <c r="P259" s="59"/>
      <c r="Q259" s="59"/>
      <c r="R259" s="59"/>
      <c r="S259" s="59"/>
      <c r="T259" s="59"/>
      <c r="U259" s="59"/>
      <c r="V259" s="59"/>
      <c r="AA259" s="59"/>
      <c r="AB259" s="59"/>
      <c r="AC259" s="59"/>
      <c r="AD259" s="59"/>
      <c r="AE259" s="59"/>
      <c r="AF259" s="59"/>
      <c r="AG259" s="59"/>
      <c r="AH259" s="65"/>
      <c r="BF259" s="65"/>
      <c r="BG259" s="65"/>
      <c r="BI259" s="65"/>
    </row>
    <row r="260" spans="4:61">
      <c r="D260" s="162" t="str">
        <f t="shared" si="67"/>
        <v/>
      </c>
      <c r="E260" s="162" t="str">
        <f t="shared" ref="E260:E323" si="68">IF(D260="","",IF(ISERROR(INDEX($A$25:$B$34,MATCH(D260,$A$25:$A$34,0),2)),0,INDEX($A$25:$B$34,MATCH(D260,$A$25:$A$34,0),2)))</f>
        <v/>
      </c>
      <c r="F260" s="164" t="str">
        <f t="shared" ref="F260:F323" si="69">IF(D260="","",IF(emi&gt;(L259*(1+rate/freq)),IF((L259*(1+rate/freq))&lt;0,0,(L259*(1+rate/freq))),emi))</f>
        <v/>
      </c>
      <c r="G260" s="165" t="str">
        <f t="shared" ref="G260:G323" si="70">IF(D260="","",IF(L259&lt;0,0,L259)*rate/freq)</f>
        <v/>
      </c>
      <c r="H260" s="164" t="str">
        <f t="shared" si="64"/>
        <v/>
      </c>
      <c r="I260" s="162"/>
      <c r="J260" s="210"/>
      <c r="K260" s="162">
        <f t="shared" si="65"/>
        <v>0</v>
      </c>
      <c r="L260" s="164" t="str">
        <f t="shared" si="66"/>
        <v/>
      </c>
      <c r="M260" s="177"/>
      <c r="N260" s="59"/>
      <c r="O260" s="59"/>
      <c r="P260" s="59"/>
      <c r="Q260" s="59"/>
      <c r="R260" s="59"/>
      <c r="S260" s="59"/>
      <c r="T260" s="59"/>
      <c r="U260" s="59"/>
      <c r="V260" s="59"/>
      <c r="AA260" s="59"/>
      <c r="AB260" s="59"/>
      <c r="AC260" s="59"/>
      <c r="AD260" s="59"/>
      <c r="AE260" s="59"/>
      <c r="AF260" s="59"/>
      <c r="AG260" s="59"/>
      <c r="AH260" s="65"/>
      <c r="BF260" s="65"/>
      <c r="BG260" s="65"/>
      <c r="BI260" s="65"/>
    </row>
    <row r="261" spans="4:61">
      <c r="D261" s="162" t="str">
        <f t="shared" si="67"/>
        <v/>
      </c>
      <c r="E261" s="162" t="str">
        <f t="shared" si="68"/>
        <v/>
      </c>
      <c r="F261" s="164" t="str">
        <f t="shared" si="69"/>
        <v/>
      </c>
      <c r="G261" s="165" t="str">
        <f t="shared" si="70"/>
        <v/>
      </c>
      <c r="H261" s="164" t="str">
        <f t="shared" ref="H261:H324" si="71">IF(D261="","",F261-G261)</f>
        <v/>
      </c>
      <c r="I261" s="162"/>
      <c r="J261" s="210"/>
      <c r="K261" s="162">
        <f t="shared" ref="K261:K324" si="72">IF(L260=0,0,J261)</f>
        <v>0</v>
      </c>
      <c r="L261" s="164" t="str">
        <f t="shared" ref="L261:L324" si="73">IF(D261="","",IF(L260&lt;=0,0,IF(L260+E261-H261-I261-K261&lt;0,0,L260+E261-H261-I261-K261)))</f>
        <v/>
      </c>
      <c r="M261" s="177"/>
      <c r="N261" s="59"/>
      <c r="O261" s="59"/>
      <c r="P261" s="59"/>
      <c r="Q261" s="59"/>
      <c r="R261" s="59"/>
      <c r="S261" s="59"/>
      <c r="T261" s="59"/>
      <c r="U261" s="59"/>
      <c r="V261" s="59"/>
      <c r="AA261" s="59"/>
      <c r="AB261" s="59"/>
      <c r="AC261" s="59"/>
      <c r="AD261" s="59"/>
      <c r="AE261" s="59"/>
      <c r="AF261" s="59"/>
      <c r="AG261" s="59"/>
      <c r="AH261" s="65"/>
      <c r="BF261" s="65"/>
      <c r="BG261" s="65"/>
      <c r="BI261" s="65"/>
    </row>
    <row r="262" spans="4:61">
      <c r="D262" s="162" t="str">
        <f t="shared" si="67"/>
        <v/>
      </c>
      <c r="E262" s="162" t="str">
        <f t="shared" si="68"/>
        <v/>
      </c>
      <c r="F262" s="164" t="str">
        <f t="shared" si="69"/>
        <v/>
      </c>
      <c r="G262" s="165" t="str">
        <f t="shared" si="70"/>
        <v/>
      </c>
      <c r="H262" s="164" t="str">
        <f t="shared" si="71"/>
        <v/>
      </c>
      <c r="I262" s="162"/>
      <c r="J262" s="210"/>
      <c r="K262" s="162">
        <f t="shared" si="72"/>
        <v>0</v>
      </c>
      <c r="L262" s="164" t="str">
        <f t="shared" si="73"/>
        <v/>
      </c>
      <c r="M262" s="177"/>
      <c r="N262" s="59"/>
      <c r="O262" s="59"/>
      <c r="P262" s="59"/>
      <c r="Q262" s="59"/>
      <c r="R262" s="59"/>
      <c r="S262" s="59"/>
      <c r="T262" s="59"/>
      <c r="U262" s="59"/>
      <c r="V262" s="59"/>
      <c r="AA262" s="59"/>
      <c r="AB262" s="59"/>
      <c r="AC262" s="59"/>
      <c r="AD262" s="59"/>
      <c r="AE262" s="59"/>
      <c r="AF262" s="59"/>
      <c r="AG262" s="59"/>
      <c r="AH262" s="65"/>
      <c r="BF262" s="65"/>
      <c r="BG262" s="65"/>
      <c r="BI262" s="65"/>
    </row>
    <row r="263" spans="4:61">
      <c r="D263" s="162" t="str">
        <f t="shared" si="67"/>
        <v/>
      </c>
      <c r="E263" s="162" t="str">
        <f t="shared" si="68"/>
        <v/>
      </c>
      <c r="F263" s="164" t="str">
        <f t="shared" si="69"/>
        <v/>
      </c>
      <c r="G263" s="165" t="str">
        <f t="shared" si="70"/>
        <v/>
      </c>
      <c r="H263" s="164" t="str">
        <f t="shared" si="71"/>
        <v/>
      </c>
      <c r="I263" s="162"/>
      <c r="J263" s="210"/>
      <c r="K263" s="162">
        <f t="shared" si="72"/>
        <v>0</v>
      </c>
      <c r="L263" s="164" t="str">
        <f t="shared" si="73"/>
        <v/>
      </c>
      <c r="M263" s="177"/>
      <c r="N263" s="59"/>
      <c r="O263" s="59"/>
      <c r="P263" s="59"/>
      <c r="Q263" s="59"/>
      <c r="R263" s="59"/>
      <c r="S263" s="59"/>
      <c r="T263" s="59"/>
      <c r="U263" s="59"/>
      <c r="V263" s="59"/>
      <c r="AA263" s="59"/>
      <c r="AB263" s="59"/>
      <c r="AC263" s="59"/>
      <c r="AD263" s="59"/>
      <c r="AE263" s="59"/>
      <c r="AF263" s="59"/>
      <c r="AG263" s="59"/>
      <c r="AH263" s="65"/>
      <c r="BF263" s="65"/>
      <c r="BG263" s="65"/>
      <c r="BI263" s="65"/>
    </row>
    <row r="264" spans="4:61">
      <c r="D264" s="162" t="str">
        <f t="shared" si="67"/>
        <v/>
      </c>
      <c r="E264" s="162" t="str">
        <f t="shared" si="68"/>
        <v/>
      </c>
      <c r="F264" s="164" t="str">
        <f t="shared" si="69"/>
        <v/>
      </c>
      <c r="G264" s="165" t="str">
        <f t="shared" si="70"/>
        <v/>
      </c>
      <c r="H264" s="164" t="str">
        <f t="shared" si="71"/>
        <v/>
      </c>
      <c r="I264" s="162"/>
      <c r="J264" s="210"/>
      <c r="K264" s="162">
        <f t="shared" si="72"/>
        <v>0</v>
      </c>
      <c r="L264" s="164" t="str">
        <f t="shared" si="73"/>
        <v/>
      </c>
      <c r="M264" s="177"/>
      <c r="N264" s="59"/>
      <c r="O264" s="59"/>
      <c r="P264" s="59"/>
      <c r="Q264" s="59"/>
      <c r="R264" s="59"/>
      <c r="S264" s="59"/>
      <c r="T264" s="59"/>
      <c r="U264" s="59"/>
      <c r="V264" s="59"/>
      <c r="AA264" s="59"/>
      <c r="AB264" s="59"/>
      <c r="AC264" s="59"/>
      <c r="AD264" s="59"/>
      <c r="AE264" s="59"/>
      <c r="AF264" s="59"/>
      <c r="AG264" s="59"/>
      <c r="AH264" s="65"/>
      <c r="BF264" s="65"/>
      <c r="BG264" s="65"/>
      <c r="BI264" s="65"/>
    </row>
    <row r="265" spans="4:61">
      <c r="D265" s="162" t="str">
        <f t="shared" si="67"/>
        <v/>
      </c>
      <c r="E265" s="162" t="str">
        <f t="shared" si="68"/>
        <v/>
      </c>
      <c r="F265" s="164" t="str">
        <f t="shared" si="69"/>
        <v/>
      </c>
      <c r="G265" s="165" t="str">
        <f t="shared" si="70"/>
        <v/>
      </c>
      <c r="H265" s="164" t="str">
        <f t="shared" si="71"/>
        <v/>
      </c>
      <c r="I265" s="162"/>
      <c r="J265" s="210"/>
      <c r="K265" s="162">
        <f t="shared" si="72"/>
        <v>0</v>
      </c>
      <c r="L265" s="164" t="str">
        <f t="shared" si="73"/>
        <v/>
      </c>
      <c r="M265" s="177"/>
      <c r="N265" s="59"/>
      <c r="O265" s="59"/>
      <c r="P265" s="59"/>
      <c r="Q265" s="59"/>
      <c r="R265" s="59"/>
      <c r="S265" s="59"/>
      <c r="T265" s="59"/>
      <c r="U265" s="59"/>
      <c r="V265" s="59"/>
      <c r="AA265" s="59"/>
      <c r="AB265" s="59"/>
      <c r="AC265" s="59"/>
      <c r="AD265" s="59"/>
      <c r="AE265" s="59"/>
      <c r="AF265" s="59"/>
      <c r="AG265" s="59"/>
      <c r="AH265" s="65"/>
      <c r="BF265" s="65"/>
      <c r="BG265" s="65"/>
      <c r="BI265" s="65"/>
    </row>
    <row r="266" spans="4:61">
      <c r="D266" s="162" t="str">
        <f t="shared" si="67"/>
        <v/>
      </c>
      <c r="E266" s="162" t="str">
        <f t="shared" si="68"/>
        <v/>
      </c>
      <c r="F266" s="164" t="str">
        <f t="shared" si="69"/>
        <v/>
      </c>
      <c r="G266" s="165" t="str">
        <f t="shared" si="70"/>
        <v/>
      </c>
      <c r="H266" s="164" t="str">
        <f t="shared" si="71"/>
        <v/>
      </c>
      <c r="I266" s="162"/>
      <c r="J266" s="210"/>
      <c r="K266" s="162">
        <f t="shared" si="72"/>
        <v>0</v>
      </c>
      <c r="L266" s="164" t="str">
        <f t="shared" si="73"/>
        <v/>
      </c>
      <c r="M266" s="177"/>
      <c r="N266" s="59"/>
      <c r="O266" s="59"/>
      <c r="P266" s="59"/>
      <c r="Q266" s="59"/>
      <c r="R266" s="59"/>
      <c r="S266" s="59"/>
      <c r="T266" s="59"/>
      <c r="U266" s="59"/>
      <c r="V266" s="59"/>
      <c r="AA266" s="59"/>
      <c r="AB266" s="59"/>
      <c r="AC266" s="59"/>
      <c r="AD266" s="59"/>
      <c r="AE266" s="59"/>
      <c r="AF266" s="59"/>
      <c r="AG266" s="59"/>
      <c r="AH266" s="65"/>
      <c r="BF266" s="65"/>
      <c r="BG266" s="65"/>
      <c r="BI266" s="65"/>
    </row>
    <row r="267" spans="4:61">
      <c r="D267" s="162" t="str">
        <f t="shared" si="67"/>
        <v/>
      </c>
      <c r="E267" s="162" t="str">
        <f t="shared" si="68"/>
        <v/>
      </c>
      <c r="F267" s="164" t="str">
        <f t="shared" si="69"/>
        <v/>
      </c>
      <c r="G267" s="165" t="str">
        <f t="shared" si="70"/>
        <v/>
      </c>
      <c r="H267" s="164" t="str">
        <f t="shared" si="71"/>
        <v/>
      </c>
      <c r="I267" s="162"/>
      <c r="J267" s="210"/>
      <c r="K267" s="162">
        <f t="shared" si="72"/>
        <v>0</v>
      </c>
      <c r="L267" s="164" t="str">
        <f t="shared" si="73"/>
        <v/>
      </c>
      <c r="M267" s="177"/>
      <c r="N267" s="59"/>
      <c r="O267" s="59"/>
      <c r="P267" s="59"/>
      <c r="Q267" s="59"/>
      <c r="R267" s="59"/>
      <c r="S267" s="59"/>
      <c r="T267" s="59"/>
      <c r="U267" s="59"/>
      <c r="V267" s="59"/>
      <c r="AA267" s="59"/>
      <c r="AB267" s="59"/>
      <c r="AC267" s="59"/>
      <c r="AD267" s="59"/>
      <c r="AE267" s="59"/>
      <c r="AF267" s="59"/>
      <c r="AG267" s="59"/>
      <c r="AH267" s="65"/>
      <c r="BF267" s="65"/>
      <c r="BG267" s="65"/>
      <c r="BI267" s="65"/>
    </row>
    <row r="268" spans="4:61">
      <c r="D268" s="162" t="str">
        <f t="shared" si="67"/>
        <v/>
      </c>
      <c r="E268" s="162" t="str">
        <f t="shared" si="68"/>
        <v/>
      </c>
      <c r="F268" s="164" t="str">
        <f t="shared" si="69"/>
        <v/>
      </c>
      <c r="G268" s="165" t="str">
        <f t="shared" si="70"/>
        <v/>
      </c>
      <c r="H268" s="164" t="str">
        <f t="shared" si="71"/>
        <v/>
      </c>
      <c r="I268" s="162"/>
      <c r="J268" s="210"/>
      <c r="K268" s="162">
        <f t="shared" si="72"/>
        <v>0</v>
      </c>
      <c r="L268" s="164" t="str">
        <f t="shared" si="73"/>
        <v/>
      </c>
      <c r="M268" s="177"/>
      <c r="N268" s="59"/>
      <c r="O268" s="59"/>
      <c r="P268" s="59"/>
      <c r="Q268" s="59"/>
      <c r="R268" s="59"/>
      <c r="S268" s="59"/>
      <c r="T268" s="59"/>
      <c r="U268" s="59"/>
      <c r="V268" s="59"/>
      <c r="AA268" s="59"/>
      <c r="AB268" s="59"/>
      <c r="AC268" s="59"/>
      <c r="AD268" s="59"/>
      <c r="AE268" s="59"/>
      <c r="AF268" s="59"/>
      <c r="AG268" s="59"/>
      <c r="AH268" s="65"/>
      <c r="BF268" s="65"/>
      <c r="BG268" s="65"/>
      <c r="BI268" s="65"/>
    </row>
    <row r="269" spans="4:61">
      <c r="D269" s="162" t="str">
        <f t="shared" si="67"/>
        <v/>
      </c>
      <c r="E269" s="162" t="str">
        <f t="shared" si="68"/>
        <v/>
      </c>
      <c r="F269" s="164" t="str">
        <f t="shared" si="69"/>
        <v/>
      </c>
      <c r="G269" s="165" t="str">
        <f t="shared" si="70"/>
        <v/>
      </c>
      <c r="H269" s="164" t="str">
        <f t="shared" si="71"/>
        <v/>
      </c>
      <c r="I269" s="162"/>
      <c r="J269" s="210"/>
      <c r="K269" s="162">
        <f t="shared" si="72"/>
        <v>0</v>
      </c>
      <c r="L269" s="164" t="str">
        <f t="shared" si="73"/>
        <v/>
      </c>
      <c r="M269" s="177"/>
      <c r="N269" s="59"/>
      <c r="O269" s="59"/>
      <c r="P269" s="59"/>
      <c r="Q269" s="59"/>
      <c r="R269" s="59"/>
      <c r="S269" s="59"/>
      <c r="T269" s="59"/>
      <c r="U269" s="59"/>
      <c r="V269" s="59"/>
      <c r="AA269" s="59"/>
      <c r="AB269" s="59"/>
      <c r="AC269" s="59"/>
      <c r="AD269" s="59"/>
      <c r="AE269" s="59"/>
      <c r="AF269" s="59"/>
      <c r="AG269" s="59"/>
      <c r="AH269" s="65"/>
      <c r="BF269" s="65"/>
      <c r="BG269" s="65"/>
      <c r="BI269" s="65"/>
    </row>
    <row r="270" spans="4:61">
      <c r="D270" s="162" t="str">
        <f t="shared" si="67"/>
        <v/>
      </c>
      <c r="E270" s="162" t="str">
        <f t="shared" si="68"/>
        <v/>
      </c>
      <c r="F270" s="164" t="str">
        <f t="shared" si="69"/>
        <v/>
      </c>
      <c r="G270" s="165" t="str">
        <f t="shared" si="70"/>
        <v/>
      </c>
      <c r="H270" s="164" t="str">
        <f t="shared" si="71"/>
        <v/>
      </c>
      <c r="I270" s="162"/>
      <c r="J270" s="210"/>
      <c r="K270" s="162">
        <f t="shared" si="72"/>
        <v>0</v>
      </c>
      <c r="L270" s="164" t="str">
        <f t="shared" si="73"/>
        <v/>
      </c>
      <c r="M270" s="177"/>
      <c r="N270" s="59"/>
      <c r="O270" s="59"/>
      <c r="P270" s="59"/>
      <c r="Q270" s="59"/>
      <c r="R270" s="59"/>
      <c r="S270" s="59"/>
      <c r="T270" s="59"/>
      <c r="U270" s="59"/>
      <c r="V270" s="59"/>
      <c r="AA270" s="59"/>
      <c r="AB270" s="59"/>
      <c r="AC270" s="59"/>
      <c r="AD270" s="59"/>
      <c r="AE270" s="59"/>
      <c r="AF270" s="59"/>
      <c r="AG270" s="59"/>
      <c r="AH270" s="65"/>
      <c r="BF270" s="65"/>
      <c r="BG270" s="65"/>
      <c r="BI270" s="65"/>
    </row>
    <row r="271" spans="4:61">
      <c r="D271" s="162" t="str">
        <f t="shared" si="67"/>
        <v/>
      </c>
      <c r="E271" s="162" t="str">
        <f t="shared" si="68"/>
        <v/>
      </c>
      <c r="F271" s="164" t="str">
        <f t="shared" si="69"/>
        <v/>
      </c>
      <c r="G271" s="165" t="str">
        <f t="shared" si="70"/>
        <v/>
      </c>
      <c r="H271" s="164" t="str">
        <f t="shared" si="71"/>
        <v/>
      </c>
      <c r="I271" s="162"/>
      <c r="J271" s="210"/>
      <c r="K271" s="162">
        <f t="shared" si="72"/>
        <v>0</v>
      </c>
      <c r="L271" s="164" t="str">
        <f t="shared" si="73"/>
        <v/>
      </c>
      <c r="M271" s="177"/>
      <c r="N271" s="59"/>
      <c r="O271" s="59"/>
      <c r="P271" s="59"/>
      <c r="Q271" s="59"/>
      <c r="R271" s="59"/>
      <c r="S271" s="59"/>
      <c r="T271" s="59"/>
      <c r="U271" s="59"/>
      <c r="V271" s="59"/>
      <c r="AA271" s="59"/>
      <c r="AB271" s="59"/>
      <c r="AC271" s="59"/>
      <c r="AD271" s="59"/>
      <c r="AE271" s="59"/>
      <c r="AF271" s="59"/>
      <c r="AG271" s="59"/>
      <c r="AH271" s="65"/>
      <c r="BF271" s="65"/>
      <c r="BG271" s="65"/>
      <c r="BI271" s="65"/>
    </row>
    <row r="272" spans="4:61">
      <c r="D272" s="162" t="str">
        <f t="shared" si="67"/>
        <v/>
      </c>
      <c r="E272" s="162" t="str">
        <f t="shared" si="68"/>
        <v/>
      </c>
      <c r="F272" s="164" t="str">
        <f t="shared" si="69"/>
        <v/>
      </c>
      <c r="G272" s="165" t="str">
        <f t="shared" si="70"/>
        <v/>
      </c>
      <c r="H272" s="164" t="str">
        <f t="shared" si="71"/>
        <v/>
      </c>
      <c r="I272" s="162"/>
      <c r="J272" s="210"/>
      <c r="K272" s="162">
        <f t="shared" si="72"/>
        <v>0</v>
      </c>
      <c r="L272" s="164" t="str">
        <f t="shared" si="73"/>
        <v/>
      </c>
      <c r="M272" s="177"/>
      <c r="N272" s="59"/>
      <c r="O272" s="59"/>
      <c r="P272" s="59"/>
      <c r="Q272" s="59"/>
      <c r="R272" s="59"/>
      <c r="S272" s="59"/>
      <c r="T272" s="59"/>
      <c r="U272" s="59"/>
      <c r="V272" s="59"/>
      <c r="AA272" s="59"/>
      <c r="AB272" s="59"/>
      <c r="AC272" s="59"/>
      <c r="AD272" s="59"/>
      <c r="AE272" s="59"/>
      <c r="AF272" s="59"/>
      <c r="AG272" s="59"/>
      <c r="AH272" s="65"/>
      <c r="BF272" s="65"/>
      <c r="BG272" s="65"/>
      <c r="BI272" s="65"/>
    </row>
    <row r="273" spans="4:61">
      <c r="D273" s="162" t="str">
        <f t="shared" si="67"/>
        <v/>
      </c>
      <c r="E273" s="162" t="str">
        <f t="shared" si="68"/>
        <v/>
      </c>
      <c r="F273" s="164" t="str">
        <f t="shared" si="69"/>
        <v/>
      </c>
      <c r="G273" s="165" t="str">
        <f t="shared" si="70"/>
        <v/>
      </c>
      <c r="H273" s="164" t="str">
        <f t="shared" si="71"/>
        <v/>
      </c>
      <c r="I273" s="162"/>
      <c r="J273" s="210"/>
      <c r="K273" s="162">
        <f t="shared" si="72"/>
        <v>0</v>
      </c>
      <c r="L273" s="164" t="str">
        <f t="shared" si="73"/>
        <v/>
      </c>
      <c r="M273" s="177"/>
      <c r="N273" s="59"/>
      <c r="O273" s="59"/>
      <c r="P273" s="59"/>
      <c r="Q273" s="59"/>
      <c r="R273" s="59"/>
      <c r="S273" s="59"/>
      <c r="T273" s="59"/>
      <c r="U273" s="59"/>
      <c r="V273" s="59"/>
      <c r="AA273" s="59"/>
      <c r="AB273" s="59"/>
      <c r="AC273" s="59"/>
      <c r="AD273" s="59"/>
      <c r="AE273" s="59"/>
      <c r="AF273" s="59"/>
      <c r="AG273" s="59"/>
      <c r="AH273" s="65"/>
      <c r="BF273" s="65"/>
      <c r="BG273" s="65"/>
      <c r="BI273" s="65"/>
    </row>
    <row r="274" spans="4:61">
      <c r="D274" s="162" t="str">
        <f t="shared" si="67"/>
        <v/>
      </c>
      <c r="E274" s="162" t="str">
        <f t="shared" si="68"/>
        <v/>
      </c>
      <c r="F274" s="164" t="str">
        <f t="shared" si="69"/>
        <v/>
      </c>
      <c r="G274" s="165" t="str">
        <f t="shared" si="70"/>
        <v/>
      </c>
      <c r="H274" s="164" t="str">
        <f t="shared" si="71"/>
        <v/>
      </c>
      <c r="I274" s="162"/>
      <c r="J274" s="210"/>
      <c r="K274" s="162">
        <f t="shared" si="72"/>
        <v>0</v>
      </c>
      <c r="L274" s="164" t="str">
        <f t="shared" si="73"/>
        <v/>
      </c>
      <c r="M274" s="177"/>
      <c r="N274" s="59"/>
      <c r="O274" s="59"/>
      <c r="P274" s="59"/>
      <c r="Q274" s="59"/>
      <c r="R274" s="59"/>
      <c r="S274" s="59"/>
      <c r="T274" s="59"/>
      <c r="U274" s="59"/>
      <c r="V274" s="59"/>
      <c r="AA274" s="59"/>
      <c r="AB274" s="59"/>
      <c r="AC274" s="59"/>
      <c r="AD274" s="59"/>
      <c r="AE274" s="59"/>
      <c r="AF274" s="59"/>
      <c r="AG274" s="59"/>
      <c r="AH274" s="65"/>
      <c r="BF274" s="65"/>
      <c r="BG274" s="65"/>
      <c r="BI274" s="65"/>
    </row>
    <row r="275" spans="4:61">
      <c r="D275" s="162" t="str">
        <f t="shared" si="67"/>
        <v/>
      </c>
      <c r="E275" s="162" t="str">
        <f t="shared" si="68"/>
        <v/>
      </c>
      <c r="F275" s="164" t="str">
        <f t="shared" si="69"/>
        <v/>
      </c>
      <c r="G275" s="165" t="str">
        <f t="shared" si="70"/>
        <v/>
      </c>
      <c r="H275" s="164" t="str">
        <f t="shared" si="71"/>
        <v/>
      </c>
      <c r="I275" s="162"/>
      <c r="J275" s="210"/>
      <c r="K275" s="162">
        <f t="shared" si="72"/>
        <v>0</v>
      </c>
      <c r="L275" s="164" t="str">
        <f t="shared" si="73"/>
        <v/>
      </c>
      <c r="M275" s="177"/>
      <c r="N275" s="59"/>
      <c r="O275" s="59"/>
      <c r="P275" s="59"/>
      <c r="Q275" s="59"/>
      <c r="R275" s="59"/>
      <c r="S275" s="59"/>
      <c r="T275" s="59"/>
      <c r="U275" s="59"/>
      <c r="V275" s="59"/>
      <c r="AA275" s="59"/>
      <c r="AB275" s="59"/>
      <c r="AC275" s="59"/>
      <c r="AD275" s="59"/>
      <c r="AE275" s="59"/>
      <c r="AF275" s="59"/>
      <c r="AG275" s="59"/>
      <c r="AH275" s="65"/>
      <c r="BF275" s="65"/>
      <c r="BG275" s="65"/>
      <c r="BI275" s="65"/>
    </row>
    <row r="276" spans="4:61">
      <c r="D276" s="162" t="str">
        <f t="shared" si="67"/>
        <v/>
      </c>
      <c r="E276" s="162" t="str">
        <f t="shared" si="68"/>
        <v/>
      </c>
      <c r="F276" s="164" t="str">
        <f t="shared" si="69"/>
        <v/>
      </c>
      <c r="G276" s="165" t="str">
        <f t="shared" si="70"/>
        <v/>
      </c>
      <c r="H276" s="164" t="str">
        <f t="shared" si="71"/>
        <v/>
      </c>
      <c r="I276" s="162"/>
      <c r="J276" s="210"/>
      <c r="K276" s="162">
        <f t="shared" si="72"/>
        <v>0</v>
      </c>
      <c r="L276" s="164" t="str">
        <f t="shared" si="73"/>
        <v/>
      </c>
      <c r="M276" s="177"/>
      <c r="N276" s="59"/>
      <c r="O276" s="59"/>
      <c r="P276" s="59"/>
      <c r="Q276" s="59"/>
      <c r="R276" s="59"/>
      <c r="S276" s="59"/>
      <c r="T276" s="59"/>
      <c r="U276" s="59"/>
      <c r="V276" s="59"/>
      <c r="AA276" s="59"/>
      <c r="AB276" s="59"/>
      <c r="AC276" s="59"/>
      <c r="AD276" s="59"/>
      <c r="AE276" s="59"/>
      <c r="AF276" s="59"/>
      <c r="AG276" s="59"/>
      <c r="AH276" s="65"/>
      <c r="BF276" s="65"/>
      <c r="BG276" s="65"/>
      <c r="BI276" s="65"/>
    </row>
    <row r="277" spans="4:61">
      <c r="D277" s="162" t="str">
        <f t="shared" si="67"/>
        <v/>
      </c>
      <c r="E277" s="162" t="str">
        <f t="shared" si="68"/>
        <v/>
      </c>
      <c r="F277" s="164" t="str">
        <f t="shared" si="69"/>
        <v/>
      </c>
      <c r="G277" s="165" t="str">
        <f t="shared" si="70"/>
        <v/>
      </c>
      <c r="H277" s="164" t="str">
        <f t="shared" si="71"/>
        <v/>
      </c>
      <c r="I277" s="162"/>
      <c r="J277" s="210"/>
      <c r="K277" s="162">
        <f t="shared" si="72"/>
        <v>0</v>
      </c>
      <c r="L277" s="164" t="str">
        <f t="shared" si="73"/>
        <v/>
      </c>
      <c r="M277" s="177"/>
      <c r="N277" s="59"/>
      <c r="O277" s="59"/>
      <c r="P277" s="59"/>
      <c r="Q277" s="59"/>
      <c r="R277" s="59"/>
      <c r="S277" s="59"/>
      <c r="T277" s="59"/>
      <c r="U277" s="59"/>
      <c r="V277" s="59"/>
      <c r="AA277" s="59"/>
      <c r="AB277" s="59"/>
      <c r="AC277" s="59"/>
      <c r="AD277" s="59"/>
      <c r="AE277" s="59"/>
      <c r="AF277" s="59"/>
      <c r="AG277" s="59"/>
      <c r="AH277" s="65"/>
      <c r="BF277" s="65"/>
      <c r="BG277" s="65"/>
      <c r="BI277" s="65"/>
    </row>
    <row r="278" spans="4:61">
      <c r="D278" s="162" t="str">
        <f t="shared" si="67"/>
        <v/>
      </c>
      <c r="E278" s="162" t="str">
        <f t="shared" si="68"/>
        <v/>
      </c>
      <c r="F278" s="164" t="str">
        <f t="shared" si="69"/>
        <v/>
      </c>
      <c r="G278" s="165" t="str">
        <f t="shared" si="70"/>
        <v/>
      </c>
      <c r="H278" s="164" t="str">
        <f t="shared" si="71"/>
        <v/>
      </c>
      <c r="I278" s="162"/>
      <c r="J278" s="210"/>
      <c r="K278" s="162">
        <f t="shared" si="72"/>
        <v>0</v>
      </c>
      <c r="L278" s="164" t="str">
        <f t="shared" si="73"/>
        <v/>
      </c>
      <c r="M278" s="177"/>
      <c r="N278" s="59"/>
      <c r="O278" s="59"/>
      <c r="P278" s="59"/>
      <c r="Q278" s="59"/>
      <c r="R278" s="59"/>
      <c r="S278" s="59"/>
      <c r="T278" s="59"/>
      <c r="U278" s="59"/>
      <c r="V278" s="59"/>
      <c r="AA278" s="59"/>
      <c r="AB278" s="59"/>
      <c r="AC278" s="59"/>
      <c r="AD278" s="59"/>
      <c r="AE278" s="59"/>
      <c r="AF278" s="59"/>
      <c r="AG278" s="59"/>
      <c r="AH278" s="65"/>
      <c r="BF278" s="65"/>
      <c r="BG278" s="65"/>
      <c r="BI278" s="65"/>
    </row>
    <row r="279" spans="4:61">
      <c r="D279" s="162" t="str">
        <f t="shared" si="67"/>
        <v/>
      </c>
      <c r="E279" s="162" t="str">
        <f t="shared" si="68"/>
        <v/>
      </c>
      <c r="F279" s="164" t="str">
        <f t="shared" si="69"/>
        <v/>
      </c>
      <c r="G279" s="165" t="str">
        <f t="shared" si="70"/>
        <v/>
      </c>
      <c r="H279" s="164" t="str">
        <f t="shared" si="71"/>
        <v/>
      </c>
      <c r="I279" s="162"/>
      <c r="J279" s="210"/>
      <c r="K279" s="162">
        <f t="shared" si="72"/>
        <v>0</v>
      </c>
      <c r="L279" s="164" t="str">
        <f t="shared" si="73"/>
        <v/>
      </c>
      <c r="M279" s="177"/>
      <c r="N279" s="59"/>
      <c r="O279" s="59"/>
      <c r="P279" s="59"/>
      <c r="Q279" s="59"/>
      <c r="R279" s="59"/>
      <c r="S279" s="59"/>
      <c r="T279" s="59"/>
      <c r="U279" s="59"/>
      <c r="V279" s="59"/>
      <c r="AA279" s="59"/>
      <c r="AB279" s="59"/>
      <c r="AC279" s="59"/>
      <c r="AD279" s="59"/>
      <c r="AE279" s="59"/>
      <c r="AF279" s="59"/>
      <c r="AG279" s="59"/>
      <c r="AH279" s="65"/>
      <c r="BF279" s="65"/>
      <c r="BG279" s="65"/>
      <c r="BI279" s="65"/>
    </row>
    <row r="280" spans="4:61">
      <c r="D280" s="162" t="str">
        <f t="shared" si="67"/>
        <v/>
      </c>
      <c r="E280" s="162" t="str">
        <f t="shared" si="68"/>
        <v/>
      </c>
      <c r="F280" s="164" t="str">
        <f t="shared" si="69"/>
        <v/>
      </c>
      <c r="G280" s="165" t="str">
        <f t="shared" si="70"/>
        <v/>
      </c>
      <c r="H280" s="164" t="str">
        <f t="shared" si="71"/>
        <v/>
      </c>
      <c r="I280" s="162"/>
      <c r="J280" s="210"/>
      <c r="K280" s="162">
        <f t="shared" si="72"/>
        <v>0</v>
      </c>
      <c r="L280" s="164" t="str">
        <f t="shared" si="73"/>
        <v/>
      </c>
      <c r="M280" s="177"/>
      <c r="N280" s="59"/>
      <c r="O280" s="59"/>
      <c r="P280" s="59"/>
      <c r="Q280" s="59"/>
      <c r="R280" s="59"/>
      <c r="S280" s="59"/>
      <c r="T280" s="59"/>
      <c r="U280" s="59"/>
      <c r="V280" s="59"/>
      <c r="AA280" s="59"/>
      <c r="AB280" s="59"/>
      <c r="AC280" s="59"/>
      <c r="AD280" s="59"/>
      <c r="AE280" s="59"/>
      <c r="AF280" s="59"/>
      <c r="AG280" s="59"/>
      <c r="AH280" s="65"/>
      <c r="BF280" s="65"/>
      <c r="BG280" s="65"/>
      <c r="BI280" s="65"/>
    </row>
    <row r="281" spans="4:61">
      <c r="D281" s="162" t="str">
        <f t="shared" si="67"/>
        <v/>
      </c>
      <c r="E281" s="162" t="str">
        <f t="shared" si="68"/>
        <v/>
      </c>
      <c r="F281" s="164" t="str">
        <f t="shared" si="69"/>
        <v/>
      </c>
      <c r="G281" s="165" t="str">
        <f t="shared" si="70"/>
        <v/>
      </c>
      <c r="H281" s="164" t="str">
        <f t="shared" si="71"/>
        <v/>
      </c>
      <c r="I281" s="162"/>
      <c r="J281" s="210"/>
      <c r="K281" s="162">
        <f t="shared" si="72"/>
        <v>0</v>
      </c>
      <c r="L281" s="164" t="str">
        <f t="shared" si="73"/>
        <v/>
      </c>
      <c r="M281" s="177"/>
      <c r="N281" s="59"/>
      <c r="O281" s="59"/>
      <c r="P281" s="59"/>
      <c r="Q281" s="59"/>
      <c r="R281" s="59"/>
      <c r="S281" s="59"/>
      <c r="T281" s="59"/>
      <c r="U281" s="59"/>
      <c r="V281" s="59"/>
      <c r="AA281" s="59"/>
      <c r="AB281" s="59"/>
      <c r="AC281" s="59"/>
      <c r="AD281" s="59"/>
      <c r="AE281" s="59"/>
      <c r="AF281" s="59"/>
      <c r="AG281" s="59"/>
      <c r="AH281" s="65"/>
      <c r="BF281" s="65"/>
      <c r="BG281" s="65"/>
      <c r="BI281" s="65"/>
    </row>
    <row r="282" spans="4:61">
      <c r="D282" s="162" t="str">
        <f t="shared" si="67"/>
        <v/>
      </c>
      <c r="E282" s="162" t="str">
        <f t="shared" si="68"/>
        <v/>
      </c>
      <c r="F282" s="164" t="str">
        <f t="shared" si="69"/>
        <v/>
      </c>
      <c r="G282" s="165" t="str">
        <f t="shared" si="70"/>
        <v/>
      </c>
      <c r="H282" s="164" t="str">
        <f t="shared" si="71"/>
        <v/>
      </c>
      <c r="I282" s="162"/>
      <c r="J282" s="210"/>
      <c r="K282" s="162">
        <f t="shared" si="72"/>
        <v>0</v>
      </c>
      <c r="L282" s="164" t="str">
        <f t="shared" si="73"/>
        <v/>
      </c>
      <c r="M282" s="177"/>
      <c r="N282" s="59"/>
      <c r="O282" s="59"/>
      <c r="P282" s="59"/>
      <c r="Q282" s="59"/>
      <c r="R282" s="59"/>
      <c r="S282" s="59"/>
      <c r="T282" s="59"/>
      <c r="U282" s="59"/>
      <c r="V282" s="59"/>
      <c r="AA282" s="59"/>
      <c r="AB282" s="59"/>
      <c r="AC282" s="59"/>
      <c r="AD282" s="59"/>
      <c r="AE282" s="59"/>
      <c r="AF282" s="59"/>
      <c r="AG282" s="59"/>
      <c r="AH282" s="65"/>
      <c r="BF282" s="65"/>
      <c r="BG282" s="65"/>
      <c r="BI282" s="65"/>
    </row>
    <row r="283" spans="4:61">
      <c r="D283" s="162" t="str">
        <f t="shared" si="67"/>
        <v/>
      </c>
      <c r="E283" s="162" t="str">
        <f t="shared" si="68"/>
        <v/>
      </c>
      <c r="F283" s="164" t="str">
        <f t="shared" si="69"/>
        <v/>
      </c>
      <c r="G283" s="165" t="str">
        <f t="shared" si="70"/>
        <v/>
      </c>
      <c r="H283" s="164" t="str">
        <f t="shared" si="71"/>
        <v/>
      </c>
      <c r="I283" s="162"/>
      <c r="J283" s="210"/>
      <c r="K283" s="162">
        <f t="shared" si="72"/>
        <v>0</v>
      </c>
      <c r="L283" s="164" t="str">
        <f t="shared" si="73"/>
        <v/>
      </c>
      <c r="M283" s="177"/>
      <c r="N283" s="59"/>
      <c r="O283" s="59"/>
      <c r="P283" s="59"/>
      <c r="Q283" s="59"/>
      <c r="R283" s="59"/>
      <c r="S283" s="59"/>
      <c r="T283" s="59"/>
      <c r="U283" s="59"/>
      <c r="V283" s="59"/>
      <c r="AA283" s="59"/>
      <c r="AB283" s="59"/>
      <c r="AC283" s="59"/>
      <c r="AD283" s="59"/>
      <c r="AE283" s="59"/>
      <c r="AF283" s="59"/>
      <c r="AG283" s="59"/>
      <c r="AH283" s="65"/>
      <c r="BF283" s="65"/>
      <c r="BG283" s="65"/>
      <c r="BI283" s="65"/>
    </row>
    <row r="284" spans="4:61">
      <c r="D284" s="162" t="str">
        <f t="shared" si="67"/>
        <v/>
      </c>
      <c r="E284" s="162" t="str">
        <f t="shared" si="68"/>
        <v/>
      </c>
      <c r="F284" s="164" t="str">
        <f t="shared" si="69"/>
        <v/>
      </c>
      <c r="G284" s="165" t="str">
        <f t="shared" si="70"/>
        <v/>
      </c>
      <c r="H284" s="164" t="str">
        <f t="shared" si="71"/>
        <v/>
      </c>
      <c r="I284" s="162"/>
      <c r="J284" s="210"/>
      <c r="K284" s="162">
        <f t="shared" si="72"/>
        <v>0</v>
      </c>
      <c r="L284" s="164" t="str">
        <f t="shared" si="73"/>
        <v/>
      </c>
      <c r="M284" s="177"/>
      <c r="N284" s="59"/>
      <c r="O284" s="59"/>
      <c r="P284" s="59"/>
      <c r="Q284" s="59"/>
      <c r="R284" s="59"/>
      <c r="S284" s="59"/>
      <c r="T284" s="59"/>
      <c r="U284" s="59"/>
      <c r="V284" s="59"/>
      <c r="AA284" s="59"/>
      <c r="AB284" s="59"/>
      <c r="AC284" s="59"/>
      <c r="AD284" s="59"/>
      <c r="AE284" s="59"/>
      <c r="AF284" s="59"/>
      <c r="AG284" s="59"/>
      <c r="AH284" s="65"/>
      <c r="BF284" s="65"/>
      <c r="BG284" s="65"/>
      <c r="BI284" s="65"/>
    </row>
    <row r="285" spans="4:61">
      <c r="D285" s="162" t="str">
        <f t="shared" si="67"/>
        <v/>
      </c>
      <c r="E285" s="162" t="str">
        <f t="shared" si="68"/>
        <v/>
      </c>
      <c r="F285" s="164" t="str">
        <f t="shared" si="69"/>
        <v/>
      </c>
      <c r="G285" s="165" t="str">
        <f t="shared" si="70"/>
        <v/>
      </c>
      <c r="H285" s="164" t="str">
        <f t="shared" si="71"/>
        <v/>
      </c>
      <c r="I285" s="162"/>
      <c r="J285" s="210"/>
      <c r="K285" s="162">
        <f t="shared" si="72"/>
        <v>0</v>
      </c>
      <c r="L285" s="164" t="str">
        <f t="shared" si="73"/>
        <v/>
      </c>
      <c r="M285" s="177"/>
      <c r="N285" s="59"/>
      <c r="O285" s="59"/>
      <c r="P285" s="59"/>
      <c r="Q285" s="59"/>
      <c r="R285" s="59"/>
      <c r="S285" s="59"/>
      <c r="T285" s="59"/>
      <c r="U285" s="59"/>
      <c r="V285" s="59"/>
      <c r="AA285" s="59"/>
      <c r="AB285" s="59"/>
      <c r="AC285" s="59"/>
      <c r="AD285" s="59"/>
      <c r="AE285" s="59"/>
      <c r="AF285" s="59"/>
      <c r="AG285" s="59"/>
      <c r="AH285" s="65"/>
      <c r="BF285" s="65"/>
      <c r="BG285" s="65"/>
      <c r="BI285" s="65"/>
    </row>
    <row r="286" spans="4:61">
      <c r="D286" s="162" t="str">
        <f t="shared" si="67"/>
        <v/>
      </c>
      <c r="E286" s="162" t="str">
        <f t="shared" si="68"/>
        <v/>
      </c>
      <c r="F286" s="164" t="str">
        <f t="shared" si="69"/>
        <v/>
      </c>
      <c r="G286" s="165" t="str">
        <f t="shared" si="70"/>
        <v/>
      </c>
      <c r="H286" s="164" t="str">
        <f t="shared" si="71"/>
        <v/>
      </c>
      <c r="I286" s="162"/>
      <c r="J286" s="210"/>
      <c r="K286" s="162">
        <f t="shared" si="72"/>
        <v>0</v>
      </c>
      <c r="L286" s="164" t="str">
        <f t="shared" si="73"/>
        <v/>
      </c>
      <c r="M286" s="177"/>
      <c r="N286" s="59"/>
      <c r="O286" s="59"/>
      <c r="P286" s="59"/>
      <c r="Q286" s="59"/>
      <c r="R286" s="59"/>
      <c r="S286" s="59"/>
      <c r="T286" s="59"/>
      <c r="U286" s="59"/>
      <c r="V286" s="59"/>
      <c r="AA286" s="59"/>
      <c r="AB286" s="59"/>
      <c r="AC286" s="59"/>
      <c r="AD286" s="59"/>
      <c r="AE286" s="59"/>
      <c r="AF286" s="59"/>
      <c r="AG286" s="59"/>
      <c r="AH286" s="65"/>
      <c r="BF286" s="65"/>
      <c r="BG286" s="65"/>
      <c r="BI286" s="65"/>
    </row>
    <row r="287" spans="4:61">
      <c r="D287" s="162" t="str">
        <f t="shared" si="67"/>
        <v/>
      </c>
      <c r="E287" s="162" t="str">
        <f t="shared" si="68"/>
        <v/>
      </c>
      <c r="F287" s="164" t="str">
        <f t="shared" si="69"/>
        <v/>
      </c>
      <c r="G287" s="165" t="str">
        <f t="shared" si="70"/>
        <v/>
      </c>
      <c r="H287" s="164" t="str">
        <f t="shared" si="71"/>
        <v/>
      </c>
      <c r="I287" s="162"/>
      <c r="J287" s="210"/>
      <c r="K287" s="162">
        <f t="shared" si="72"/>
        <v>0</v>
      </c>
      <c r="L287" s="164" t="str">
        <f t="shared" si="73"/>
        <v/>
      </c>
      <c r="M287" s="177"/>
      <c r="N287" s="59"/>
      <c r="O287" s="59"/>
      <c r="P287" s="59"/>
      <c r="Q287" s="59"/>
      <c r="R287" s="59"/>
      <c r="S287" s="59"/>
      <c r="T287" s="59"/>
      <c r="U287" s="59"/>
      <c r="V287" s="59"/>
      <c r="AA287" s="59"/>
      <c r="AB287" s="59"/>
      <c r="AC287" s="59"/>
      <c r="AD287" s="59"/>
      <c r="AE287" s="59"/>
      <c r="AF287" s="59"/>
      <c r="AG287" s="59"/>
      <c r="AH287" s="65"/>
      <c r="BF287" s="65"/>
      <c r="BG287" s="65"/>
      <c r="BI287" s="65"/>
    </row>
    <row r="288" spans="4:61">
      <c r="D288" s="162" t="str">
        <f t="shared" si="67"/>
        <v/>
      </c>
      <c r="E288" s="162" t="str">
        <f t="shared" si="68"/>
        <v/>
      </c>
      <c r="F288" s="164" t="str">
        <f t="shared" si="69"/>
        <v/>
      </c>
      <c r="G288" s="165" t="str">
        <f t="shared" si="70"/>
        <v/>
      </c>
      <c r="H288" s="164" t="str">
        <f t="shared" si="71"/>
        <v/>
      </c>
      <c r="I288" s="162"/>
      <c r="J288" s="210"/>
      <c r="K288" s="162">
        <f t="shared" si="72"/>
        <v>0</v>
      </c>
      <c r="L288" s="164" t="str">
        <f t="shared" si="73"/>
        <v/>
      </c>
      <c r="M288" s="177"/>
      <c r="N288" s="59"/>
      <c r="O288" s="59"/>
      <c r="P288" s="59"/>
      <c r="Q288" s="59"/>
      <c r="R288" s="59"/>
      <c r="S288" s="59"/>
      <c r="T288" s="59"/>
      <c r="U288" s="59"/>
      <c r="V288" s="59"/>
      <c r="AA288" s="59"/>
      <c r="AB288" s="59"/>
      <c r="AC288" s="59"/>
      <c r="AD288" s="59"/>
      <c r="AE288" s="59"/>
      <c r="AF288" s="59"/>
      <c r="AG288" s="59"/>
      <c r="AH288" s="65"/>
      <c r="BF288" s="65"/>
      <c r="BG288" s="65"/>
      <c r="BI288" s="65"/>
    </row>
    <row r="289" spans="4:61">
      <c r="D289" s="162" t="str">
        <f t="shared" si="67"/>
        <v/>
      </c>
      <c r="E289" s="162" t="str">
        <f t="shared" si="68"/>
        <v/>
      </c>
      <c r="F289" s="164" t="str">
        <f t="shared" si="69"/>
        <v/>
      </c>
      <c r="G289" s="165" t="str">
        <f t="shared" si="70"/>
        <v/>
      </c>
      <c r="H289" s="164" t="str">
        <f t="shared" si="71"/>
        <v/>
      </c>
      <c r="I289" s="162"/>
      <c r="J289" s="210"/>
      <c r="K289" s="162">
        <f t="shared" si="72"/>
        <v>0</v>
      </c>
      <c r="L289" s="164" t="str">
        <f t="shared" si="73"/>
        <v/>
      </c>
      <c r="M289" s="177"/>
      <c r="N289" s="59"/>
      <c r="O289" s="59"/>
      <c r="P289" s="59"/>
      <c r="Q289" s="59"/>
      <c r="R289" s="59"/>
      <c r="S289" s="59"/>
      <c r="T289" s="59"/>
      <c r="U289" s="59"/>
      <c r="V289" s="59"/>
      <c r="AA289" s="59"/>
      <c r="AB289" s="59"/>
      <c r="AC289" s="59"/>
      <c r="AD289" s="59"/>
      <c r="AE289" s="59"/>
      <c r="AF289" s="59"/>
      <c r="AG289" s="59"/>
      <c r="AH289" s="65"/>
      <c r="BF289" s="65"/>
      <c r="BG289" s="65"/>
      <c r="BI289" s="65"/>
    </row>
    <row r="290" spans="4:61">
      <c r="D290" s="162" t="str">
        <f t="shared" si="67"/>
        <v/>
      </c>
      <c r="E290" s="162" t="str">
        <f t="shared" si="68"/>
        <v/>
      </c>
      <c r="F290" s="164" t="str">
        <f t="shared" si="69"/>
        <v/>
      </c>
      <c r="G290" s="165" t="str">
        <f t="shared" si="70"/>
        <v/>
      </c>
      <c r="H290" s="164" t="str">
        <f t="shared" si="71"/>
        <v/>
      </c>
      <c r="I290" s="162"/>
      <c r="J290" s="210"/>
      <c r="K290" s="162">
        <f t="shared" si="72"/>
        <v>0</v>
      </c>
      <c r="L290" s="164" t="str">
        <f t="shared" si="73"/>
        <v/>
      </c>
      <c r="M290" s="177"/>
      <c r="N290" s="59"/>
      <c r="O290" s="59"/>
      <c r="P290" s="59"/>
      <c r="Q290" s="59"/>
      <c r="R290" s="59"/>
      <c r="S290" s="59"/>
      <c r="T290" s="59"/>
      <c r="U290" s="59"/>
      <c r="V290" s="59"/>
      <c r="AA290" s="59"/>
      <c r="AB290" s="59"/>
      <c r="AC290" s="59"/>
      <c r="AD290" s="59"/>
      <c r="AE290" s="59"/>
      <c r="AF290" s="59"/>
      <c r="AG290" s="59"/>
      <c r="AH290" s="65"/>
      <c r="BF290" s="65"/>
      <c r="BG290" s="65"/>
      <c r="BI290" s="65"/>
    </row>
    <row r="291" spans="4:61">
      <c r="D291" s="162" t="str">
        <f t="shared" si="67"/>
        <v/>
      </c>
      <c r="E291" s="162" t="str">
        <f t="shared" si="68"/>
        <v/>
      </c>
      <c r="F291" s="164" t="str">
        <f t="shared" si="69"/>
        <v/>
      </c>
      <c r="G291" s="165" t="str">
        <f t="shared" si="70"/>
        <v/>
      </c>
      <c r="H291" s="164" t="str">
        <f t="shared" si="71"/>
        <v/>
      </c>
      <c r="I291" s="162"/>
      <c r="J291" s="210"/>
      <c r="K291" s="162">
        <f t="shared" si="72"/>
        <v>0</v>
      </c>
      <c r="L291" s="164" t="str">
        <f t="shared" si="73"/>
        <v/>
      </c>
      <c r="M291" s="177"/>
      <c r="N291" s="59"/>
      <c r="O291" s="59"/>
      <c r="P291" s="59"/>
      <c r="Q291" s="59"/>
      <c r="R291" s="59"/>
      <c r="S291" s="59"/>
      <c r="T291" s="59"/>
      <c r="U291" s="59"/>
      <c r="V291" s="59"/>
      <c r="AA291" s="59"/>
      <c r="AB291" s="59"/>
      <c r="AC291" s="59"/>
      <c r="AD291" s="59"/>
      <c r="AE291" s="59"/>
      <c r="AF291" s="59"/>
      <c r="AG291" s="59"/>
      <c r="AH291" s="65"/>
      <c r="BF291" s="65"/>
      <c r="BG291" s="65"/>
      <c r="BI291" s="65"/>
    </row>
    <row r="292" spans="4:61">
      <c r="D292" s="162" t="str">
        <f t="shared" si="67"/>
        <v/>
      </c>
      <c r="E292" s="162" t="str">
        <f t="shared" si="68"/>
        <v/>
      </c>
      <c r="F292" s="164" t="str">
        <f t="shared" si="69"/>
        <v/>
      </c>
      <c r="G292" s="165" t="str">
        <f t="shared" si="70"/>
        <v/>
      </c>
      <c r="H292" s="164" t="str">
        <f t="shared" si="71"/>
        <v/>
      </c>
      <c r="I292" s="162"/>
      <c r="J292" s="210"/>
      <c r="K292" s="162">
        <f t="shared" si="72"/>
        <v>0</v>
      </c>
      <c r="L292" s="164" t="str">
        <f t="shared" si="73"/>
        <v/>
      </c>
      <c r="M292" s="177"/>
      <c r="N292" s="59"/>
      <c r="O292" s="59"/>
      <c r="P292" s="59"/>
      <c r="Q292" s="59"/>
      <c r="R292" s="59"/>
      <c r="S292" s="59"/>
      <c r="T292" s="59"/>
      <c r="U292" s="59"/>
      <c r="V292" s="59"/>
      <c r="AA292" s="59"/>
      <c r="AB292" s="59"/>
      <c r="AC292" s="59"/>
      <c r="AD292" s="59"/>
      <c r="AE292" s="59"/>
      <c r="AF292" s="59"/>
      <c r="AG292" s="59"/>
      <c r="AH292" s="65"/>
      <c r="BF292" s="65"/>
      <c r="BG292" s="65"/>
      <c r="BI292" s="65"/>
    </row>
    <row r="293" spans="4:61">
      <c r="D293" s="162" t="str">
        <f t="shared" ref="D293:D356" si="74">IF(D292&lt;term*freq,D292+1,"")</f>
        <v/>
      </c>
      <c r="E293" s="162" t="str">
        <f t="shared" si="68"/>
        <v/>
      </c>
      <c r="F293" s="164" t="str">
        <f t="shared" si="69"/>
        <v/>
      </c>
      <c r="G293" s="165" t="str">
        <f t="shared" si="70"/>
        <v/>
      </c>
      <c r="H293" s="164" t="str">
        <f t="shared" si="71"/>
        <v/>
      </c>
      <c r="I293" s="162"/>
      <c r="J293" s="210"/>
      <c r="K293" s="162">
        <f t="shared" si="72"/>
        <v>0</v>
      </c>
      <c r="L293" s="164" t="str">
        <f t="shared" si="73"/>
        <v/>
      </c>
      <c r="M293" s="177"/>
      <c r="N293" s="59"/>
      <c r="O293" s="59"/>
      <c r="P293" s="59"/>
      <c r="Q293" s="59"/>
      <c r="R293" s="59"/>
      <c r="S293" s="59"/>
      <c r="T293" s="59"/>
      <c r="U293" s="59"/>
      <c r="V293" s="59"/>
      <c r="AA293" s="59"/>
      <c r="AB293" s="59"/>
      <c r="AC293" s="59"/>
      <c r="AD293" s="59"/>
      <c r="AE293" s="59"/>
      <c r="AF293" s="59"/>
      <c r="AG293" s="59"/>
      <c r="AH293" s="65"/>
      <c r="BF293" s="65"/>
      <c r="BG293" s="65"/>
      <c r="BI293" s="65"/>
    </row>
    <row r="294" spans="4:61">
      <c r="D294" s="162" t="str">
        <f t="shared" si="74"/>
        <v/>
      </c>
      <c r="E294" s="162" t="str">
        <f t="shared" si="68"/>
        <v/>
      </c>
      <c r="F294" s="164" t="str">
        <f t="shared" si="69"/>
        <v/>
      </c>
      <c r="G294" s="165" t="str">
        <f t="shared" si="70"/>
        <v/>
      </c>
      <c r="H294" s="164" t="str">
        <f t="shared" si="71"/>
        <v/>
      </c>
      <c r="I294" s="162"/>
      <c r="J294" s="210"/>
      <c r="K294" s="162">
        <f t="shared" si="72"/>
        <v>0</v>
      </c>
      <c r="L294" s="164" t="str">
        <f t="shared" si="73"/>
        <v/>
      </c>
      <c r="M294" s="177"/>
      <c r="N294" s="59"/>
      <c r="O294" s="59"/>
      <c r="P294" s="59"/>
      <c r="Q294" s="59"/>
      <c r="R294" s="59"/>
      <c r="S294" s="59"/>
      <c r="T294" s="59"/>
      <c r="U294" s="59"/>
      <c r="V294" s="59"/>
      <c r="AA294" s="59"/>
      <c r="AB294" s="59"/>
      <c r="AC294" s="59"/>
      <c r="AD294" s="59"/>
      <c r="AE294" s="59"/>
      <c r="AF294" s="59"/>
      <c r="AG294" s="59"/>
      <c r="AH294" s="65"/>
      <c r="BF294" s="65"/>
      <c r="BG294" s="65"/>
      <c r="BI294" s="65"/>
    </row>
    <row r="295" spans="4:61">
      <c r="D295" s="162" t="str">
        <f t="shared" si="74"/>
        <v/>
      </c>
      <c r="E295" s="162" t="str">
        <f t="shared" si="68"/>
        <v/>
      </c>
      <c r="F295" s="164" t="str">
        <f t="shared" si="69"/>
        <v/>
      </c>
      <c r="G295" s="165" t="str">
        <f t="shared" si="70"/>
        <v/>
      </c>
      <c r="H295" s="164" t="str">
        <f t="shared" si="71"/>
        <v/>
      </c>
      <c r="I295" s="162"/>
      <c r="J295" s="210"/>
      <c r="K295" s="162">
        <f t="shared" si="72"/>
        <v>0</v>
      </c>
      <c r="L295" s="164" t="str">
        <f t="shared" si="73"/>
        <v/>
      </c>
      <c r="M295" s="177"/>
      <c r="N295" s="59"/>
      <c r="O295" s="59"/>
      <c r="P295" s="59"/>
      <c r="Q295" s="59"/>
      <c r="R295" s="59"/>
      <c r="S295" s="59"/>
      <c r="T295" s="59"/>
      <c r="U295" s="59"/>
      <c r="V295" s="59"/>
      <c r="AA295" s="59"/>
      <c r="AB295" s="59"/>
      <c r="AC295" s="59"/>
      <c r="AD295" s="59"/>
      <c r="AE295" s="59"/>
      <c r="AF295" s="59"/>
      <c r="AG295" s="59"/>
      <c r="AH295" s="65"/>
      <c r="BF295" s="65"/>
      <c r="BG295" s="65"/>
      <c r="BI295" s="65"/>
    </row>
    <row r="296" spans="4:61">
      <c r="D296" s="162" t="str">
        <f t="shared" si="74"/>
        <v/>
      </c>
      <c r="E296" s="162" t="str">
        <f t="shared" si="68"/>
        <v/>
      </c>
      <c r="F296" s="164" t="str">
        <f t="shared" si="69"/>
        <v/>
      </c>
      <c r="G296" s="165" t="str">
        <f t="shared" si="70"/>
        <v/>
      </c>
      <c r="H296" s="164" t="str">
        <f t="shared" si="71"/>
        <v/>
      </c>
      <c r="I296" s="162"/>
      <c r="J296" s="210"/>
      <c r="K296" s="162">
        <f t="shared" si="72"/>
        <v>0</v>
      </c>
      <c r="L296" s="164" t="str">
        <f t="shared" si="73"/>
        <v/>
      </c>
      <c r="M296" s="177"/>
      <c r="N296" s="59"/>
      <c r="O296" s="59"/>
      <c r="P296" s="59"/>
      <c r="Q296" s="59"/>
      <c r="R296" s="59"/>
      <c r="S296" s="59"/>
      <c r="T296" s="59"/>
      <c r="U296" s="59"/>
      <c r="V296" s="59"/>
      <c r="AA296" s="59"/>
      <c r="AB296" s="59"/>
      <c r="AC296" s="59"/>
      <c r="AD296" s="59"/>
      <c r="AE296" s="59"/>
      <c r="AF296" s="59"/>
      <c r="AG296" s="59"/>
      <c r="AH296" s="65"/>
      <c r="BF296" s="65"/>
      <c r="BG296" s="65"/>
      <c r="BI296" s="65"/>
    </row>
    <row r="297" spans="4:61">
      <c r="D297" s="162" t="str">
        <f t="shared" si="74"/>
        <v/>
      </c>
      <c r="E297" s="162" t="str">
        <f t="shared" si="68"/>
        <v/>
      </c>
      <c r="F297" s="164" t="str">
        <f t="shared" si="69"/>
        <v/>
      </c>
      <c r="G297" s="165" t="str">
        <f t="shared" si="70"/>
        <v/>
      </c>
      <c r="H297" s="164" t="str">
        <f t="shared" si="71"/>
        <v/>
      </c>
      <c r="I297" s="162"/>
      <c r="J297" s="210"/>
      <c r="K297" s="162">
        <f t="shared" si="72"/>
        <v>0</v>
      </c>
      <c r="L297" s="164" t="str">
        <f t="shared" si="73"/>
        <v/>
      </c>
      <c r="M297" s="177"/>
      <c r="N297" s="59"/>
      <c r="O297" s="59"/>
      <c r="P297" s="59"/>
      <c r="Q297" s="59"/>
      <c r="R297" s="59"/>
      <c r="S297" s="59"/>
      <c r="T297" s="59"/>
      <c r="U297" s="59"/>
      <c r="V297" s="59"/>
      <c r="AA297" s="59"/>
      <c r="AB297" s="59"/>
      <c r="AC297" s="59"/>
      <c r="AD297" s="59"/>
      <c r="AE297" s="59"/>
      <c r="AF297" s="59"/>
      <c r="AG297" s="59"/>
      <c r="AH297" s="65"/>
      <c r="BF297" s="65"/>
      <c r="BG297" s="65"/>
      <c r="BI297" s="65"/>
    </row>
    <row r="298" spans="4:61">
      <c r="D298" s="162" t="str">
        <f t="shared" si="74"/>
        <v/>
      </c>
      <c r="E298" s="162" t="str">
        <f t="shared" si="68"/>
        <v/>
      </c>
      <c r="F298" s="164" t="str">
        <f t="shared" si="69"/>
        <v/>
      </c>
      <c r="G298" s="165" t="str">
        <f t="shared" si="70"/>
        <v/>
      </c>
      <c r="H298" s="164" t="str">
        <f t="shared" si="71"/>
        <v/>
      </c>
      <c r="I298" s="162"/>
      <c r="J298" s="210"/>
      <c r="K298" s="162">
        <f t="shared" si="72"/>
        <v>0</v>
      </c>
      <c r="L298" s="164" t="str">
        <f t="shared" si="73"/>
        <v/>
      </c>
      <c r="M298" s="177"/>
      <c r="N298" s="59"/>
      <c r="O298" s="59"/>
      <c r="P298" s="59"/>
      <c r="Q298" s="59"/>
      <c r="R298" s="59"/>
      <c r="S298" s="59"/>
      <c r="T298" s="59"/>
      <c r="U298" s="59"/>
      <c r="V298" s="59"/>
      <c r="AA298" s="59"/>
      <c r="AB298" s="59"/>
      <c r="AC298" s="59"/>
      <c r="AD298" s="59"/>
      <c r="AE298" s="59"/>
      <c r="AF298" s="59"/>
      <c r="AG298" s="59"/>
      <c r="AH298" s="65"/>
      <c r="BF298" s="65"/>
      <c r="BG298" s="65"/>
      <c r="BI298" s="65"/>
    </row>
    <row r="299" spans="4:61">
      <c r="D299" s="162" t="str">
        <f t="shared" si="74"/>
        <v/>
      </c>
      <c r="E299" s="162" t="str">
        <f t="shared" si="68"/>
        <v/>
      </c>
      <c r="F299" s="164" t="str">
        <f t="shared" si="69"/>
        <v/>
      </c>
      <c r="G299" s="165" t="str">
        <f t="shared" si="70"/>
        <v/>
      </c>
      <c r="H299" s="164" t="str">
        <f t="shared" si="71"/>
        <v/>
      </c>
      <c r="I299" s="162"/>
      <c r="J299" s="210"/>
      <c r="K299" s="162">
        <f t="shared" si="72"/>
        <v>0</v>
      </c>
      <c r="L299" s="164" t="str">
        <f t="shared" si="73"/>
        <v/>
      </c>
      <c r="M299" s="177"/>
      <c r="N299" s="59"/>
      <c r="O299" s="59"/>
      <c r="P299" s="59"/>
      <c r="Q299" s="59"/>
      <c r="R299" s="59"/>
      <c r="S299" s="59"/>
      <c r="T299" s="59"/>
      <c r="U299" s="59"/>
      <c r="V299" s="59"/>
      <c r="AA299" s="59"/>
      <c r="AB299" s="59"/>
      <c r="AC299" s="59"/>
      <c r="AD299" s="59"/>
      <c r="AE299" s="59"/>
      <c r="AF299" s="59"/>
      <c r="AG299" s="59"/>
      <c r="AH299" s="65"/>
      <c r="BF299" s="65"/>
      <c r="BG299" s="65"/>
      <c r="BI299" s="65"/>
    </row>
    <row r="300" spans="4:61">
      <c r="D300" s="162" t="str">
        <f t="shared" si="74"/>
        <v/>
      </c>
      <c r="E300" s="162" t="str">
        <f t="shared" si="68"/>
        <v/>
      </c>
      <c r="F300" s="164" t="str">
        <f t="shared" si="69"/>
        <v/>
      </c>
      <c r="G300" s="165" t="str">
        <f t="shared" si="70"/>
        <v/>
      </c>
      <c r="H300" s="164" t="str">
        <f t="shared" si="71"/>
        <v/>
      </c>
      <c r="I300" s="162"/>
      <c r="J300" s="210"/>
      <c r="K300" s="162">
        <f t="shared" si="72"/>
        <v>0</v>
      </c>
      <c r="L300" s="164" t="str">
        <f t="shared" si="73"/>
        <v/>
      </c>
      <c r="M300" s="177"/>
      <c r="N300" s="59"/>
      <c r="O300" s="59"/>
      <c r="P300" s="59"/>
      <c r="Q300" s="59"/>
      <c r="R300" s="59"/>
      <c r="S300" s="59"/>
      <c r="T300" s="59"/>
      <c r="U300" s="59"/>
      <c r="V300" s="59"/>
      <c r="AA300" s="59"/>
      <c r="AB300" s="59"/>
      <c r="AC300" s="59"/>
      <c r="AD300" s="59"/>
      <c r="AE300" s="59"/>
      <c r="AF300" s="59"/>
      <c r="AG300" s="59"/>
      <c r="AH300" s="65"/>
      <c r="BF300" s="65"/>
      <c r="BG300" s="65"/>
      <c r="BI300" s="65"/>
    </row>
    <row r="301" spans="4:61">
      <c r="D301" s="162" t="str">
        <f t="shared" si="74"/>
        <v/>
      </c>
      <c r="E301" s="162" t="str">
        <f t="shared" si="68"/>
        <v/>
      </c>
      <c r="F301" s="164" t="str">
        <f t="shared" si="69"/>
        <v/>
      </c>
      <c r="G301" s="165" t="str">
        <f t="shared" si="70"/>
        <v/>
      </c>
      <c r="H301" s="164" t="str">
        <f t="shared" si="71"/>
        <v/>
      </c>
      <c r="I301" s="162"/>
      <c r="J301" s="210"/>
      <c r="K301" s="162">
        <f t="shared" si="72"/>
        <v>0</v>
      </c>
      <c r="L301" s="164" t="str">
        <f t="shared" si="73"/>
        <v/>
      </c>
      <c r="M301" s="177"/>
      <c r="N301" s="59"/>
      <c r="O301" s="59"/>
      <c r="P301" s="59"/>
      <c r="Q301" s="59"/>
      <c r="R301" s="59"/>
      <c r="S301" s="59"/>
      <c r="T301" s="59"/>
      <c r="U301" s="59"/>
      <c r="V301" s="59"/>
      <c r="AA301" s="59"/>
      <c r="AB301" s="59"/>
      <c r="AC301" s="59"/>
      <c r="AD301" s="59"/>
      <c r="AE301" s="59"/>
      <c r="AF301" s="59"/>
      <c r="AG301" s="59"/>
      <c r="AH301" s="65"/>
      <c r="BF301" s="65"/>
      <c r="BG301" s="65"/>
      <c r="BI301" s="65"/>
    </row>
    <row r="302" spans="4:61">
      <c r="D302" s="162" t="str">
        <f t="shared" si="74"/>
        <v/>
      </c>
      <c r="E302" s="162" t="str">
        <f t="shared" si="68"/>
        <v/>
      </c>
      <c r="F302" s="164" t="str">
        <f t="shared" si="69"/>
        <v/>
      </c>
      <c r="G302" s="165" t="str">
        <f t="shared" si="70"/>
        <v/>
      </c>
      <c r="H302" s="164" t="str">
        <f t="shared" si="71"/>
        <v/>
      </c>
      <c r="I302" s="162"/>
      <c r="J302" s="210"/>
      <c r="K302" s="162">
        <f t="shared" si="72"/>
        <v>0</v>
      </c>
      <c r="L302" s="164" t="str">
        <f t="shared" si="73"/>
        <v/>
      </c>
      <c r="M302" s="177"/>
      <c r="N302" s="59"/>
      <c r="O302" s="59"/>
      <c r="P302" s="59"/>
      <c r="Q302" s="59"/>
      <c r="R302" s="59"/>
      <c r="S302" s="59"/>
      <c r="T302" s="59"/>
      <c r="U302" s="59"/>
      <c r="V302" s="59"/>
      <c r="AA302" s="59"/>
      <c r="AB302" s="59"/>
      <c r="AC302" s="59"/>
      <c r="AD302" s="59"/>
      <c r="AE302" s="59"/>
      <c r="AF302" s="59"/>
      <c r="AG302" s="59"/>
      <c r="AH302" s="65"/>
      <c r="BF302" s="65"/>
      <c r="BG302" s="65"/>
      <c r="BI302" s="65"/>
    </row>
    <row r="303" spans="4:61">
      <c r="D303" s="162" t="str">
        <f t="shared" si="74"/>
        <v/>
      </c>
      <c r="E303" s="162" t="str">
        <f t="shared" si="68"/>
        <v/>
      </c>
      <c r="F303" s="164" t="str">
        <f t="shared" si="69"/>
        <v/>
      </c>
      <c r="G303" s="165" t="str">
        <f t="shared" si="70"/>
        <v/>
      </c>
      <c r="H303" s="164" t="str">
        <f t="shared" si="71"/>
        <v/>
      </c>
      <c r="I303" s="162"/>
      <c r="J303" s="210"/>
      <c r="K303" s="162">
        <f t="shared" si="72"/>
        <v>0</v>
      </c>
      <c r="L303" s="164" t="str">
        <f t="shared" si="73"/>
        <v/>
      </c>
      <c r="M303" s="177"/>
      <c r="N303" s="59"/>
      <c r="O303" s="59"/>
      <c r="P303" s="59"/>
      <c r="Q303" s="59"/>
      <c r="R303" s="59"/>
      <c r="S303" s="59"/>
      <c r="T303" s="59"/>
      <c r="U303" s="59"/>
      <c r="V303" s="59"/>
      <c r="AA303" s="59"/>
      <c r="AB303" s="59"/>
      <c r="AC303" s="59"/>
      <c r="AD303" s="59"/>
      <c r="AE303" s="59"/>
      <c r="AF303" s="59"/>
      <c r="AG303" s="59"/>
      <c r="AH303" s="65"/>
      <c r="BF303" s="65"/>
      <c r="BG303" s="65"/>
      <c r="BI303" s="65"/>
    </row>
    <row r="304" spans="4:61">
      <c r="D304" s="162" t="str">
        <f t="shared" si="74"/>
        <v/>
      </c>
      <c r="E304" s="162" t="str">
        <f t="shared" si="68"/>
        <v/>
      </c>
      <c r="F304" s="164" t="str">
        <f t="shared" si="69"/>
        <v/>
      </c>
      <c r="G304" s="165" t="str">
        <f t="shared" si="70"/>
        <v/>
      </c>
      <c r="H304" s="164" t="str">
        <f t="shared" si="71"/>
        <v/>
      </c>
      <c r="I304" s="162"/>
      <c r="J304" s="210"/>
      <c r="K304" s="162">
        <f t="shared" si="72"/>
        <v>0</v>
      </c>
      <c r="L304" s="164" t="str">
        <f t="shared" si="73"/>
        <v/>
      </c>
      <c r="M304" s="177"/>
      <c r="N304" s="59"/>
      <c r="O304" s="59"/>
      <c r="P304" s="59"/>
      <c r="Q304" s="59"/>
      <c r="R304" s="59"/>
      <c r="S304" s="59"/>
      <c r="T304" s="59"/>
      <c r="U304" s="59"/>
      <c r="V304" s="59"/>
      <c r="AA304" s="59"/>
      <c r="AB304" s="59"/>
      <c r="AC304" s="59"/>
      <c r="AD304" s="59"/>
      <c r="AE304" s="59"/>
      <c r="AF304" s="59"/>
      <c r="AG304" s="59"/>
      <c r="AH304" s="65"/>
      <c r="BF304" s="65"/>
      <c r="BG304" s="65"/>
      <c r="BI304" s="65"/>
    </row>
    <row r="305" spans="4:61">
      <c r="D305" s="162" t="str">
        <f t="shared" si="74"/>
        <v/>
      </c>
      <c r="E305" s="162" t="str">
        <f t="shared" si="68"/>
        <v/>
      </c>
      <c r="F305" s="164" t="str">
        <f t="shared" si="69"/>
        <v/>
      </c>
      <c r="G305" s="165" t="str">
        <f t="shared" si="70"/>
        <v/>
      </c>
      <c r="H305" s="164" t="str">
        <f t="shared" si="71"/>
        <v/>
      </c>
      <c r="I305" s="162"/>
      <c r="J305" s="210"/>
      <c r="K305" s="162">
        <f t="shared" si="72"/>
        <v>0</v>
      </c>
      <c r="L305" s="164" t="str">
        <f t="shared" si="73"/>
        <v/>
      </c>
      <c r="M305" s="177"/>
      <c r="N305" s="59"/>
      <c r="O305" s="59"/>
      <c r="P305" s="59"/>
      <c r="Q305" s="59"/>
      <c r="R305" s="59"/>
      <c r="S305" s="59"/>
      <c r="T305" s="59"/>
      <c r="U305" s="59"/>
      <c r="V305" s="59"/>
      <c r="AA305" s="59"/>
      <c r="AB305" s="59"/>
      <c r="AC305" s="59"/>
      <c r="AD305" s="59"/>
      <c r="AE305" s="59"/>
      <c r="AF305" s="59"/>
      <c r="AG305" s="59"/>
      <c r="AH305" s="65"/>
      <c r="BF305" s="65"/>
      <c r="BG305" s="65"/>
      <c r="BI305" s="65"/>
    </row>
    <row r="306" spans="4:61">
      <c r="D306" s="162" t="str">
        <f t="shared" si="74"/>
        <v/>
      </c>
      <c r="E306" s="162" t="str">
        <f t="shared" si="68"/>
        <v/>
      </c>
      <c r="F306" s="164" t="str">
        <f t="shared" si="69"/>
        <v/>
      </c>
      <c r="G306" s="165" t="str">
        <f t="shared" si="70"/>
        <v/>
      </c>
      <c r="H306" s="164" t="str">
        <f t="shared" si="71"/>
        <v/>
      </c>
      <c r="I306" s="162"/>
      <c r="J306" s="210"/>
      <c r="K306" s="162">
        <f t="shared" si="72"/>
        <v>0</v>
      </c>
      <c r="L306" s="164" t="str">
        <f t="shared" si="73"/>
        <v/>
      </c>
      <c r="M306" s="177"/>
      <c r="N306" s="59"/>
      <c r="O306" s="59"/>
      <c r="P306" s="59"/>
      <c r="Q306" s="59"/>
      <c r="R306" s="59"/>
      <c r="S306" s="59"/>
      <c r="T306" s="59"/>
      <c r="U306" s="59"/>
      <c r="V306" s="59"/>
      <c r="AA306" s="59"/>
      <c r="AB306" s="59"/>
      <c r="AC306" s="59"/>
      <c r="AD306" s="59"/>
      <c r="AE306" s="59"/>
      <c r="AF306" s="59"/>
      <c r="AG306" s="59"/>
      <c r="AH306" s="65"/>
      <c r="BF306" s="65"/>
      <c r="BG306" s="65"/>
      <c r="BI306" s="65"/>
    </row>
    <row r="307" spans="4:61">
      <c r="D307" s="162" t="str">
        <f t="shared" si="74"/>
        <v/>
      </c>
      <c r="E307" s="162" t="str">
        <f t="shared" si="68"/>
        <v/>
      </c>
      <c r="F307" s="164" t="str">
        <f t="shared" si="69"/>
        <v/>
      </c>
      <c r="G307" s="165" t="str">
        <f t="shared" si="70"/>
        <v/>
      </c>
      <c r="H307" s="164" t="str">
        <f t="shared" si="71"/>
        <v/>
      </c>
      <c r="I307" s="162"/>
      <c r="J307" s="210"/>
      <c r="K307" s="162">
        <f t="shared" si="72"/>
        <v>0</v>
      </c>
      <c r="L307" s="164" t="str">
        <f t="shared" si="73"/>
        <v/>
      </c>
      <c r="M307" s="177"/>
      <c r="N307" s="59"/>
      <c r="O307" s="59"/>
      <c r="P307" s="59"/>
      <c r="Q307" s="59"/>
      <c r="R307" s="59"/>
      <c r="S307" s="59"/>
      <c r="T307" s="59"/>
      <c r="U307" s="59"/>
      <c r="V307" s="59"/>
      <c r="AA307" s="59"/>
      <c r="AB307" s="59"/>
      <c r="AC307" s="59"/>
      <c r="AD307" s="59"/>
      <c r="AE307" s="59"/>
      <c r="AF307" s="59"/>
      <c r="AG307" s="59"/>
      <c r="AH307" s="65"/>
      <c r="BF307" s="65"/>
      <c r="BG307" s="65"/>
      <c r="BI307" s="65"/>
    </row>
    <row r="308" spans="4:61">
      <c r="D308" s="162" t="str">
        <f t="shared" si="74"/>
        <v/>
      </c>
      <c r="E308" s="162" t="str">
        <f t="shared" si="68"/>
        <v/>
      </c>
      <c r="F308" s="164" t="str">
        <f t="shared" si="69"/>
        <v/>
      </c>
      <c r="G308" s="165" t="str">
        <f t="shared" si="70"/>
        <v/>
      </c>
      <c r="H308" s="164" t="str">
        <f t="shared" si="71"/>
        <v/>
      </c>
      <c r="I308" s="162"/>
      <c r="J308" s="210"/>
      <c r="K308" s="162">
        <f t="shared" si="72"/>
        <v>0</v>
      </c>
      <c r="L308" s="164" t="str">
        <f t="shared" si="73"/>
        <v/>
      </c>
      <c r="M308" s="177"/>
      <c r="N308" s="59"/>
      <c r="O308" s="59"/>
      <c r="P308" s="59"/>
      <c r="Q308" s="59"/>
      <c r="R308" s="59"/>
      <c r="S308" s="59"/>
      <c r="T308" s="59"/>
      <c r="U308" s="59"/>
      <c r="V308" s="59"/>
      <c r="AA308" s="59"/>
      <c r="AB308" s="59"/>
      <c r="AC308" s="59"/>
      <c r="AD308" s="59"/>
      <c r="AE308" s="59"/>
      <c r="AF308" s="59"/>
      <c r="AG308" s="59"/>
      <c r="AH308" s="65"/>
      <c r="BF308" s="65"/>
      <c r="BG308" s="65"/>
      <c r="BI308" s="65"/>
    </row>
    <row r="309" spans="4:61">
      <c r="D309" s="162" t="str">
        <f t="shared" si="74"/>
        <v/>
      </c>
      <c r="E309" s="162" t="str">
        <f t="shared" si="68"/>
        <v/>
      </c>
      <c r="F309" s="164" t="str">
        <f t="shared" si="69"/>
        <v/>
      </c>
      <c r="G309" s="165" t="str">
        <f t="shared" si="70"/>
        <v/>
      </c>
      <c r="H309" s="164" t="str">
        <f t="shared" si="71"/>
        <v/>
      </c>
      <c r="I309" s="162"/>
      <c r="J309" s="210"/>
      <c r="K309" s="162">
        <f t="shared" si="72"/>
        <v>0</v>
      </c>
      <c r="L309" s="164" t="str">
        <f t="shared" si="73"/>
        <v/>
      </c>
      <c r="M309" s="177"/>
      <c r="N309" s="59"/>
      <c r="O309" s="59"/>
      <c r="P309" s="59"/>
      <c r="Q309" s="59"/>
      <c r="R309" s="59"/>
      <c r="S309" s="59"/>
      <c r="T309" s="59"/>
      <c r="U309" s="59"/>
      <c r="V309" s="59"/>
      <c r="AA309" s="59"/>
      <c r="AB309" s="59"/>
      <c r="AC309" s="59"/>
      <c r="AD309" s="59"/>
      <c r="AE309" s="59"/>
      <c r="AF309" s="59"/>
      <c r="AG309" s="59"/>
      <c r="AH309" s="65"/>
      <c r="BF309" s="65"/>
      <c r="BG309" s="65"/>
      <c r="BI309" s="65"/>
    </row>
    <row r="310" spans="4:61">
      <c r="D310" s="162" t="str">
        <f t="shared" si="74"/>
        <v/>
      </c>
      <c r="E310" s="162" t="str">
        <f t="shared" si="68"/>
        <v/>
      </c>
      <c r="F310" s="164" t="str">
        <f t="shared" si="69"/>
        <v/>
      </c>
      <c r="G310" s="165" t="str">
        <f t="shared" si="70"/>
        <v/>
      </c>
      <c r="H310" s="164" t="str">
        <f t="shared" si="71"/>
        <v/>
      </c>
      <c r="I310" s="162"/>
      <c r="J310" s="210"/>
      <c r="K310" s="162">
        <f t="shared" si="72"/>
        <v>0</v>
      </c>
      <c r="L310" s="164" t="str">
        <f t="shared" si="73"/>
        <v/>
      </c>
      <c r="M310" s="177"/>
      <c r="N310" s="59"/>
      <c r="O310" s="59"/>
      <c r="P310" s="59"/>
      <c r="Q310" s="59"/>
      <c r="R310" s="59"/>
      <c r="S310" s="59"/>
      <c r="T310" s="59"/>
      <c r="U310" s="59"/>
      <c r="V310" s="59"/>
      <c r="AA310" s="59"/>
      <c r="AB310" s="59"/>
      <c r="AC310" s="59"/>
      <c r="AD310" s="59"/>
      <c r="AE310" s="59"/>
      <c r="AF310" s="59"/>
      <c r="AG310" s="59"/>
      <c r="AH310" s="65"/>
      <c r="BF310" s="65"/>
      <c r="BG310" s="65"/>
      <c r="BI310" s="65"/>
    </row>
    <row r="311" spans="4:61">
      <c r="D311" s="162" t="str">
        <f t="shared" si="74"/>
        <v/>
      </c>
      <c r="E311" s="162" t="str">
        <f t="shared" si="68"/>
        <v/>
      </c>
      <c r="F311" s="164" t="str">
        <f t="shared" si="69"/>
        <v/>
      </c>
      <c r="G311" s="165" t="str">
        <f t="shared" si="70"/>
        <v/>
      </c>
      <c r="H311" s="164" t="str">
        <f t="shared" si="71"/>
        <v/>
      </c>
      <c r="I311" s="162"/>
      <c r="J311" s="210"/>
      <c r="K311" s="162">
        <f t="shared" si="72"/>
        <v>0</v>
      </c>
      <c r="L311" s="164" t="str">
        <f t="shared" si="73"/>
        <v/>
      </c>
      <c r="M311" s="177"/>
      <c r="N311" s="59"/>
      <c r="O311" s="59"/>
      <c r="P311" s="59"/>
      <c r="Q311" s="59"/>
      <c r="R311" s="59"/>
      <c r="S311" s="59"/>
      <c r="T311" s="59"/>
      <c r="U311" s="59"/>
      <c r="V311" s="59"/>
      <c r="AA311" s="59"/>
      <c r="AB311" s="59"/>
      <c r="AC311" s="59"/>
      <c r="AD311" s="59"/>
      <c r="AE311" s="59"/>
      <c r="AF311" s="59"/>
      <c r="AG311" s="59"/>
      <c r="AH311" s="65"/>
      <c r="BF311" s="65"/>
      <c r="BG311" s="65"/>
      <c r="BI311" s="65"/>
    </row>
    <row r="312" spans="4:61">
      <c r="D312" s="162" t="str">
        <f t="shared" si="74"/>
        <v/>
      </c>
      <c r="E312" s="162" t="str">
        <f t="shared" si="68"/>
        <v/>
      </c>
      <c r="F312" s="164" t="str">
        <f t="shared" si="69"/>
        <v/>
      </c>
      <c r="G312" s="165" t="str">
        <f t="shared" si="70"/>
        <v/>
      </c>
      <c r="H312" s="164" t="str">
        <f t="shared" si="71"/>
        <v/>
      </c>
      <c r="I312" s="162"/>
      <c r="J312" s="210"/>
      <c r="K312" s="162">
        <f t="shared" si="72"/>
        <v>0</v>
      </c>
      <c r="L312" s="164" t="str">
        <f t="shared" si="73"/>
        <v/>
      </c>
      <c r="M312" s="177"/>
      <c r="N312" s="59"/>
      <c r="O312" s="59"/>
      <c r="P312" s="59"/>
      <c r="Q312" s="59"/>
      <c r="R312" s="59"/>
      <c r="S312" s="59"/>
      <c r="T312" s="59"/>
      <c r="U312" s="59"/>
      <c r="V312" s="59"/>
      <c r="AA312" s="59"/>
      <c r="AB312" s="59"/>
      <c r="AC312" s="59"/>
      <c r="AD312" s="59"/>
      <c r="AE312" s="59"/>
      <c r="AF312" s="59"/>
      <c r="AG312" s="59"/>
      <c r="AH312" s="65"/>
      <c r="BF312" s="65"/>
      <c r="BG312" s="65"/>
      <c r="BI312" s="65"/>
    </row>
    <row r="313" spans="4:61">
      <c r="D313" s="162" t="str">
        <f t="shared" si="74"/>
        <v/>
      </c>
      <c r="E313" s="162" t="str">
        <f t="shared" si="68"/>
        <v/>
      </c>
      <c r="F313" s="164" t="str">
        <f t="shared" si="69"/>
        <v/>
      </c>
      <c r="G313" s="165" t="str">
        <f t="shared" si="70"/>
        <v/>
      </c>
      <c r="H313" s="164" t="str">
        <f t="shared" si="71"/>
        <v/>
      </c>
      <c r="I313" s="162"/>
      <c r="J313" s="210"/>
      <c r="K313" s="162">
        <f t="shared" si="72"/>
        <v>0</v>
      </c>
      <c r="L313" s="164" t="str">
        <f t="shared" si="73"/>
        <v/>
      </c>
      <c r="M313" s="177"/>
      <c r="N313" s="59"/>
      <c r="O313" s="59"/>
      <c r="P313" s="59"/>
      <c r="Q313" s="59"/>
      <c r="R313" s="59"/>
      <c r="S313" s="59"/>
      <c r="T313" s="59"/>
      <c r="U313" s="59"/>
      <c r="V313" s="59"/>
      <c r="AA313" s="59"/>
      <c r="AB313" s="59"/>
      <c r="AC313" s="59"/>
      <c r="AD313" s="59"/>
      <c r="AE313" s="59"/>
      <c r="AF313" s="59"/>
      <c r="AG313" s="59"/>
      <c r="AH313" s="65"/>
      <c r="BF313" s="65"/>
      <c r="BG313" s="65"/>
      <c r="BI313" s="65"/>
    </row>
    <row r="314" spans="4:61">
      <c r="D314" s="162" t="str">
        <f t="shared" si="74"/>
        <v/>
      </c>
      <c r="E314" s="162" t="str">
        <f t="shared" si="68"/>
        <v/>
      </c>
      <c r="F314" s="164" t="str">
        <f t="shared" si="69"/>
        <v/>
      </c>
      <c r="G314" s="165" t="str">
        <f t="shared" si="70"/>
        <v/>
      </c>
      <c r="H314" s="164" t="str">
        <f t="shared" si="71"/>
        <v/>
      </c>
      <c r="I314" s="162"/>
      <c r="J314" s="210"/>
      <c r="K314" s="162">
        <f t="shared" si="72"/>
        <v>0</v>
      </c>
      <c r="L314" s="164" t="str">
        <f t="shared" si="73"/>
        <v/>
      </c>
      <c r="M314" s="177"/>
      <c r="N314" s="59"/>
      <c r="O314" s="59"/>
      <c r="P314" s="59"/>
      <c r="Q314" s="59"/>
      <c r="R314" s="59"/>
      <c r="S314" s="59"/>
      <c r="T314" s="59"/>
      <c r="U314" s="59"/>
      <c r="V314" s="59"/>
      <c r="AA314" s="59"/>
      <c r="AB314" s="59"/>
      <c r="AC314" s="59"/>
      <c r="AD314" s="59"/>
      <c r="AE314" s="59"/>
      <c r="AF314" s="59"/>
      <c r="AG314" s="59"/>
      <c r="AH314" s="65"/>
      <c r="BF314" s="65"/>
      <c r="BG314" s="65"/>
      <c r="BI314" s="65"/>
    </row>
    <row r="315" spans="4:61">
      <c r="D315" s="162" t="str">
        <f t="shared" si="74"/>
        <v/>
      </c>
      <c r="E315" s="162" t="str">
        <f t="shared" si="68"/>
        <v/>
      </c>
      <c r="F315" s="164" t="str">
        <f t="shared" si="69"/>
        <v/>
      </c>
      <c r="G315" s="165" t="str">
        <f t="shared" si="70"/>
        <v/>
      </c>
      <c r="H315" s="164" t="str">
        <f t="shared" si="71"/>
        <v/>
      </c>
      <c r="I315" s="162"/>
      <c r="J315" s="210"/>
      <c r="K315" s="162">
        <f t="shared" si="72"/>
        <v>0</v>
      </c>
      <c r="L315" s="164" t="str">
        <f t="shared" si="73"/>
        <v/>
      </c>
      <c r="M315" s="177"/>
      <c r="N315" s="59"/>
      <c r="O315" s="59"/>
      <c r="P315" s="59"/>
      <c r="Q315" s="59"/>
      <c r="R315" s="59"/>
      <c r="S315" s="59"/>
      <c r="T315" s="59"/>
      <c r="U315" s="59"/>
      <c r="V315" s="59"/>
      <c r="AA315" s="59"/>
      <c r="AB315" s="59"/>
      <c r="AC315" s="59"/>
      <c r="AD315" s="59"/>
      <c r="AE315" s="59"/>
      <c r="AF315" s="59"/>
      <c r="AG315" s="59"/>
      <c r="AH315" s="65"/>
      <c r="BF315" s="65"/>
      <c r="BG315" s="65"/>
      <c r="BI315" s="65"/>
    </row>
    <row r="316" spans="4:61">
      <c r="D316" s="162" t="str">
        <f t="shared" si="74"/>
        <v/>
      </c>
      <c r="E316" s="162" t="str">
        <f t="shared" si="68"/>
        <v/>
      </c>
      <c r="F316" s="164" t="str">
        <f t="shared" si="69"/>
        <v/>
      </c>
      <c r="G316" s="165" t="str">
        <f t="shared" si="70"/>
        <v/>
      </c>
      <c r="H316" s="164" t="str">
        <f t="shared" si="71"/>
        <v/>
      </c>
      <c r="I316" s="162"/>
      <c r="J316" s="210"/>
      <c r="K316" s="162">
        <f t="shared" si="72"/>
        <v>0</v>
      </c>
      <c r="L316" s="164" t="str">
        <f t="shared" si="73"/>
        <v/>
      </c>
      <c r="M316" s="177"/>
      <c r="N316" s="59"/>
      <c r="O316" s="59"/>
      <c r="P316" s="59"/>
      <c r="Q316" s="59"/>
      <c r="R316" s="59"/>
      <c r="S316" s="59"/>
      <c r="T316" s="59"/>
      <c r="U316" s="59"/>
      <c r="V316" s="59"/>
      <c r="AA316" s="59"/>
      <c r="AB316" s="59"/>
      <c r="AC316" s="59"/>
      <c r="AD316" s="59"/>
      <c r="AE316" s="59"/>
      <c r="AF316" s="59"/>
      <c r="AG316" s="59"/>
      <c r="AH316" s="65"/>
      <c r="BF316" s="65"/>
      <c r="BG316" s="65"/>
      <c r="BI316" s="65"/>
    </row>
    <row r="317" spans="4:61">
      <c r="D317" s="162" t="str">
        <f t="shared" si="74"/>
        <v/>
      </c>
      <c r="E317" s="162" t="str">
        <f t="shared" si="68"/>
        <v/>
      </c>
      <c r="F317" s="164" t="str">
        <f t="shared" si="69"/>
        <v/>
      </c>
      <c r="G317" s="165" t="str">
        <f t="shared" si="70"/>
        <v/>
      </c>
      <c r="H317" s="164" t="str">
        <f t="shared" si="71"/>
        <v/>
      </c>
      <c r="I317" s="162"/>
      <c r="J317" s="210"/>
      <c r="K317" s="162">
        <f t="shared" si="72"/>
        <v>0</v>
      </c>
      <c r="L317" s="164" t="str">
        <f t="shared" si="73"/>
        <v/>
      </c>
      <c r="M317" s="177"/>
      <c r="N317" s="59"/>
      <c r="O317" s="59"/>
      <c r="P317" s="59"/>
      <c r="Q317" s="59"/>
      <c r="R317" s="59"/>
      <c r="S317" s="59"/>
      <c r="T317" s="59"/>
      <c r="U317" s="59"/>
      <c r="V317" s="59"/>
      <c r="AA317" s="59"/>
      <c r="AB317" s="59"/>
      <c r="AC317" s="59"/>
      <c r="AD317" s="59"/>
      <c r="AE317" s="59"/>
      <c r="AF317" s="59"/>
      <c r="AG317" s="59"/>
      <c r="AH317" s="65"/>
      <c r="BF317" s="65"/>
      <c r="BG317" s="65"/>
      <c r="BI317" s="65"/>
    </row>
    <row r="318" spans="4:61">
      <c r="D318" s="162" t="str">
        <f t="shared" si="74"/>
        <v/>
      </c>
      <c r="E318" s="162" t="str">
        <f t="shared" si="68"/>
        <v/>
      </c>
      <c r="F318" s="164" t="str">
        <f t="shared" si="69"/>
        <v/>
      </c>
      <c r="G318" s="165" t="str">
        <f t="shared" si="70"/>
        <v/>
      </c>
      <c r="H318" s="164" t="str">
        <f t="shared" si="71"/>
        <v/>
      </c>
      <c r="I318" s="162"/>
      <c r="J318" s="210"/>
      <c r="K318" s="162">
        <f t="shared" si="72"/>
        <v>0</v>
      </c>
      <c r="L318" s="164" t="str">
        <f t="shared" si="73"/>
        <v/>
      </c>
      <c r="M318" s="177"/>
      <c r="N318" s="59"/>
      <c r="O318" s="59"/>
      <c r="P318" s="59"/>
      <c r="Q318" s="59"/>
      <c r="R318" s="59"/>
      <c r="S318" s="59"/>
      <c r="T318" s="59"/>
      <c r="U318" s="59"/>
      <c r="V318" s="59"/>
      <c r="AA318" s="59"/>
      <c r="AB318" s="59"/>
      <c r="AC318" s="59"/>
      <c r="AD318" s="59"/>
      <c r="AE318" s="59"/>
      <c r="AF318" s="59"/>
      <c r="AG318" s="59"/>
      <c r="AH318" s="65"/>
      <c r="BF318" s="65"/>
      <c r="BG318" s="65"/>
      <c r="BI318" s="65"/>
    </row>
    <row r="319" spans="4:61">
      <c r="D319" s="162" t="str">
        <f t="shared" si="74"/>
        <v/>
      </c>
      <c r="E319" s="162" t="str">
        <f t="shared" si="68"/>
        <v/>
      </c>
      <c r="F319" s="164" t="str">
        <f t="shared" si="69"/>
        <v/>
      </c>
      <c r="G319" s="165" t="str">
        <f t="shared" si="70"/>
        <v/>
      </c>
      <c r="H319" s="164" t="str">
        <f t="shared" si="71"/>
        <v/>
      </c>
      <c r="I319" s="162"/>
      <c r="J319" s="210"/>
      <c r="K319" s="162">
        <f t="shared" si="72"/>
        <v>0</v>
      </c>
      <c r="L319" s="164" t="str">
        <f t="shared" si="73"/>
        <v/>
      </c>
      <c r="M319" s="177"/>
      <c r="N319" s="59"/>
      <c r="O319" s="59"/>
      <c r="P319" s="59"/>
      <c r="Q319" s="59"/>
      <c r="R319" s="59"/>
      <c r="S319" s="59"/>
      <c r="T319" s="59"/>
      <c r="U319" s="59"/>
      <c r="V319" s="59"/>
      <c r="AA319" s="59"/>
      <c r="AB319" s="59"/>
      <c r="AC319" s="59"/>
      <c r="AD319" s="59"/>
      <c r="AE319" s="59"/>
      <c r="AF319" s="59"/>
      <c r="AG319" s="59"/>
      <c r="AH319" s="65"/>
      <c r="BF319" s="65"/>
      <c r="BG319" s="65"/>
      <c r="BI319" s="65"/>
    </row>
    <row r="320" spans="4:61">
      <c r="D320" s="162" t="str">
        <f t="shared" si="74"/>
        <v/>
      </c>
      <c r="E320" s="162" t="str">
        <f t="shared" si="68"/>
        <v/>
      </c>
      <c r="F320" s="164" t="str">
        <f t="shared" si="69"/>
        <v/>
      </c>
      <c r="G320" s="165" t="str">
        <f t="shared" si="70"/>
        <v/>
      </c>
      <c r="H320" s="164" t="str">
        <f t="shared" si="71"/>
        <v/>
      </c>
      <c r="I320" s="162"/>
      <c r="J320" s="210"/>
      <c r="K320" s="162">
        <f t="shared" si="72"/>
        <v>0</v>
      </c>
      <c r="L320" s="164" t="str">
        <f t="shared" si="73"/>
        <v/>
      </c>
      <c r="M320" s="177"/>
      <c r="N320" s="59"/>
      <c r="O320" s="59"/>
      <c r="P320" s="59"/>
      <c r="Q320" s="59"/>
      <c r="R320" s="59"/>
      <c r="S320" s="59"/>
      <c r="T320" s="59"/>
      <c r="U320" s="59"/>
      <c r="V320" s="59"/>
      <c r="AA320" s="59"/>
      <c r="AB320" s="59"/>
      <c r="AC320" s="59"/>
      <c r="AD320" s="59"/>
      <c r="AE320" s="59"/>
      <c r="AF320" s="59"/>
      <c r="AG320" s="59"/>
      <c r="AH320" s="65"/>
      <c r="BF320" s="65"/>
      <c r="BG320" s="65"/>
      <c r="BI320" s="65"/>
    </row>
    <row r="321" spans="4:61">
      <c r="D321" s="162" t="str">
        <f t="shared" si="74"/>
        <v/>
      </c>
      <c r="E321" s="162" t="str">
        <f t="shared" si="68"/>
        <v/>
      </c>
      <c r="F321" s="164" t="str">
        <f t="shared" si="69"/>
        <v/>
      </c>
      <c r="G321" s="165" t="str">
        <f t="shared" si="70"/>
        <v/>
      </c>
      <c r="H321" s="164" t="str">
        <f t="shared" si="71"/>
        <v/>
      </c>
      <c r="I321" s="162"/>
      <c r="J321" s="210"/>
      <c r="K321" s="162">
        <f t="shared" si="72"/>
        <v>0</v>
      </c>
      <c r="L321" s="164" t="str">
        <f t="shared" si="73"/>
        <v/>
      </c>
      <c r="M321" s="177"/>
      <c r="N321" s="59"/>
      <c r="O321" s="59"/>
      <c r="P321" s="59"/>
      <c r="Q321" s="59"/>
      <c r="R321" s="59"/>
      <c r="S321" s="59"/>
      <c r="T321" s="59"/>
      <c r="U321" s="59"/>
      <c r="V321" s="59"/>
      <c r="AA321" s="59"/>
      <c r="AB321" s="59"/>
      <c r="AC321" s="59"/>
      <c r="AD321" s="59"/>
      <c r="AE321" s="59"/>
      <c r="AF321" s="59"/>
      <c r="AG321" s="59"/>
      <c r="AH321" s="65"/>
      <c r="BF321" s="65"/>
      <c r="BG321" s="65"/>
      <c r="BI321" s="65"/>
    </row>
    <row r="322" spans="4:61">
      <c r="D322" s="162" t="str">
        <f t="shared" si="74"/>
        <v/>
      </c>
      <c r="E322" s="162" t="str">
        <f t="shared" si="68"/>
        <v/>
      </c>
      <c r="F322" s="164" t="str">
        <f t="shared" si="69"/>
        <v/>
      </c>
      <c r="G322" s="165" t="str">
        <f t="shared" si="70"/>
        <v/>
      </c>
      <c r="H322" s="164" t="str">
        <f t="shared" si="71"/>
        <v/>
      </c>
      <c r="I322" s="162"/>
      <c r="J322" s="210"/>
      <c r="K322" s="162">
        <f t="shared" si="72"/>
        <v>0</v>
      </c>
      <c r="L322" s="164" t="str">
        <f t="shared" si="73"/>
        <v/>
      </c>
      <c r="M322" s="177"/>
      <c r="N322" s="59"/>
      <c r="O322" s="59"/>
      <c r="P322" s="59"/>
      <c r="Q322" s="59"/>
      <c r="R322" s="59"/>
      <c r="S322" s="59"/>
      <c r="T322" s="59"/>
      <c r="U322" s="59"/>
      <c r="V322" s="59"/>
      <c r="AA322" s="59"/>
      <c r="AB322" s="59"/>
      <c r="AC322" s="59"/>
      <c r="AD322" s="59"/>
      <c r="AE322" s="59"/>
      <c r="AF322" s="59"/>
      <c r="AG322" s="59"/>
      <c r="AH322" s="65"/>
      <c r="BF322" s="65"/>
      <c r="BG322" s="65"/>
      <c r="BI322" s="65"/>
    </row>
    <row r="323" spans="4:61">
      <c r="D323" s="162" t="str">
        <f t="shared" si="74"/>
        <v/>
      </c>
      <c r="E323" s="162" t="str">
        <f t="shared" si="68"/>
        <v/>
      </c>
      <c r="F323" s="164" t="str">
        <f t="shared" si="69"/>
        <v/>
      </c>
      <c r="G323" s="165" t="str">
        <f t="shared" si="70"/>
        <v/>
      </c>
      <c r="H323" s="164" t="str">
        <f t="shared" si="71"/>
        <v/>
      </c>
      <c r="I323" s="162"/>
      <c r="J323" s="210"/>
      <c r="K323" s="162">
        <f t="shared" si="72"/>
        <v>0</v>
      </c>
      <c r="L323" s="164" t="str">
        <f t="shared" si="73"/>
        <v/>
      </c>
      <c r="M323" s="177"/>
      <c r="N323" s="59"/>
      <c r="O323" s="59"/>
      <c r="P323" s="59"/>
      <c r="Q323" s="59"/>
      <c r="R323" s="59"/>
      <c r="S323" s="59"/>
      <c r="T323" s="59"/>
      <c r="U323" s="59"/>
      <c r="V323" s="59"/>
      <c r="AA323" s="59"/>
      <c r="AB323" s="59"/>
      <c r="AC323" s="59"/>
      <c r="AD323" s="59"/>
      <c r="AE323" s="59"/>
      <c r="AF323" s="59"/>
      <c r="AG323" s="59"/>
      <c r="AH323" s="65"/>
      <c r="BF323" s="65"/>
      <c r="BG323" s="65"/>
      <c r="BI323" s="65"/>
    </row>
    <row r="324" spans="4:61">
      <c r="D324" s="162" t="str">
        <f t="shared" si="74"/>
        <v/>
      </c>
      <c r="E324" s="162" t="str">
        <f t="shared" ref="E324:E387" si="75">IF(D324="","",IF(ISERROR(INDEX($A$25:$B$34,MATCH(D324,$A$25:$A$34,0),2)),0,INDEX($A$25:$B$34,MATCH(D324,$A$25:$A$34,0),2)))</f>
        <v/>
      </c>
      <c r="F324" s="164" t="str">
        <f t="shared" ref="F324:F387" si="76">IF(D324="","",IF(emi&gt;(L323*(1+rate/freq)),IF((L323*(1+rate/freq))&lt;0,0,(L323*(1+rate/freq))),emi))</f>
        <v/>
      </c>
      <c r="G324" s="165" t="str">
        <f t="shared" ref="G324:G387" si="77">IF(D324="","",IF(L323&lt;0,0,L323)*rate/freq)</f>
        <v/>
      </c>
      <c r="H324" s="164" t="str">
        <f t="shared" si="71"/>
        <v/>
      </c>
      <c r="I324" s="162"/>
      <c r="J324" s="210"/>
      <c r="K324" s="162">
        <f t="shared" si="72"/>
        <v>0</v>
      </c>
      <c r="L324" s="164" t="str">
        <f t="shared" si="73"/>
        <v/>
      </c>
      <c r="M324" s="177"/>
      <c r="N324" s="59"/>
      <c r="O324" s="59"/>
      <c r="P324" s="59"/>
      <c r="Q324" s="59"/>
      <c r="R324" s="59"/>
      <c r="S324" s="59"/>
      <c r="T324" s="59"/>
      <c r="U324" s="59"/>
      <c r="V324" s="59"/>
      <c r="AA324" s="59"/>
      <c r="AB324" s="59"/>
      <c r="AC324" s="59"/>
      <c r="AD324" s="59"/>
      <c r="AE324" s="59"/>
      <c r="AF324" s="59"/>
      <c r="AG324" s="59"/>
      <c r="AH324" s="65"/>
      <c r="BF324" s="65"/>
      <c r="BG324" s="65"/>
      <c r="BI324" s="65"/>
    </row>
    <row r="325" spans="4:61">
      <c r="D325" s="162" t="str">
        <f t="shared" si="74"/>
        <v/>
      </c>
      <c r="E325" s="162" t="str">
        <f t="shared" si="75"/>
        <v/>
      </c>
      <c r="F325" s="164" t="str">
        <f t="shared" si="76"/>
        <v/>
      </c>
      <c r="G325" s="165" t="str">
        <f t="shared" si="77"/>
        <v/>
      </c>
      <c r="H325" s="164" t="str">
        <f t="shared" ref="H325:H388" si="78">IF(D325="","",F325-G325)</f>
        <v/>
      </c>
      <c r="I325" s="162"/>
      <c r="J325" s="210"/>
      <c r="K325" s="162">
        <f t="shared" ref="K325:K388" si="79">IF(L324=0,0,J325)</f>
        <v>0</v>
      </c>
      <c r="L325" s="164" t="str">
        <f t="shared" ref="L325:L388" si="80">IF(D325="","",IF(L324&lt;=0,0,IF(L324+E325-H325-I325-K325&lt;0,0,L324+E325-H325-I325-K325)))</f>
        <v/>
      </c>
      <c r="M325" s="177"/>
      <c r="N325" s="59"/>
      <c r="O325" s="59"/>
      <c r="P325" s="59"/>
      <c r="Q325" s="59"/>
      <c r="R325" s="59"/>
      <c r="S325" s="59"/>
      <c r="T325" s="59"/>
      <c r="U325" s="59"/>
      <c r="V325" s="59"/>
      <c r="AA325" s="59"/>
      <c r="AB325" s="59"/>
      <c r="AC325" s="59"/>
      <c r="AD325" s="59"/>
      <c r="AE325" s="59"/>
      <c r="AF325" s="59"/>
      <c r="AG325" s="59"/>
      <c r="AH325" s="65"/>
      <c r="BF325" s="65"/>
      <c r="BG325" s="65"/>
      <c r="BI325" s="65"/>
    </row>
    <row r="326" spans="4:61">
      <c r="D326" s="162" t="str">
        <f t="shared" si="74"/>
        <v/>
      </c>
      <c r="E326" s="162" t="str">
        <f t="shared" si="75"/>
        <v/>
      </c>
      <c r="F326" s="164" t="str">
        <f t="shared" si="76"/>
        <v/>
      </c>
      <c r="G326" s="165" t="str">
        <f t="shared" si="77"/>
        <v/>
      </c>
      <c r="H326" s="164" t="str">
        <f t="shared" si="78"/>
        <v/>
      </c>
      <c r="I326" s="162"/>
      <c r="J326" s="210"/>
      <c r="K326" s="162">
        <f t="shared" si="79"/>
        <v>0</v>
      </c>
      <c r="L326" s="164" t="str">
        <f t="shared" si="80"/>
        <v/>
      </c>
      <c r="M326" s="177"/>
      <c r="N326" s="59"/>
      <c r="O326" s="59"/>
      <c r="P326" s="59"/>
      <c r="Q326" s="59"/>
      <c r="R326" s="59"/>
      <c r="S326" s="59"/>
      <c r="T326" s="59"/>
      <c r="U326" s="59"/>
      <c r="V326" s="59"/>
      <c r="AA326" s="59"/>
      <c r="AB326" s="59"/>
      <c r="AC326" s="59"/>
      <c r="AD326" s="59"/>
      <c r="AE326" s="59"/>
      <c r="AF326" s="59"/>
      <c r="AG326" s="59"/>
      <c r="AH326" s="65"/>
      <c r="BF326" s="65"/>
      <c r="BG326" s="65"/>
      <c r="BI326" s="65"/>
    </row>
    <row r="327" spans="4:61">
      <c r="D327" s="162" t="str">
        <f t="shared" si="74"/>
        <v/>
      </c>
      <c r="E327" s="162" t="str">
        <f t="shared" si="75"/>
        <v/>
      </c>
      <c r="F327" s="164" t="str">
        <f t="shared" si="76"/>
        <v/>
      </c>
      <c r="G327" s="165" t="str">
        <f t="shared" si="77"/>
        <v/>
      </c>
      <c r="H327" s="164" t="str">
        <f t="shared" si="78"/>
        <v/>
      </c>
      <c r="I327" s="162"/>
      <c r="J327" s="210"/>
      <c r="K327" s="162">
        <f t="shared" si="79"/>
        <v>0</v>
      </c>
      <c r="L327" s="164" t="str">
        <f t="shared" si="80"/>
        <v/>
      </c>
      <c r="M327" s="177"/>
      <c r="N327" s="59"/>
      <c r="O327" s="59"/>
      <c r="P327" s="59"/>
      <c r="Q327" s="59"/>
      <c r="R327" s="59"/>
      <c r="S327" s="59"/>
      <c r="T327" s="59"/>
      <c r="U327" s="59"/>
      <c r="V327" s="59"/>
      <c r="AA327" s="59"/>
      <c r="AB327" s="59"/>
      <c r="AC327" s="59"/>
      <c r="AD327" s="59"/>
      <c r="AE327" s="59"/>
      <c r="AF327" s="59"/>
      <c r="AG327" s="59"/>
      <c r="AH327" s="65"/>
      <c r="BF327" s="65"/>
      <c r="BG327" s="65"/>
      <c r="BI327" s="65"/>
    </row>
    <row r="328" spans="4:61">
      <c r="D328" s="162" t="str">
        <f t="shared" si="74"/>
        <v/>
      </c>
      <c r="E328" s="162" t="str">
        <f t="shared" si="75"/>
        <v/>
      </c>
      <c r="F328" s="164" t="str">
        <f t="shared" si="76"/>
        <v/>
      </c>
      <c r="G328" s="165" t="str">
        <f t="shared" si="77"/>
        <v/>
      </c>
      <c r="H328" s="164" t="str">
        <f t="shared" si="78"/>
        <v/>
      </c>
      <c r="I328" s="162"/>
      <c r="J328" s="210"/>
      <c r="K328" s="162">
        <f t="shared" si="79"/>
        <v>0</v>
      </c>
      <c r="L328" s="164" t="str">
        <f t="shared" si="80"/>
        <v/>
      </c>
      <c r="M328" s="177"/>
      <c r="N328" s="59"/>
      <c r="O328" s="59"/>
      <c r="P328" s="59"/>
      <c r="Q328" s="59"/>
      <c r="R328" s="59"/>
      <c r="S328" s="59"/>
      <c r="T328" s="59"/>
      <c r="U328" s="59"/>
      <c r="V328" s="59"/>
      <c r="AA328" s="59"/>
      <c r="AB328" s="59"/>
      <c r="AC328" s="59"/>
      <c r="AD328" s="59"/>
      <c r="AE328" s="59"/>
      <c r="AF328" s="59"/>
      <c r="AG328" s="59"/>
      <c r="AH328" s="65"/>
      <c r="BF328" s="65"/>
      <c r="BG328" s="65"/>
      <c r="BI328" s="65"/>
    </row>
    <row r="329" spans="4:61">
      <c r="D329" s="162" t="str">
        <f t="shared" si="74"/>
        <v/>
      </c>
      <c r="E329" s="162" t="str">
        <f t="shared" si="75"/>
        <v/>
      </c>
      <c r="F329" s="164" t="str">
        <f t="shared" si="76"/>
        <v/>
      </c>
      <c r="G329" s="165" t="str">
        <f t="shared" si="77"/>
        <v/>
      </c>
      <c r="H329" s="164" t="str">
        <f t="shared" si="78"/>
        <v/>
      </c>
      <c r="I329" s="162"/>
      <c r="J329" s="210"/>
      <c r="K329" s="162">
        <f t="shared" si="79"/>
        <v>0</v>
      </c>
      <c r="L329" s="164" t="str">
        <f t="shared" si="80"/>
        <v/>
      </c>
      <c r="M329" s="177"/>
      <c r="N329" s="59"/>
      <c r="O329" s="59"/>
      <c r="P329" s="59"/>
      <c r="Q329" s="59"/>
      <c r="R329" s="59"/>
      <c r="S329" s="59"/>
      <c r="T329" s="59"/>
      <c r="U329" s="59"/>
      <c r="V329" s="59"/>
      <c r="AA329" s="59"/>
      <c r="AB329" s="59"/>
      <c r="AC329" s="59"/>
      <c r="AD329" s="59"/>
      <c r="AE329" s="59"/>
      <c r="AF329" s="59"/>
      <c r="AG329" s="59"/>
      <c r="AH329" s="65"/>
      <c r="BF329" s="65"/>
      <c r="BG329" s="65"/>
      <c r="BI329" s="65"/>
    </row>
    <row r="330" spans="4:61">
      <c r="D330" s="162" t="str">
        <f t="shared" si="74"/>
        <v/>
      </c>
      <c r="E330" s="162" t="str">
        <f t="shared" si="75"/>
        <v/>
      </c>
      <c r="F330" s="164" t="str">
        <f t="shared" si="76"/>
        <v/>
      </c>
      <c r="G330" s="165" t="str">
        <f t="shared" si="77"/>
        <v/>
      </c>
      <c r="H330" s="164" t="str">
        <f t="shared" si="78"/>
        <v/>
      </c>
      <c r="I330" s="162"/>
      <c r="J330" s="210"/>
      <c r="K330" s="162">
        <f t="shared" si="79"/>
        <v>0</v>
      </c>
      <c r="L330" s="164" t="str">
        <f t="shared" si="80"/>
        <v/>
      </c>
      <c r="M330" s="177"/>
      <c r="N330" s="59"/>
      <c r="O330" s="59"/>
      <c r="P330" s="59"/>
      <c r="Q330" s="59"/>
      <c r="R330" s="59"/>
      <c r="S330" s="59"/>
      <c r="T330" s="59"/>
      <c r="U330" s="59"/>
      <c r="V330" s="59"/>
      <c r="AA330" s="59"/>
      <c r="AB330" s="59"/>
      <c r="AC330" s="59"/>
      <c r="AD330" s="59"/>
      <c r="AE330" s="59"/>
      <c r="AF330" s="59"/>
      <c r="AG330" s="59"/>
      <c r="AH330" s="65"/>
      <c r="BF330" s="65"/>
      <c r="BG330" s="65"/>
      <c r="BI330" s="65"/>
    </row>
    <row r="331" spans="4:61">
      <c r="D331" s="162" t="str">
        <f t="shared" si="74"/>
        <v/>
      </c>
      <c r="E331" s="162" t="str">
        <f t="shared" si="75"/>
        <v/>
      </c>
      <c r="F331" s="164" t="str">
        <f t="shared" si="76"/>
        <v/>
      </c>
      <c r="G331" s="165" t="str">
        <f t="shared" si="77"/>
        <v/>
      </c>
      <c r="H331" s="164" t="str">
        <f t="shared" si="78"/>
        <v/>
      </c>
      <c r="I331" s="162"/>
      <c r="J331" s="210"/>
      <c r="K331" s="162">
        <f t="shared" si="79"/>
        <v>0</v>
      </c>
      <c r="L331" s="164" t="str">
        <f t="shared" si="80"/>
        <v/>
      </c>
      <c r="M331" s="177"/>
      <c r="N331" s="59"/>
      <c r="O331" s="59"/>
      <c r="P331" s="59"/>
      <c r="Q331" s="59"/>
      <c r="R331" s="59"/>
      <c r="S331" s="59"/>
      <c r="T331" s="59"/>
      <c r="U331" s="59"/>
      <c r="V331" s="59"/>
      <c r="AA331" s="59"/>
      <c r="AB331" s="59"/>
      <c r="AC331" s="59"/>
      <c r="AD331" s="59"/>
      <c r="AE331" s="59"/>
      <c r="AF331" s="59"/>
      <c r="AG331" s="59"/>
      <c r="AH331" s="65"/>
      <c r="BF331" s="65"/>
      <c r="BG331" s="65"/>
      <c r="BI331" s="65"/>
    </row>
    <row r="332" spans="4:61">
      <c r="D332" s="162" t="str">
        <f t="shared" si="74"/>
        <v/>
      </c>
      <c r="E332" s="162" t="str">
        <f t="shared" si="75"/>
        <v/>
      </c>
      <c r="F332" s="164" t="str">
        <f t="shared" si="76"/>
        <v/>
      </c>
      <c r="G332" s="165" t="str">
        <f t="shared" si="77"/>
        <v/>
      </c>
      <c r="H332" s="164" t="str">
        <f t="shared" si="78"/>
        <v/>
      </c>
      <c r="I332" s="162"/>
      <c r="J332" s="210"/>
      <c r="K332" s="162">
        <f t="shared" si="79"/>
        <v>0</v>
      </c>
      <c r="L332" s="164" t="str">
        <f t="shared" si="80"/>
        <v/>
      </c>
      <c r="M332" s="177"/>
      <c r="N332" s="59"/>
      <c r="O332" s="59"/>
      <c r="P332" s="59"/>
      <c r="Q332" s="59"/>
      <c r="R332" s="59"/>
      <c r="S332" s="59"/>
      <c r="T332" s="59"/>
      <c r="U332" s="59"/>
      <c r="V332" s="59"/>
      <c r="AA332" s="59"/>
      <c r="AB332" s="59"/>
      <c r="AC332" s="59"/>
      <c r="AD332" s="59"/>
      <c r="AE332" s="59"/>
      <c r="AF332" s="59"/>
      <c r="AG332" s="59"/>
      <c r="AH332" s="65"/>
      <c r="BF332" s="65"/>
      <c r="BG332" s="65"/>
      <c r="BI332" s="65"/>
    </row>
    <row r="333" spans="4:61">
      <c r="D333" s="162" t="str">
        <f t="shared" si="74"/>
        <v/>
      </c>
      <c r="E333" s="162" t="str">
        <f t="shared" si="75"/>
        <v/>
      </c>
      <c r="F333" s="164" t="str">
        <f t="shared" si="76"/>
        <v/>
      </c>
      <c r="G333" s="165" t="str">
        <f t="shared" si="77"/>
        <v/>
      </c>
      <c r="H333" s="164" t="str">
        <f t="shared" si="78"/>
        <v/>
      </c>
      <c r="I333" s="162"/>
      <c r="J333" s="210"/>
      <c r="K333" s="162">
        <f t="shared" si="79"/>
        <v>0</v>
      </c>
      <c r="L333" s="164" t="str">
        <f t="shared" si="80"/>
        <v/>
      </c>
      <c r="M333" s="177"/>
      <c r="N333" s="59"/>
      <c r="O333" s="59"/>
      <c r="P333" s="59"/>
      <c r="Q333" s="59"/>
      <c r="R333" s="59"/>
      <c r="S333" s="59"/>
      <c r="T333" s="59"/>
      <c r="U333" s="59"/>
      <c r="V333" s="59"/>
      <c r="AA333" s="59"/>
      <c r="AB333" s="59"/>
      <c r="AC333" s="59"/>
      <c r="AD333" s="59"/>
      <c r="AE333" s="59"/>
      <c r="AF333" s="59"/>
      <c r="AG333" s="59"/>
      <c r="AH333" s="65"/>
      <c r="BF333" s="65"/>
      <c r="BG333" s="65"/>
      <c r="BI333" s="65"/>
    </row>
    <row r="334" spans="4:61">
      <c r="D334" s="162" t="str">
        <f t="shared" si="74"/>
        <v/>
      </c>
      <c r="E334" s="162" t="str">
        <f t="shared" si="75"/>
        <v/>
      </c>
      <c r="F334" s="164" t="str">
        <f t="shared" si="76"/>
        <v/>
      </c>
      <c r="G334" s="165" t="str">
        <f t="shared" si="77"/>
        <v/>
      </c>
      <c r="H334" s="164" t="str">
        <f t="shared" si="78"/>
        <v/>
      </c>
      <c r="I334" s="162"/>
      <c r="J334" s="210"/>
      <c r="K334" s="162">
        <f t="shared" si="79"/>
        <v>0</v>
      </c>
      <c r="L334" s="164" t="str">
        <f t="shared" si="80"/>
        <v/>
      </c>
      <c r="M334" s="177"/>
      <c r="N334" s="59"/>
      <c r="O334" s="59"/>
      <c r="P334" s="59"/>
      <c r="Q334" s="59"/>
      <c r="R334" s="59"/>
      <c r="S334" s="59"/>
      <c r="T334" s="59"/>
      <c r="U334" s="59"/>
      <c r="V334" s="59"/>
      <c r="AA334" s="59"/>
      <c r="AB334" s="59"/>
      <c r="AC334" s="59"/>
      <c r="AD334" s="59"/>
      <c r="AE334" s="59"/>
      <c r="AF334" s="59"/>
      <c r="AG334" s="59"/>
      <c r="AH334" s="65"/>
      <c r="BF334" s="65"/>
      <c r="BG334" s="65"/>
      <c r="BI334" s="65"/>
    </row>
    <row r="335" spans="4:61">
      <c r="D335" s="162" t="str">
        <f t="shared" si="74"/>
        <v/>
      </c>
      <c r="E335" s="162" t="str">
        <f t="shared" si="75"/>
        <v/>
      </c>
      <c r="F335" s="164" t="str">
        <f t="shared" si="76"/>
        <v/>
      </c>
      <c r="G335" s="165" t="str">
        <f t="shared" si="77"/>
        <v/>
      </c>
      <c r="H335" s="164" t="str">
        <f t="shared" si="78"/>
        <v/>
      </c>
      <c r="I335" s="162"/>
      <c r="J335" s="210"/>
      <c r="K335" s="162">
        <f t="shared" si="79"/>
        <v>0</v>
      </c>
      <c r="L335" s="164" t="str">
        <f t="shared" si="80"/>
        <v/>
      </c>
      <c r="M335" s="177"/>
      <c r="N335" s="59"/>
      <c r="O335" s="59"/>
      <c r="P335" s="59"/>
      <c r="Q335" s="59"/>
      <c r="R335" s="59"/>
      <c r="S335" s="59"/>
      <c r="T335" s="59"/>
      <c r="U335" s="59"/>
      <c r="V335" s="59"/>
      <c r="AA335" s="59"/>
      <c r="AB335" s="59"/>
      <c r="AC335" s="59"/>
      <c r="AD335" s="59"/>
      <c r="AE335" s="59"/>
      <c r="AF335" s="59"/>
      <c r="AG335" s="59"/>
      <c r="AH335" s="65"/>
      <c r="BF335" s="65"/>
      <c r="BG335" s="65"/>
      <c r="BI335" s="65"/>
    </row>
    <row r="336" spans="4:61">
      <c r="D336" s="162" t="str">
        <f t="shared" si="74"/>
        <v/>
      </c>
      <c r="E336" s="162" t="str">
        <f t="shared" si="75"/>
        <v/>
      </c>
      <c r="F336" s="164" t="str">
        <f t="shared" si="76"/>
        <v/>
      </c>
      <c r="G336" s="165" t="str">
        <f t="shared" si="77"/>
        <v/>
      </c>
      <c r="H336" s="164" t="str">
        <f t="shared" si="78"/>
        <v/>
      </c>
      <c r="I336" s="162"/>
      <c r="J336" s="210"/>
      <c r="K336" s="162">
        <f t="shared" si="79"/>
        <v>0</v>
      </c>
      <c r="L336" s="164" t="str">
        <f t="shared" si="80"/>
        <v/>
      </c>
      <c r="M336" s="177"/>
      <c r="N336" s="59"/>
      <c r="O336" s="59"/>
      <c r="P336" s="59"/>
      <c r="Q336" s="59"/>
      <c r="R336" s="59"/>
      <c r="S336" s="59"/>
      <c r="T336" s="59"/>
      <c r="U336" s="59"/>
      <c r="V336" s="59"/>
      <c r="AA336" s="59"/>
      <c r="AB336" s="59"/>
      <c r="AC336" s="59"/>
      <c r="AD336" s="59"/>
      <c r="AE336" s="59"/>
      <c r="AF336" s="59"/>
      <c r="AG336" s="59"/>
      <c r="AH336" s="65"/>
      <c r="BF336" s="65"/>
      <c r="BG336" s="65"/>
      <c r="BI336" s="65"/>
    </row>
    <row r="337" spans="4:61">
      <c r="D337" s="162" t="str">
        <f t="shared" si="74"/>
        <v/>
      </c>
      <c r="E337" s="162" t="str">
        <f t="shared" si="75"/>
        <v/>
      </c>
      <c r="F337" s="164" t="str">
        <f t="shared" si="76"/>
        <v/>
      </c>
      <c r="G337" s="165" t="str">
        <f t="shared" si="77"/>
        <v/>
      </c>
      <c r="H337" s="164" t="str">
        <f t="shared" si="78"/>
        <v/>
      </c>
      <c r="I337" s="162"/>
      <c r="J337" s="210"/>
      <c r="K337" s="162">
        <f t="shared" si="79"/>
        <v>0</v>
      </c>
      <c r="L337" s="164" t="str">
        <f t="shared" si="80"/>
        <v/>
      </c>
      <c r="M337" s="177"/>
      <c r="N337" s="59"/>
      <c r="O337" s="59"/>
      <c r="P337" s="59"/>
      <c r="Q337" s="59"/>
      <c r="R337" s="59"/>
      <c r="S337" s="59"/>
      <c r="T337" s="59"/>
      <c r="U337" s="59"/>
      <c r="V337" s="59"/>
      <c r="AA337" s="59"/>
      <c r="AB337" s="59"/>
      <c r="AC337" s="59"/>
      <c r="AD337" s="59"/>
      <c r="AE337" s="59"/>
      <c r="AF337" s="59"/>
      <c r="AG337" s="59"/>
      <c r="AH337" s="65"/>
      <c r="BF337" s="65"/>
      <c r="BG337" s="65"/>
      <c r="BI337" s="65"/>
    </row>
    <row r="338" spans="4:61">
      <c r="D338" s="162" t="str">
        <f t="shared" si="74"/>
        <v/>
      </c>
      <c r="E338" s="162" t="str">
        <f t="shared" si="75"/>
        <v/>
      </c>
      <c r="F338" s="164" t="str">
        <f t="shared" si="76"/>
        <v/>
      </c>
      <c r="G338" s="165" t="str">
        <f t="shared" si="77"/>
        <v/>
      </c>
      <c r="H338" s="164" t="str">
        <f t="shared" si="78"/>
        <v/>
      </c>
      <c r="I338" s="162"/>
      <c r="J338" s="210"/>
      <c r="K338" s="162">
        <f t="shared" si="79"/>
        <v>0</v>
      </c>
      <c r="L338" s="164" t="str">
        <f t="shared" si="80"/>
        <v/>
      </c>
      <c r="M338" s="177"/>
      <c r="N338" s="59"/>
      <c r="O338" s="59"/>
      <c r="P338" s="59"/>
      <c r="Q338" s="59"/>
      <c r="R338" s="59"/>
      <c r="S338" s="59"/>
      <c r="T338" s="59"/>
      <c r="U338" s="59"/>
      <c r="V338" s="59"/>
      <c r="AA338" s="59"/>
      <c r="AB338" s="59"/>
      <c r="AC338" s="59"/>
      <c r="AD338" s="59"/>
      <c r="AE338" s="59"/>
      <c r="AF338" s="59"/>
      <c r="AG338" s="59"/>
      <c r="AH338" s="65"/>
      <c r="BF338" s="65"/>
      <c r="BG338" s="65"/>
      <c r="BI338" s="65"/>
    </row>
    <row r="339" spans="4:61">
      <c r="D339" s="162" t="str">
        <f t="shared" si="74"/>
        <v/>
      </c>
      <c r="E339" s="162" t="str">
        <f t="shared" si="75"/>
        <v/>
      </c>
      <c r="F339" s="164" t="str">
        <f t="shared" si="76"/>
        <v/>
      </c>
      <c r="G339" s="165" t="str">
        <f t="shared" si="77"/>
        <v/>
      </c>
      <c r="H339" s="164" t="str">
        <f t="shared" si="78"/>
        <v/>
      </c>
      <c r="I339" s="162"/>
      <c r="J339" s="210"/>
      <c r="K339" s="162">
        <f t="shared" si="79"/>
        <v>0</v>
      </c>
      <c r="L339" s="164" t="str">
        <f t="shared" si="80"/>
        <v/>
      </c>
      <c r="M339" s="177"/>
      <c r="N339" s="59"/>
      <c r="O339" s="59"/>
      <c r="P339" s="59"/>
      <c r="Q339" s="59"/>
      <c r="R339" s="59"/>
      <c r="S339" s="59"/>
      <c r="T339" s="59"/>
      <c r="U339" s="59"/>
      <c r="V339" s="59"/>
      <c r="AA339" s="59"/>
      <c r="AB339" s="59"/>
      <c r="AC339" s="59"/>
      <c r="AD339" s="59"/>
      <c r="AE339" s="59"/>
      <c r="AF339" s="59"/>
      <c r="AG339" s="59"/>
      <c r="AH339" s="65"/>
      <c r="BF339" s="65"/>
      <c r="BG339" s="65"/>
      <c r="BI339" s="65"/>
    </row>
    <row r="340" spans="4:61">
      <c r="D340" s="162" t="str">
        <f t="shared" si="74"/>
        <v/>
      </c>
      <c r="E340" s="162" t="str">
        <f t="shared" si="75"/>
        <v/>
      </c>
      <c r="F340" s="164" t="str">
        <f t="shared" si="76"/>
        <v/>
      </c>
      <c r="G340" s="165" t="str">
        <f t="shared" si="77"/>
        <v/>
      </c>
      <c r="H340" s="164" t="str">
        <f t="shared" si="78"/>
        <v/>
      </c>
      <c r="I340" s="162"/>
      <c r="J340" s="210"/>
      <c r="K340" s="162">
        <f t="shared" si="79"/>
        <v>0</v>
      </c>
      <c r="L340" s="164" t="str">
        <f t="shared" si="80"/>
        <v/>
      </c>
      <c r="M340" s="177"/>
      <c r="N340" s="59"/>
      <c r="O340" s="59"/>
      <c r="P340" s="59"/>
      <c r="Q340" s="59"/>
      <c r="R340" s="59"/>
      <c r="S340" s="59"/>
      <c r="T340" s="59"/>
      <c r="U340" s="59"/>
      <c r="V340" s="59"/>
      <c r="AA340" s="59"/>
      <c r="AB340" s="59"/>
      <c r="AC340" s="59"/>
      <c r="AD340" s="59"/>
      <c r="AE340" s="59"/>
      <c r="AF340" s="59"/>
      <c r="AG340" s="59"/>
      <c r="AH340" s="65"/>
      <c r="BF340" s="65"/>
      <c r="BG340" s="65"/>
      <c r="BI340" s="65"/>
    </row>
    <row r="341" spans="4:61">
      <c r="D341" s="162" t="str">
        <f t="shared" si="74"/>
        <v/>
      </c>
      <c r="E341" s="162" t="str">
        <f t="shared" si="75"/>
        <v/>
      </c>
      <c r="F341" s="164" t="str">
        <f t="shared" si="76"/>
        <v/>
      </c>
      <c r="G341" s="165" t="str">
        <f t="shared" si="77"/>
        <v/>
      </c>
      <c r="H341" s="164" t="str">
        <f t="shared" si="78"/>
        <v/>
      </c>
      <c r="I341" s="162"/>
      <c r="J341" s="210"/>
      <c r="K341" s="162">
        <f t="shared" si="79"/>
        <v>0</v>
      </c>
      <c r="L341" s="164" t="str">
        <f t="shared" si="80"/>
        <v/>
      </c>
      <c r="M341" s="177"/>
      <c r="N341" s="59"/>
      <c r="O341" s="59"/>
      <c r="P341" s="59"/>
      <c r="Q341" s="59"/>
      <c r="R341" s="59"/>
      <c r="S341" s="59"/>
      <c r="T341" s="59"/>
      <c r="U341" s="59"/>
      <c r="V341" s="59"/>
      <c r="AA341" s="59"/>
      <c r="AB341" s="59"/>
      <c r="AC341" s="59"/>
      <c r="AD341" s="59"/>
      <c r="AE341" s="59"/>
      <c r="AF341" s="59"/>
      <c r="AG341" s="59"/>
      <c r="AH341" s="65"/>
      <c r="BF341" s="65"/>
      <c r="BG341" s="65"/>
      <c r="BI341" s="65"/>
    </row>
    <row r="342" spans="4:61">
      <c r="D342" s="162" t="str">
        <f t="shared" si="74"/>
        <v/>
      </c>
      <c r="E342" s="162" t="str">
        <f t="shared" si="75"/>
        <v/>
      </c>
      <c r="F342" s="164" t="str">
        <f t="shared" si="76"/>
        <v/>
      </c>
      <c r="G342" s="165" t="str">
        <f t="shared" si="77"/>
        <v/>
      </c>
      <c r="H342" s="164" t="str">
        <f t="shared" si="78"/>
        <v/>
      </c>
      <c r="I342" s="162"/>
      <c r="J342" s="210"/>
      <c r="K342" s="162">
        <f t="shared" si="79"/>
        <v>0</v>
      </c>
      <c r="L342" s="164" t="str">
        <f t="shared" si="80"/>
        <v/>
      </c>
      <c r="M342" s="177"/>
      <c r="N342" s="59"/>
      <c r="O342" s="59"/>
      <c r="P342" s="59"/>
      <c r="Q342" s="59"/>
      <c r="R342" s="59"/>
      <c r="S342" s="59"/>
      <c r="T342" s="59"/>
      <c r="U342" s="59"/>
      <c r="V342" s="59"/>
      <c r="AA342" s="59"/>
      <c r="AB342" s="59"/>
      <c r="AC342" s="59"/>
      <c r="AD342" s="59"/>
      <c r="AE342" s="59"/>
      <c r="AF342" s="59"/>
      <c r="AG342" s="59"/>
      <c r="AH342" s="65"/>
      <c r="BF342" s="65"/>
      <c r="BG342" s="65"/>
      <c r="BI342" s="65"/>
    </row>
    <row r="343" spans="4:61">
      <c r="D343" s="162" t="str">
        <f t="shared" si="74"/>
        <v/>
      </c>
      <c r="E343" s="162" t="str">
        <f t="shared" si="75"/>
        <v/>
      </c>
      <c r="F343" s="164" t="str">
        <f t="shared" si="76"/>
        <v/>
      </c>
      <c r="G343" s="165" t="str">
        <f t="shared" si="77"/>
        <v/>
      </c>
      <c r="H343" s="164" t="str">
        <f t="shared" si="78"/>
        <v/>
      </c>
      <c r="I343" s="162"/>
      <c r="J343" s="210"/>
      <c r="K343" s="162">
        <f t="shared" si="79"/>
        <v>0</v>
      </c>
      <c r="L343" s="164" t="str">
        <f t="shared" si="80"/>
        <v/>
      </c>
      <c r="M343" s="177"/>
      <c r="N343" s="59"/>
      <c r="O343" s="59"/>
      <c r="P343" s="59"/>
      <c r="Q343" s="59"/>
      <c r="R343" s="59"/>
      <c r="S343" s="59"/>
      <c r="T343" s="59"/>
      <c r="U343" s="59"/>
      <c r="V343" s="59"/>
      <c r="AA343" s="59"/>
      <c r="AB343" s="59"/>
      <c r="AC343" s="59"/>
      <c r="AD343" s="59"/>
      <c r="AE343" s="59"/>
      <c r="AF343" s="59"/>
      <c r="AG343" s="59"/>
      <c r="AH343" s="65"/>
      <c r="BF343" s="65"/>
      <c r="BG343" s="65"/>
      <c r="BI343" s="65"/>
    </row>
    <row r="344" spans="4:61">
      <c r="D344" s="162" t="str">
        <f t="shared" si="74"/>
        <v/>
      </c>
      <c r="E344" s="162" t="str">
        <f t="shared" si="75"/>
        <v/>
      </c>
      <c r="F344" s="164" t="str">
        <f t="shared" si="76"/>
        <v/>
      </c>
      <c r="G344" s="165" t="str">
        <f t="shared" si="77"/>
        <v/>
      </c>
      <c r="H344" s="164" t="str">
        <f t="shared" si="78"/>
        <v/>
      </c>
      <c r="I344" s="162"/>
      <c r="J344" s="210"/>
      <c r="K344" s="162">
        <f t="shared" si="79"/>
        <v>0</v>
      </c>
      <c r="L344" s="164" t="str">
        <f t="shared" si="80"/>
        <v/>
      </c>
      <c r="M344" s="177"/>
      <c r="N344" s="59"/>
      <c r="O344" s="59"/>
      <c r="P344" s="59"/>
      <c r="Q344" s="59"/>
      <c r="R344" s="59"/>
      <c r="S344" s="59"/>
      <c r="T344" s="59"/>
      <c r="U344" s="59"/>
      <c r="V344" s="59"/>
      <c r="AA344" s="59"/>
      <c r="AB344" s="59"/>
      <c r="AC344" s="59"/>
      <c r="AD344" s="59"/>
      <c r="AE344" s="59"/>
      <c r="AF344" s="59"/>
      <c r="AG344" s="59"/>
      <c r="AH344" s="65"/>
      <c r="BF344" s="65"/>
      <c r="BG344" s="65"/>
      <c r="BI344" s="65"/>
    </row>
    <row r="345" spans="4:61">
      <c r="D345" s="162" t="str">
        <f t="shared" si="74"/>
        <v/>
      </c>
      <c r="E345" s="162" t="str">
        <f t="shared" si="75"/>
        <v/>
      </c>
      <c r="F345" s="164" t="str">
        <f t="shared" si="76"/>
        <v/>
      </c>
      <c r="G345" s="165" t="str">
        <f t="shared" si="77"/>
        <v/>
      </c>
      <c r="H345" s="164" t="str">
        <f t="shared" si="78"/>
        <v/>
      </c>
      <c r="I345" s="162"/>
      <c r="J345" s="210"/>
      <c r="K345" s="162">
        <f t="shared" si="79"/>
        <v>0</v>
      </c>
      <c r="L345" s="164" t="str">
        <f t="shared" si="80"/>
        <v/>
      </c>
      <c r="M345" s="177"/>
      <c r="N345" s="59"/>
      <c r="O345" s="59"/>
      <c r="P345" s="59"/>
      <c r="Q345" s="59"/>
      <c r="R345" s="59"/>
      <c r="S345" s="59"/>
      <c r="T345" s="59"/>
      <c r="U345" s="59"/>
      <c r="V345" s="59"/>
      <c r="AA345" s="59"/>
      <c r="AB345" s="59"/>
      <c r="AC345" s="59"/>
      <c r="AD345" s="59"/>
      <c r="AE345" s="59"/>
      <c r="AF345" s="59"/>
      <c r="AG345" s="59"/>
      <c r="AH345" s="65"/>
      <c r="BF345" s="65"/>
      <c r="BG345" s="65"/>
      <c r="BI345" s="65"/>
    </row>
    <row r="346" spans="4:61">
      <c r="D346" s="162" t="str">
        <f t="shared" si="74"/>
        <v/>
      </c>
      <c r="E346" s="162" t="str">
        <f t="shared" si="75"/>
        <v/>
      </c>
      <c r="F346" s="164" t="str">
        <f t="shared" si="76"/>
        <v/>
      </c>
      <c r="G346" s="165" t="str">
        <f t="shared" si="77"/>
        <v/>
      </c>
      <c r="H346" s="164" t="str">
        <f t="shared" si="78"/>
        <v/>
      </c>
      <c r="I346" s="162"/>
      <c r="J346" s="210"/>
      <c r="K346" s="162">
        <f t="shared" si="79"/>
        <v>0</v>
      </c>
      <c r="L346" s="164" t="str">
        <f t="shared" si="80"/>
        <v/>
      </c>
      <c r="M346" s="177"/>
      <c r="N346" s="59"/>
      <c r="O346" s="59"/>
      <c r="P346" s="59"/>
      <c r="Q346" s="59"/>
      <c r="R346" s="59"/>
      <c r="S346" s="59"/>
      <c r="T346" s="59"/>
      <c r="U346" s="59"/>
      <c r="V346" s="59"/>
      <c r="AA346" s="59"/>
      <c r="AB346" s="59"/>
      <c r="AC346" s="59"/>
      <c r="AD346" s="59"/>
      <c r="AE346" s="59"/>
      <c r="AF346" s="59"/>
      <c r="AG346" s="59"/>
      <c r="AH346" s="65"/>
      <c r="BF346" s="65"/>
      <c r="BG346" s="65"/>
      <c r="BI346" s="65"/>
    </row>
    <row r="347" spans="4:61">
      <c r="D347" s="162" t="str">
        <f t="shared" si="74"/>
        <v/>
      </c>
      <c r="E347" s="162" t="str">
        <f t="shared" si="75"/>
        <v/>
      </c>
      <c r="F347" s="164" t="str">
        <f t="shared" si="76"/>
        <v/>
      </c>
      <c r="G347" s="165" t="str">
        <f t="shared" si="77"/>
        <v/>
      </c>
      <c r="H347" s="164" t="str">
        <f t="shared" si="78"/>
        <v/>
      </c>
      <c r="I347" s="162"/>
      <c r="J347" s="210"/>
      <c r="K347" s="162">
        <f t="shared" si="79"/>
        <v>0</v>
      </c>
      <c r="L347" s="164" t="str">
        <f t="shared" si="80"/>
        <v/>
      </c>
      <c r="M347" s="177"/>
      <c r="N347" s="59"/>
      <c r="O347" s="59"/>
      <c r="P347" s="59"/>
      <c r="Q347" s="59"/>
      <c r="R347" s="59"/>
      <c r="S347" s="59"/>
      <c r="T347" s="59"/>
      <c r="U347" s="59"/>
      <c r="V347" s="59"/>
      <c r="AA347" s="59"/>
      <c r="AB347" s="59"/>
      <c r="AC347" s="59"/>
      <c r="AD347" s="59"/>
      <c r="AE347" s="59"/>
      <c r="AF347" s="59"/>
      <c r="AG347" s="59"/>
      <c r="AH347" s="65"/>
      <c r="BF347" s="65"/>
      <c r="BG347" s="65"/>
      <c r="BI347" s="65"/>
    </row>
    <row r="348" spans="4:61">
      <c r="D348" s="162" t="str">
        <f t="shared" si="74"/>
        <v/>
      </c>
      <c r="E348" s="162" t="str">
        <f t="shared" si="75"/>
        <v/>
      </c>
      <c r="F348" s="164" t="str">
        <f t="shared" si="76"/>
        <v/>
      </c>
      <c r="G348" s="165" t="str">
        <f t="shared" si="77"/>
        <v/>
      </c>
      <c r="H348" s="164" t="str">
        <f t="shared" si="78"/>
        <v/>
      </c>
      <c r="I348" s="162"/>
      <c r="J348" s="210"/>
      <c r="K348" s="162">
        <f t="shared" si="79"/>
        <v>0</v>
      </c>
      <c r="L348" s="164" t="str">
        <f t="shared" si="80"/>
        <v/>
      </c>
      <c r="M348" s="177"/>
      <c r="N348" s="59"/>
      <c r="O348" s="59"/>
      <c r="P348" s="59"/>
      <c r="Q348" s="59"/>
      <c r="R348" s="59"/>
      <c r="S348" s="59"/>
      <c r="T348" s="59"/>
      <c r="U348" s="59"/>
      <c r="V348" s="59"/>
      <c r="AA348" s="59"/>
      <c r="AB348" s="59"/>
      <c r="AC348" s="59"/>
      <c r="AD348" s="59"/>
      <c r="AE348" s="59"/>
      <c r="AF348" s="59"/>
      <c r="AG348" s="59"/>
      <c r="AH348" s="65"/>
      <c r="BF348" s="65"/>
      <c r="BG348" s="65"/>
      <c r="BI348" s="65"/>
    </row>
    <row r="349" spans="4:61">
      <c r="D349" s="162" t="str">
        <f t="shared" si="74"/>
        <v/>
      </c>
      <c r="E349" s="162" t="str">
        <f t="shared" si="75"/>
        <v/>
      </c>
      <c r="F349" s="164" t="str">
        <f t="shared" si="76"/>
        <v/>
      </c>
      <c r="G349" s="165" t="str">
        <f t="shared" si="77"/>
        <v/>
      </c>
      <c r="H349" s="164" t="str">
        <f t="shared" si="78"/>
        <v/>
      </c>
      <c r="I349" s="162"/>
      <c r="J349" s="210"/>
      <c r="K349" s="162">
        <f t="shared" si="79"/>
        <v>0</v>
      </c>
      <c r="L349" s="164" t="str">
        <f t="shared" si="80"/>
        <v/>
      </c>
      <c r="M349" s="177"/>
      <c r="N349" s="59"/>
      <c r="O349" s="59"/>
      <c r="P349" s="59"/>
      <c r="Q349" s="59"/>
      <c r="R349" s="59"/>
      <c r="S349" s="59"/>
      <c r="T349" s="59"/>
      <c r="U349" s="59"/>
      <c r="V349" s="59"/>
      <c r="AA349" s="59"/>
      <c r="AB349" s="59"/>
      <c r="AC349" s="59"/>
      <c r="AD349" s="59"/>
      <c r="AE349" s="59"/>
      <c r="AF349" s="59"/>
      <c r="AG349" s="59"/>
      <c r="AH349" s="65"/>
      <c r="BF349" s="65"/>
      <c r="BG349" s="65"/>
      <c r="BI349" s="65"/>
    </row>
    <row r="350" spans="4:61">
      <c r="D350" s="162" t="str">
        <f t="shared" si="74"/>
        <v/>
      </c>
      <c r="E350" s="162" t="str">
        <f t="shared" si="75"/>
        <v/>
      </c>
      <c r="F350" s="164" t="str">
        <f t="shared" si="76"/>
        <v/>
      </c>
      <c r="G350" s="165" t="str">
        <f t="shared" si="77"/>
        <v/>
      </c>
      <c r="H350" s="164" t="str">
        <f t="shared" si="78"/>
        <v/>
      </c>
      <c r="I350" s="162"/>
      <c r="J350" s="210"/>
      <c r="K350" s="162">
        <f t="shared" si="79"/>
        <v>0</v>
      </c>
      <c r="L350" s="164" t="str">
        <f t="shared" si="80"/>
        <v/>
      </c>
      <c r="M350" s="177"/>
      <c r="N350" s="59"/>
      <c r="O350" s="59"/>
      <c r="P350" s="59"/>
      <c r="Q350" s="59"/>
      <c r="R350" s="59"/>
      <c r="S350" s="59"/>
      <c r="T350" s="59"/>
      <c r="U350" s="59"/>
      <c r="V350" s="59"/>
      <c r="AA350" s="59"/>
      <c r="AB350" s="59"/>
      <c r="AC350" s="59"/>
      <c r="AD350" s="59"/>
      <c r="AE350" s="59"/>
      <c r="AF350" s="59"/>
      <c r="AG350" s="59"/>
      <c r="AH350" s="65"/>
      <c r="BF350" s="65"/>
      <c r="BG350" s="65"/>
      <c r="BI350" s="65"/>
    </row>
    <row r="351" spans="4:61">
      <c r="D351" s="162" t="str">
        <f t="shared" si="74"/>
        <v/>
      </c>
      <c r="E351" s="162" t="str">
        <f t="shared" si="75"/>
        <v/>
      </c>
      <c r="F351" s="164" t="str">
        <f t="shared" si="76"/>
        <v/>
      </c>
      <c r="G351" s="165" t="str">
        <f t="shared" si="77"/>
        <v/>
      </c>
      <c r="H351" s="164" t="str">
        <f t="shared" si="78"/>
        <v/>
      </c>
      <c r="I351" s="162"/>
      <c r="J351" s="210"/>
      <c r="K351" s="162">
        <f t="shared" si="79"/>
        <v>0</v>
      </c>
      <c r="L351" s="164" t="str">
        <f t="shared" si="80"/>
        <v/>
      </c>
      <c r="M351" s="177"/>
      <c r="N351" s="59"/>
      <c r="O351" s="59"/>
      <c r="P351" s="59"/>
      <c r="Q351" s="59"/>
      <c r="R351" s="59"/>
      <c r="S351" s="59"/>
      <c r="T351" s="59"/>
      <c r="U351" s="59"/>
      <c r="V351" s="59"/>
      <c r="AA351" s="59"/>
      <c r="AB351" s="59"/>
      <c r="AC351" s="59"/>
      <c r="AD351" s="59"/>
      <c r="AE351" s="59"/>
      <c r="AF351" s="59"/>
      <c r="AG351" s="59"/>
      <c r="AH351" s="65"/>
      <c r="BF351" s="65"/>
      <c r="BG351" s="65"/>
      <c r="BI351" s="65"/>
    </row>
    <row r="352" spans="4:61">
      <c r="D352" s="162" t="str">
        <f t="shared" si="74"/>
        <v/>
      </c>
      <c r="E352" s="162" t="str">
        <f t="shared" si="75"/>
        <v/>
      </c>
      <c r="F352" s="164" t="str">
        <f t="shared" si="76"/>
        <v/>
      </c>
      <c r="G352" s="165" t="str">
        <f t="shared" si="77"/>
        <v/>
      </c>
      <c r="H352" s="164" t="str">
        <f t="shared" si="78"/>
        <v/>
      </c>
      <c r="I352" s="162"/>
      <c r="J352" s="210"/>
      <c r="K352" s="162">
        <f t="shared" si="79"/>
        <v>0</v>
      </c>
      <c r="L352" s="164" t="str">
        <f t="shared" si="80"/>
        <v/>
      </c>
      <c r="M352" s="177"/>
      <c r="N352" s="59"/>
      <c r="O352" s="59"/>
      <c r="P352" s="59"/>
      <c r="Q352" s="59"/>
      <c r="R352" s="59"/>
      <c r="S352" s="59"/>
      <c r="T352" s="59"/>
      <c r="U352" s="59"/>
      <c r="V352" s="59"/>
      <c r="AA352" s="59"/>
      <c r="AB352" s="59"/>
      <c r="AC352" s="59"/>
      <c r="AD352" s="59"/>
      <c r="AE352" s="59"/>
      <c r="AF352" s="59"/>
      <c r="AG352" s="59"/>
      <c r="AH352" s="65"/>
      <c r="BF352" s="65"/>
      <c r="BG352" s="65"/>
      <c r="BI352" s="65"/>
    </row>
    <row r="353" spans="4:61">
      <c r="D353" s="162" t="str">
        <f t="shared" si="74"/>
        <v/>
      </c>
      <c r="E353" s="162" t="str">
        <f t="shared" si="75"/>
        <v/>
      </c>
      <c r="F353" s="164" t="str">
        <f t="shared" si="76"/>
        <v/>
      </c>
      <c r="G353" s="165" t="str">
        <f t="shared" si="77"/>
        <v/>
      </c>
      <c r="H353" s="164" t="str">
        <f t="shared" si="78"/>
        <v/>
      </c>
      <c r="I353" s="162"/>
      <c r="J353" s="210"/>
      <c r="K353" s="162">
        <f t="shared" si="79"/>
        <v>0</v>
      </c>
      <c r="L353" s="164" t="str">
        <f t="shared" si="80"/>
        <v/>
      </c>
      <c r="M353" s="177"/>
      <c r="N353" s="59"/>
      <c r="O353" s="59"/>
      <c r="P353" s="59"/>
      <c r="Q353" s="59"/>
      <c r="R353" s="59"/>
      <c r="S353" s="59"/>
      <c r="T353" s="59"/>
      <c r="U353" s="59"/>
      <c r="V353" s="59"/>
      <c r="AA353" s="59"/>
      <c r="AB353" s="59"/>
      <c r="AC353" s="59"/>
      <c r="AD353" s="59"/>
      <c r="AE353" s="59"/>
      <c r="AF353" s="59"/>
      <c r="AG353" s="59"/>
      <c r="AH353" s="65"/>
      <c r="BF353" s="65"/>
      <c r="BG353" s="65"/>
      <c r="BI353" s="65"/>
    </row>
    <row r="354" spans="4:61">
      <c r="D354" s="162" t="str">
        <f t="shared" si="74"/>
        <v/>
      </c>
      <c r="E354" s="162" t="str">
        <f t="shared" si="75"/>
        <v/>
      </c>
      <c r="F354" s="164" t="str">
        <f t="shared" si="76"/>
        <v/>
      </c>
      <c r="G354" s="165" t="str">
        <f t="shared" si="77"/>
        <v/>
      </c>
      <c r="H354" s="164" t="str">
        <f t="shared" si="78"/>
        <v/>
      </c>
      <c r="I354" s="162"/>
      <c r="J354" s="210"/>
      <c r="K354" s="162">
        <f t="shared" si="79"/>
        <v>0</v>
      </c>
      <c r="L354" s="164" t="str">
        <f t="shared" si="80"/>
        <v/>
      </c>
      <c r="M354" s="177"/>
      <c r="N354" s="59"/>
      <c r="O354" s="59"/>
      <c r="P354" s="59"/>
      <c r="Q354" s="59"/>
      <c r="R354" s="59"/>
      <c r="S354" s="59"/>
      <c r="T354" s="59"/>
      <c r="U354" s="59"/>
      <c r="V354" s="59"/>
      <c r="AA354" s="59"/>
      <c r="AB354" s="59"/>
      <c r="AC354" s="59"/>
      <c r="AD354" s="59"/>
      <c r="AE354" s="59"/>
      <c r="AF354" s="59"/>
      <c r="AG354" s="59"/>
      <c r="AH354" s="65"/>
      <c r="BF354" s="65"/>
      <c r="BG354" s="65"/>
      <c r="BI354" s="65"/>
    </row>
    <row r="355" spans="4:61">
      <c r="D355" s="162" t="str">
        <f t="shared" si="74"/>
        <v/>
      </c>
      <c r="E355" s="162" t="str">
        <f t="shared" si="75"/>
        <v/>
      </c>
      <c r="F355" s="164" t="str">
        <f t="shared" si="76"/>
        <v/>
      </c>
      <c r="G355" s="165" t="str">
        <f t="shared" si="77"/>
        <v/>
      </c>
      <c r="H355" s="164" t="str">
        <f t="shared" si="78"/>
        <v/>
      </c>
      <c r="I355" s="162"/>
      <c r="J355" s="210"/>
      <c r="K355" s="162">
        <f t="shared" si="79"/>
        <v>0</v>
      </c>
      <c r="L355" s="164" t="str">
        <f t="shared" si="80"/>
        <v/>
      </c>
      <c r="M355" s="177"/>
      <c r="N355" s="59"/>
      <c r="O355" s="59"/>
      <c r="P355" s="59"/>
      <c r="Q355" s="59"/>
      <c r="R355" s="59"/>
      <c r="S355" s="59"/>
      <c r="T355" s="59"/>
      <c r="U355" s="59"/>
      <c r="V355" s="59"/>
      <c r="AA355" s="59"/>
      <c r="AB355" s="59"/>
      <c r="AC355" s="59"/>
      <c r="AD355" s="59"/>
      <c r="AE355" s="59"/>
      <c r="AF355" s="59"/>
      <c r="AG355" s="59"/>
      <c r="AH355" s="65"/>
      <c r="BF355" s="65"/>
      <c r="BG355" s="65"/>
      <c r="BI355" s="65"/>
    </row>
    <row r="356" spans="4:61">
      <c r="D356" s="162" t="str">
        <f t="shared" si="74"/>
        <v/>
      </c>
      <c r="E356" s="162" t="str">
        <f t="shared" si="75"/>
        <v/>
      </c>
      <c r="F356" s="164" t="str">
        <f t="shared" si="76"/>
        <v/>
      </c>
      <c r="G356" s="165" t="str">
        <f t="shared" si="77"/>
        <v/>
      </c>
      <c r="H356" s="164" t="str">
        <f t="shared" si="78"/>
        <v/>
      </c>
      <c r="I356" s="162"/>
      <c r="J356" s="210"/>
      <c r="K356" s="162">
        <f t="shared" si="79"/>
        <v>0</v>
      </c>
      <c r="L356" s="164" t="str">
        <f t="shared" si="80"/>
        <v/>
      </c>
      <c r="M356" s="177"/>
      <c r="N356" s="59"/>
      <c r="O356" s="59"/>
      <c r="P356" s="59"/>
      <c r="Q356" s="59"/>
      <c r="R356" s="59"/>
      <c r="S356" s="59"/>
      <c r="T356" s="59"/>
      <c r="U356" s="59"/>
      <c r="V356" s="59"/>
      <c r="AA356" s="59"/>
      <c r="AB356" s="59"/>
      <c r="AC356" s="59"/>
      <c r="AD356" s="59"/>
      <c r="AE356" s="59"/>
      <c r="AF356" s="59"/>
      <c r="AG356" s="59"/>
      <c r="AH356" s="65"/>
      <c r="BF356" s="65"/>
      <c r="BG356" s="65"/>
      <c r="BI356" s="65"/>
    </row>
    <row r="357" spans="4:61">
      <c r="D357" s="162" t="str">
        <f t="shared" ref="D357:D420" si="81">IF(D356&lt;term*freq,D356+1,"")</f>
        <v/>
      </c>
      <c r="E357" s="162" t="str">
        <f t="shared" si="75"/>
        <v/>
      </c>
      <c r="F357" s="164" t="str">
        <f t="shared" si="76"/>
        <v/>
      </c>
      <c r="G357" s="165" t="str">
        <f t="shared" si="77"/>
        <v/>
      </c>
      <c r="H357" s="164" t="str">
        <f t="shared" si="78"/>
        <v/>
      </c>
      <c r="I357" s="162"/>
      <c r="J357" s="210"/>
      <c r="K357" s="162">
        <f t="shared" si="79"/>
        <v>0</v>
      </c>
      <c r="L357" s="164" t="str">
        <f t="shared" si="80"/>
        <v/>
      </c>
      <c r="M357" s="177"/>
      <c r="N357" s="59"/>
      <c r="O357" s="59"/>
      <c r="P357" s="59"/>
      <c r="Q357" s="59"/>
      <c r="R357" s="59"/>
      <c r="S357" s="59"/>
      <c r="T357" s="59"/>
      <c r="U357" s="59"/>
      <c r="V357" s="59"/>
      <c r="AA357" s="59"/>
      <c r="AB357" s="59"/>
      <c r="AC357" s="59"/>
      <c r="AD357" s="59"/>
      <c r="AE357" s="59"/>
      <c r="AF357" s="59"/>
      <c r="AG357" s="59"/>
      <c r="AH357" s="65"/>
      <c r="BF357" s="65"/>
      <c r="BG357" s="65"/>
      <c r="BI357" s="65"/>
    </row>
    <row r="358" spans="4:61">
      <c r="D358" s="162" t="str">
        <f t="shared" si="81"/>
        <v/>
      </c>
      <c r="E358" s="162" t="str">
        <f t="shared" si="75"/>
        <v/>
      </c>
      <c r="F358" s="164" t="str">
        <f t="shared" si="76"/>
        <v/>
      </c>
      <c r="G358" s="165" t="str">
        <f t="shared" si="77"/>
        <v/>
      </c>
      <c r="H358" s="164" t="str">
        <f t="shared" si="78"/>
        <v/>
      </c>
      <c r="I358" s="162"/>
      <c r="J358" s="210"/>
      <c r="K358" s="162">
        <f t="shared" si="79"/>
        <v>0</v>
      </c>
      <c r="L358" s="164" t="str">
        <f t="shared" si="80"/>
        <v/>
      </c>
      <c r="M358" s="177"/>
      <c r="N358" s="59"/>
      <c r="O358" s="59"/>
      <c r="P358" s="59"/>
      <c r="Q358" s="59"/>
      <c r="R358" s="59"/>
      <c r="S358" s="59"/>
      <c r="T358" s="59"/>
      <c r="U358" s="59"/>
      <c r="V358" s="59"/>
      <c r="AA358" s="59"/>
      <c r="AB358" s="59"/>
      <c r="AC358" s="59"/>
      <c r="AD358" s="59"/>
      <c r="AE358" s="59"/>
      <c r="AF358" s="59"/>
      <c r="AG358" s="59"/>
      <c r="AH358" s="65"/>
      <c r="BF358" s="65"/>
      <c r="BG358" s="65"/>
      <c r="BI358" s="65"/>
    </row>
    <row r="359" spans="4:61">
      <c r="D359" s="162" t="str">
        <f t="shared" si="81"/>
        <v/>
      </c>
      <c r="E359" s="162" t="str">
        <f t="shared" si="75"/>
        <v/>
      </c>
      <c r="F359" s="164" t="str">
        <f t="shared" si="76"/>
        <v/>
      </c>
      <c r="G359" s="165" t="str">
        <f t="shared" si="77"/>
        <v/>
      </c>
      <c r="H359" s="164" t="str">
        <f t="shared" si="78"/>
        <v/>
      </c>
      <c r="I359" s="162"/>
      <c r="J359" s="210"/>
      <c r="K359" s="162">
        <f t="shared" si="79"/>
        <v>0</v>
      </c>
      <c r="L359" s="164" t="str">
        <f t="shared" si="80"/>
        <v/>
      </c>
      <c r="M359" s="177"/>
      <c r="N359" s="59"/>
      <c r="O359" s="59"/>
      <c r="P359" s="59"/>
      <c r="Q359" s="59"/>
      <c r="R359" s="59"/>
      <c r="S359" s="59"/>
      <c r="T359" s="59"/>
      <c r="U359" s="59"/>
      <c r="V359" s="59"/>
      <c r="AA359" s="59"/>
      <c r="AB359" s="59"/>
      <c r="AC359" s="59"/>
      <c r="AD359" s="59"/>
      <c r="AE359" s="59"/>
      <c r="AF359" s="59"/>
      <c r="AG359" s="59"/>
      <c r="AH359" s="65"/>
      <c r="BF359" s="65"/>
      <c r="BG359" s="65"/>
      <c r="BI359" s="65"/>
    </row>
    <row r="360" spans="4:61">
      <c r="D360" s="162" t="str">
        <f t="shared" si="81"/>
        <v/>
      </c>
      <c r="E360" s="162" t="str">
        <f t="shared" si="75"/>
        <v/>
      </c>
      <c r="F360" s="164" t="str">
        <f t="shared" si="76"/>
        <v/>
      </c>
      <c r="G360" s="165" t="str">
        <f t="shared" si="77"/>
        <v/>
      </c>
      <c r="H360" s="164" t="str">
        <f t="shared" si="78"/>
        <v/>
      </c>
      <c r="I360" s="162"/>
      <c r="J360" s="210"/>
      <c r="K360" s="162">
        <f t="shared" si="79"/>
        <v>0</v>
      </c>
      <c r="L360" s="164" t="str">
        <f t="shared" si="80"/>
        <v/>
      </c>
      <c r="M360" s="177"/>
      <c r="N360" s="59"/>
      <c r="O360" s="59"/>
      <c r="P360" s="59"/>
      <c r="Q360" s="59"/>
      <c r="R360" s="59"/>
      <c r="S360" s="59"/>
      <c r="T360" s="59"/>
      <c r="U360" s="59"/>
      <c r="V360" s="59"/>
      <c r="AA360" s="59"/>
      <c r="AB360" s="59"/>
      <c r="AC360" s="59"/>
      <c r="AD360" s="59"/>
      <c r="AE360" s="59"/>
      <c r="AF360" s="59"/>
      <c r="AG360" s="59"/>
      <c r="AH360" s="65"/>
      <c r="BF360" s="65"/>
      <c r="BG360" s="65"/>
      <c r="BI360" s="65"/>
    </row>
    <row r="361" spans="4:61">
      <c r="D361" s="162" t="str">
        <f t="shared" si="81"/>
        <v/>
      </c>
      <c r="E361" s="162" t="str">
        <f t="shared" si="75"/>
        <v/>
      </c>
      <c r="F361" s="164" t="str">
        <f t="shared" si="76"/>
        <v/>
      </c>
      <c r="G361" s="165" t="str">
        <f t="shared" si="77"/>
        <v/>
      </c>
      <c r="H361" s="164" t="str">
        <f t="shared" si="78"/>
        <v/>
      </c>
      <c r="I361" s="162"/>
      <c r="J361" s="210"/>
      <c r="K361" s="162">
        <f t="shared" si="79"/>
        <v>0</v>
      </c>
      <c r="L361" s="164" t="str">
        <f t="shared" si="80"/>
        <v/>
      </c>
      <c r="M361" s="177"/>
      <c r="N361" s="59"/>
      <c r="O361" s="59"/>
      <c r="P361" s="59"/>
      <c r="Q361" s="59"/>
      <c r="R361" s="59"/>
      <c r="S361" s="59"/>
      <c r="T361" s="59"/>
      <c r="U361" s="59"/>
      <c r="V361" s="59"/>
      <c r="AA361" s="59"/>
      <c r="AB361" s="59"/>
      <c r="AC361" s="59"/>
      <c r="AD361" s="59"/>
      <c r="AE361" s="59"/>
      <c r="AF361" s="59"/>
      <c r="AG361" s="59"/>
      <c r="AH361" s="65"/>
      <c r="BF361" s="65"/>
      <c r="BG361" s="65"/>
      <c r="BI361" s="65"/>
    </row>
    <row r="362" spans="4:61">
      <c r="D362" s="162" t="str">
        <f t="shared" si="81"/>
        <v/>
      </c>
      <c r="E362" s="162" t="str">
        <f t="shared" si="75"/>
        <v/>
      </c>
      <c r="F362" s="164" t="str">
        <f t="shared" si="76"/>
        <v/>
      </c>
      <c r="G362" s="165" t="str">
        <f t="shared" si="77"/>
        <v/>
      </c>
      <c r="H362" s="164" t="str">
        <f t="shared" si="78"/>
        <v/>
      </c>
      <c r="I362" s="162"/>
      <c r="J362" s="210"/>
      <c r="K362" s="162">
        <f t="shared" si="79"/>
        <v>0</v>
      </c>
      <c r="L362" s="164" t="str">
        <f t="shared" si="80"/>
        <v/>
      </c>
      <c r="M362" s="177"/>
      <c r="N362" s="59"/>
      <c r="O362" s="59"/>
      <c r="P362" s="59"/>
      <c r="Q362" s="59"/>
      <c r="R362" s="59"/>
      <c r="S362" s="59"/>
      <c r="T362" s="59"/>
      <c r="U362" s="59"/>
      <c r="V362" s="59"/>
      <c r="AA362" s="59"/>
      <c r="AB362" s="59"/>
      <c r="AC362" s="59"/>
      <c r="AD362" s="59"/>
      <c r="AE362" s="59"/>
      <c r="AF362" s="59"/>
      <c r="AG362" s="59"/>
      <c r="AH362" s="65"/>
      <c r="BF362" s="65"/>
      <c r="BG362" s="65"/>
      <c r="BI362" s="65"/>
    </row>
    <row r="363" spans="4:61">
      <c r="D363" s="162" t="str">
        <f t="shared" si="81"/>
        <v/>
      </c>
      <c r="E363" s="162" t="str">
        <f t="shared" si="75"/>
        <v/>
      </c>
      <c r="F363" s="164" t="str">
        <f t="shared" si="76"/>
        <v/>
      </c>
      <c r="G363" s="165" t="str">
        <f t="shared" si="77"/>
        <v/>
      </c>
      <c r="H363" s="164" t="str">
        <f t="shared" si="78"/>
        <v/>
      </c>
      <c r="I363" s="162"/>
      <c r="J363" s="210"/>
      <c r="K363" s="162">
        <f t="shared" si="79"/>
        <v>0</v>
      </c>
      <c r="L363" s="164" t="str">
        <f t="shared" si="80"/>
        <v/>
      </c>
      <c r="M363" s="177"/>
      <c r="N363" s="59"/>
      <c r="O363" s="59"/>
      <c r="P363" s="59"/>
      <c r="Q363" s="59"/>
      <c r="R363" s="59"/>
      <c r="S363" s="59"/>
      <c r="T363" s="59"/>
      <c r="U363" s="59"/>
      <c r="V363" s="59"/>
      <c r="AA363" s="59"/>
      <c r="AB363" s="59"/>
      <c r="AC363" s="59"/>
      <c r="AD363" s="59"/>
      <c r="AE363" s="59"/>
      <c r="AF363" s="59"/>
      <c r="AG363" s="59"/>
      <c r="AH363" s="65"/>
      <c r="BF363" s="65"/>
      <c r="BG363" s="65"/>
      <c r="BI363" s="65"/>
    </row>
    <row r="364" spans="4:61">
      <c r="D364" s="162" t="str">
        <f t="shared" si="81"/>
        <v/>
      </c>
      <c r="E364" s="162" t="str">
        <f t="shared" si="75"/>
        <v/>
      </c>
      <c r="F364" s="164" t="str">
        <f t="shared" si="76"/>
        <v/>
      </c>
      <c r="G364" s="165" t="str">
        <f t="shared" si="77"/>
        <v/>
      </c>
      <c r="H364" s="164" t="str">
        <f t="shared" si="78"/>
        <v/>
      </c>
      <c r="I364" s="162"/>
      <c r="J364" s="210"/>
      <c r="K364" s="162">
        <f t="shared" si="79"/>
        <v>0</v>
      </c>
      <c r="L364" s="164" t="str">
        <f t="shared" si="80"/>
        <v/>
      </c>
      <c r="M364" s="177"/>
      <c r="N364" s="59"/>
      <c r="O364" s="59"/>
      <c r="P364" s="59"/>
      <c r="Q364" s="59"/>
      <c r="R364" s="59"/>
      <c r="S364" s="59"/>
      <c r="T364" s="59"/>
      <c r="U364" s="59"/>
      <c r="V364" s="59"/>
      <c r="AA364" s="59"/>
      <c r="AB364" s="59"/>
      <c r="AC364" s="59"/>
      <c r="AD364" s="59"/>
      <c r="AE364" s="59"/>
      <c r="AF364" s="59"/>
      <c r="AG364" s="59"/>
      <c r="AH364" s="65"/>
      <c r="BF364" s="65"/>
      <c r="BG364" s="65"/>
      <c r="BI364" s="65"/>
    </row>
    <row r="365" spans="4:61">
      <c r="D365" s="162" t="str">
        <f t="shared" si="81"/>
        <v/>
      </c>
      <c r="E365" s="162" t="str">
        <f t="shared" si="75"/>
        <v/>
      </c>
      <c r="F365" s="164" t="str">
        <f t="shared" si="76"/>
        <v/>
      </c>
      <c r="G365" s="165" t="str">
        <f t="shared" si="77"/>
        <v/>
      </c>
      <c r="H365" s="164" t="str">
        <f t="shared" si="78"/>
        <v/>
      </c>
      <c r="I365" s="162"/>
      <c r="J365" s="210"/>
      <c r="K365" s="162">
        <f t="shared" si="79"/>
        <v>0</v>
      </c>
      <c r="L365" s="164" t="str">
        <f t="shared" si="80"/>
        <v/>
      </c>
      <c r="M365" s="177"/>
      <c r="N365" s="59"/>
      <c r="O365" s="59"/>
      <c r="P365" s="59"/>
      <c r="Q365" s="59"/>
      <c r="R365" s="59"/>
      <c r="S365" s="59"/>
      <c r="T365" s="59"/>
      <c r="U365" s="59"/>
      <c r="V365" s="59"/>
      <c r="AA365" s="59"/>
      <c r="AB365" s="59"/>
      <c r="AC365" s="59"/>
      <c r="AD365" s="59"/>
      <c r="AE365" s="59"/>
      <c r="AF365" s="59"/>
      <c r="AG365" s="59"/>
      <c r="AH365" s="65"/>
      <c r="BF365" s="65"/>
      <c r="BG365" s="65"/>
      <c r="BI365" s="65"/>
    </row>
    <row r="366" spans="4:61">
      <c r="D366" s="162" t="str">
        <f t="shared" si="81"/>
        <v/>
      </c>
      <c r="E366" s="162" t="str">
        <f t="shared" si="75"/>
        <v/>
      </c>
      <c r="F366" s="164" t="str">
        <f t="shared" si="76"/>
        <v/>
      </c>
      <c r="G366" s="165" t="str">
        <f t="shared" si="77"/>
        <v/>
      </c>
      <c r="H366" s="164" t="str">
        <f t="shared" si="78"/>
        <v/>
      </c>
      <c r="I366" s="162"/>
      <c r="J366" s="210"/>
      <c r="K366" s="162">
        <f t="shared" si="79"/>
        <v>0</v>
      </c>
      <c r="L366" s="164" t="str">
        <f t="shared" si="80"/>
        <v/>
      </c>
      <c r="M366" s="177"/>
      <c r="N366" s="59"/>
      <c r="O366" s="59"/>
      <c r="P366" s="59"/>
      <c r="Q366" s="59"/>
      <c r="R366" s="59"/>
      <c r="S366" s="59"/>
      <c r="T366" s="59"/>
      <c r="U366" s="59"/>
      <c r="V366" s="59"/>
      <c r="AA366" s="59"/>
      <c r="AB366" s="59"/>
      <c r="AC366" s="59"/>
      <c r="AD366" s="59"/>
      <c r="AE366" s="59"/>
      <c r="AF366" s="59"/>
      <c r="AG366" s="59"/>
      <c r="AH366" s="65"/>
      <c r="BF366" s="65"/>
      <c r="BG366" s="65"/>
      <c r="BI366" s="65"/>
    </row>
    <row r="367" spans="4:61">
      <c r="D367" s="162" t="str">
        <f t="shared" si="81"/>
        <v/>
      </c>
      <c r="E367" s="162" t="str">
        <f t="shared" si="75"/>
        <v/>
      </c>
      <c r="F367" s="164" t="str">
        <f t="shared" si="76"/>
        <v/>
      </c>
      <c r="G367" s="165" t="str">
        <f t="shared" si="77"/>
        <v/>
      </c>
      <c r="H367" s="164" t="str">
        <f t="shared" si="78"/>
        <v/>
      </c>
      <c r="I367" s="162"/>
      <c r="J367" s="210"/>
      <c r="K367" s="162">
        <f t="shared" si="79"/>
        <v>0</v>
      </c>
      <c r="L367" s="164" t="str">
        <f t="shared" si="80"/>
        <v/>
      </c>
      <c r="M367" s="177"/>
      <c r="N367" s="59"/>
      <c r="O367" s="59"/>
      <c r="P367" s="59"/>
      <c r="Q367" s="59"/>
      <c r="R367" s="59"/>
      <c r="S367" s="59"/>
      <c r="T367" s="59"/>
      <c r="U367" s="59"/>
      <c r="V367" s="59"/>
      <c r="AA367" s="59"/>
      <c r="AB367" s="59"/>
      <c r="AC367" s="59"/>
      <c r="AD367" s="59"/>
      <c r="AE367" s="59"/>
      <c r="AF367" s="59"/>
      <c r="AG367" s="59"/>
      <c r="AH367" s="65"/>
      <c r="BF367" s="65"/>
      <c r="BG367" s="65"/>
      <c r="BI367" s="65"/>
    </row>
    <row r="368" spans="4:61">
      <c r="D368" s="162" t="str">
        <f t="shared" si="81"/>
        <v/>
      </c>
      <c r="E368" s="162" t="str">
        <f t="shared" si="75"/>
        <v/>
      </c>
      <c r="F368" s="164" t="str">
        <f t="shared" si="76"/>
        <v/>
      </c>
      <c r="G368" s="165" t="str">
        <f t="shared" si="77"/>
        <v/>
      </c>
      <c r="H368" s="164" t="str">
        <f t="shared" si="78"/>
        <v/>
      </c>
      <c r="I368" s="162"/>
      <c r="J368" s="210"/>
      <c r="K368" s="162">
        <f t="shared" si="79"/>
        <v>0</v>
      </c>
      <c r="L368" s="164" t="str">
        <f t="shared" si="80"/>
        <v/>
      </c>
      <c r="M368" s="177"/>
      <c r="N368" s="59"/>
      <c r="O368" s="59"/>
      <c r="P368" s="59"/>
      <c r="Q368" s="59"/>
      <c r="R368" s="59"/>
      <c r="S368" s="59"/>
      <c r="T368" s="59"/>
      <c r="U368" s="59"/>
      <c r="V368" s="59"/>
      <c r="AA368" s="59"/>
      <c r="AB368" s="59"/>
      <c r="AC368" s="59"/>
      <c r="AD368" s="59"/>
      <c r="AE368" s="59"/>
      <c r="AF368" s="59"/>
      <c r="AG368" s="59"/>
      <c r="AH368" s="65"/>
      <c r="BF368" s="65"/>
      <c r="BG368" s="65"/>
      <c r="BI368" s="65"/>
    </row>
    <row r="369" spans="4:61">
      <c r="D369" s="162" t="str">
        <f t="shared" si="81"/>
        <v/>
      </c>
      <c r="E369" s="162" t="str">
        <f t="shared" si="75"/>
        <v/>
      </c>
      <c r="F369" s="164" t="str">
        <f t="shared" si="76"/>
        <v/>
      </c>
      <c r="G369" s="165" t="str">
        <f t="shared" si="77"/>
        <v/>
      </c>
      <c r="H369" s="164" t="str">
        <f t="shared" si="78"/>
        <v/>
      </c>
      <c r="I369" s="162"/>
      <c r="J369" s="210"/>
      <c r="K369" s="162">
        <f t="shared" si="79"/>
        <v>0</v>
      </c>
      <c r="L369" s="164" t="str">
        <f t="shared" si="80"/>
        <v/>
      </c>
      <c r="M369" s="177"/>
      <c r="N369" s="59"/>
      <c r="O369" s="59"/>
      <c r="P369" s="59"/>
      <c r="Q369" s="59"/>
      <c r="R369" s="59"/>
      <c r="S369" s="59"/>
      <c r="T369" s="59"/>
      <c r="U369" s="59"/>
      <c r="V369" s="59"/>
      <c r="AA369" s="59"/>
      <c r="AB369" s="59"/>
      <c r="AC369" s="59"/>
      <c r="AD369" s="59"/>
      <c r="AE369" s="59"/>
      <c r="AF369" s="59"/>
      <c r="AG369" s="59"/>
      <c r="AH369" s="65"/>
      <c r="BF369" s="65"/>
      <c r="BG369" s="65"/>
      <c r="BI369" s="65"/>
    </row>
    <row r="370" spans="4:61">
      <c r="D370" s="162" t="str">
        <f t="shared" si="81"/>
        <v/>
      </c>
      <c r="E370" s="162" t="str">
        <f t="shared" si="75"/>
        <v/>
      </c>
      <c r="F370" s="164" t="str">
        <f t="shared" si="76"/>
        <v/>
      </c>
      <c r="G370" s="165" t="str">
        <f t="shared" si="77"/>
        <v/>
      </c>
      <c r="H370" s="164" t="str">
        <f t="shared" si="78"/>
        <v/>
      </c>
      <c r="I370" s="162"/>
      <c r="J370" s="210"/>
      <c r="K370" s="162">
        <f t="shared" si="79"/>
        <v>0</v>
      </c>
      <c r="L370" s="164" t="str">
        <f t="shared" si="80"/>
        <v/>
      </c>
      <c r="M370" s="177"/>
      <c r="N370" s="59"/>
      <c r="O370" s="59"/>
      <c r="P370" s="59"/>
      <c r="Q370" s="59"/>
      <c r="R370" s="59"/>
      <c r="S370" s="59"/>
      <c r="T370" s="59"/>
      <c r="U370" s="59"/>
      <c r="V370" s="59"/>
      <c r="AA370" s="59"/>
      <c r="AB370" s="59"/>
      <c r="AC370" s="59"/>
      <c r="AD370" s="59"/>
      <c r="AE370" s="59"/>
      <c r="AF370" s="59"/>
      <c r="AG370" s="59"/>
      <c r="AH370" s="65"/>
      <c r="BF370" s="65"/>
      <c r="BG370" s="65"/>
      <c r="BI370" s="65"/>
    </row>
    <row r="371" spans="4:61">
      <c r="D371" s="162" t="str">
        <f t="shared" si="81"/>
        <v/>
      </c>
      <c r="E371" s="162" t="str">
        <f t="shared" si="75"/>
        <v/>
      </c>
      <c r="F371" s="164" t="str">
        <f t="shared" si="76"/>
        <v/>
      </c>
      <c r="G371" s="165" t="str">
        <f t="shared" si="77"/>
        <v/>
      </c>
      <c r="H371" s="164" t="str">
        <f t="shared" si="78"/>
        <v/>
      </c>
      <c r="I371" s="162"/>
      <c r="J371" s="210"/>
      <c r="K371" s="162">
        <f t="shared" si="79"/>
        <v>0</v>
      </c>
      <c r="L371" s="164" t="str">
        <f t="shared" si="80"/>
        <v/>
      </c>
      <c r="M371" s="177"/>
      <c r="N371" s="59"/>
      <c r="O371" s="59"/>
      <c r="P371" s="59"/>
      <c r="Q371" s="59"/>
      <c r="R371" s="59"/>
      <c r="S371" s="59"/>
      <c r="T371" s="59"/>
      <c r="U371" s="59"/>
      <c r="V371" s="59"/>
      <c r="AA371" s="59"/>
      <c r="AB371" s="59"/>
      <c r="AC371" s="59"/>
      <c r="AD371" s="59"/>
      <c r="AE371" s="59"/>
      <c r="AF371" s="59"/>
      <c r="AG371" s="59"/>
      <c r="AH371" s="65"/>
      <c r="BF371" s="65"/>
      <c r="BG371" s="65"/>
      <c r="BI371" s="65"/>
    </row>
    <row r="372" spans="4:61">
      <c r="D372" s="162" t="str">
        <f t="shared" si="81"/>
        <v/>
      </c>
      <c r="E372" s="162" t="str">
        <f t="shared" si="75"/>
        <v/>
      </c>
      <c r="F372" s="164" t="str">
        <f t="shared" si="76"/>
        <v/>
      </c>
      <c r="G372" s="165" t="str">
        <f t="shared" si="77"/>
        <v/>
      </c>
      <c r="H372" s="164" t="str">
        <f t="shared" si="78"/>
        <v/>
      </c>
      <c r="I372" s="162"/>
      <c r="J372" s="210"/>
      <c r="K372" s="162">
        <f t="shared" si="79"/>
        <v>0</v>
      </c>
      <c r="L372" s="164" t="str">
        <f t="shared" si="80"/>
        <v/>
      </c>
      <c r="M372" s="177"/>
      <c r="N372" s="59"/>
      <c r="O372" s="59"/>
      <c r="P372" s="59"/>
      <c r="Q372" s="59"/>
      <c r="R372" s="59"/>
      <c r="S372" s="59"/>
      <c r="T372" s="59"/>
      <c r="U372" s="59"/>
      <c r="V372" s="59"/>
      <c r="AA372" s="59"/>
      <c r="AB372" s="59"/>
      <c r="AC372" s="59"/>
      <c r="AD372" s="59"/>
      <c r="AE372" s="59"/>
      <c r="AF372" s="59"/>
      <c r="AG372" s="59"/>
      <c r="AH372" s="65"/>
      <c r="BF372" s="65"/>
      <c r="BG372" s="65"/>
      <c r="BI372" s="65"/>
    </row>
    <row r="373" spans="4:61">
      <c r="D373" s="162" t="str">
        <f t="shared" si="81"/>
        <v/>
      </c>
      <c r="E373" s="162" t="str">
        <f t="shared" si="75"/>
        <v/>
      </c>
      <c r="F373" s="164" t="str">
        <f t="shared" si="76"/>
        <v/>
      </c>
      <c r="G373" s="165" t="str">
        <f t="shared" si="77"/>
        <v/>
      </c>
      <c r="H373" s="164" t="str">
        <f t="shared" si="78"/>
        <v/>
      </c>
      <c r="I373" s="162"/>
      <c r="J373" s="210"/>
      <c r="K373" s="162">
        <f t="shared" si="79"/>
        <v>0</v>
      </c>
      <c r="L373" s="164" t="str">
        <f t="shared" si="80"/>
        <v/>
      </c>
      <c r="M373" s="177"/>
      <c r="N373" s="59"/>
      <c r="O373" s="59"/>
      <c r="P373" s="59"/>
      <c r="Q373" s="59"/>
      <c r="R373" s="59"/>
      <c r="S373" s="59"/>
      <c r="T373" s="59"/>
      <c r="U373" s="59"/>
      <c r="V373" s="59"/>
      <c r="AA373" s="59"/>
      <c r="AB373" s="59"/>
      <c r="AC373" s="59"/>
      <c r="AD373" s="59"/>
      <c r="AE373" s="59"/>
      <c r="AF373" s="59"/>
      <c r="AG373" s="59"/>
      <c r="AH373" s="65"/>
      <c r="BF373" s="65"/>
      <c r="BG373" s="65"/>
      <c r="BI373" s="65"/>
    </row>
    <row r="374" spans="4:61">
      <c r="D374" s="162" t="str">
        <f t="shared" si="81"/>
        <v/>
      </c>
      <c r="E374" s="162" t="str">
        <f t="shared" si="75"/>
        <v/>
      </c>
      <c r="F374" s="164" t="str">
        <f t="shared" si="76"/>
        <v/>
      </c>
      <c r="G374" s="165" t="str">
        <f t="shared" si="77"/>
        <v/>
      </c>
      <c r="H374" s="164" t="str">
        <f t="shared" si="78"/>
        <v/>
      </c>
      <c r="I374" s="162"/>
      <c r="J374" s="210"/>
      <c r="K374" s="162">
        <f t="shared" si="79"/>
        <v>0</v>
      </c>
      <c r="L374" s="164" t="str">
        <f t="shared" si="80"/>
        <v/>
      </c>
      <c r="M374" s="177"/>
      <c r="N374" s="59"/>
      <c r="O374" s="59"/>
      <c r="P374" s="59"/>
      <c r="Q374" s="59"/>
      <c r="R374" s="59"/>
      <c r="S374" s="59"/>
      <c r="T374" s="59"/>
      <c r="U374" s="59"/>
      <c r="V374" s="59"/>
      <c r="AA374" s="59"/>
      <c r="AB374" s="59"/>
      <c r="AC374" s="59"/>
      <c r="AD374" s="59"/>
      <c r="AE374" s="59"/>
      <c r="AF374" s="59"/>
      <c r="AG374" s="59"/>
      <c r="AH374" s="65"/>
      <c r="BF374" s="65"/>
      <c r="BG374" s="65"/>
      <c r="BI374" s="65"/>
    </row>
    <row r="375" spans="4:61">
      <c r="D375" s="162" t="str">
        <f t="shared" si="81"/>
        <v/>
      </c>
      <c r="E375" s="162" t="str">
        <f t="shared" si="75"/>
        <v/>
      </c>
      <c r="F375" s="164" t="str">
        <f t="shared" si="76"/>
        <v/>
      </c>
      <c r="G375" s="165" t="str">
        <f t="shared" si="77"/>
        <v/>
      </c>
      <c r="H375" s="164" t="str">
        <f t="shared" si="78"/>
        <v/>
      </c>
      <c r="I375" s="162"/>
      <c r="J375" s="210"/>
      <c r="K375" s="162">
        <f t="shared" si="79"/>
        <v>0</v>
      </c>
      <c r="L375" s="164" t="str">
        <f t="shared" si="80"/>
        <v/>
      </c>
      <c r="M375" s="177"/>
      <c r="N375" s="59"/>
      <c r="O375" s="59"/>
      <c r="P375" s="59"/>
      <c r="Q375" s="59"/>
      <c r="R375" s="59"/>
      <c r="S375" s="59"/>
      <c r="T375" s="59"/>
      <c r="U375" s="59"/>
      <c r="V375" s="59"/>
      <c r="AA375" s="59"/>
      <c r="AB375" s="59"/>
      <c r="AC375" s="59"/>
      <c r="AD375" s="59"/>
      <c r="AE375" s="59"/>
      <c r="AF375" s="59"/>
      <c r="AG375" s="59"/>
      <c r="AH375" s="65"/>
      <c r="BF375" s="65"/>
      <c r="BG375" s="65"/>
      <c r="BI375" s="65"/>
    </row>
    <row r="376" spans="4:61">
      <c r="D376" s="162" t="str">
        <f t="shared" si="81"/>
        <v/>
      </c>
      <c r="E376" s="162" t="str">
        <f t="shared" si="75"/>
        <v/>
      </c>
      <c r="F376" s="164" t="str">
        <f t="shared" si="76"/>
        <v/>
      </c>
      <c r="G376" s="165" t="str">
        <f t="shared" si="77"/>
        <v/>
      </c>
      <c r="H376" s="164" t="str">
        <f t="shared" si="78"/>
        <v/>
      </c>
      <c r="I376" s="162"/>
      <c r="J376" s="210"/>
      <c r="K376" s="162">
        <f t="shared" si="79"/>
        <v>0</v>
      </c>
      <c r="L376" s="164" t="str">
        <f t="shared" si="80"/>
        <v/>
      </c>
      <c r="M376" s="177"/>
      <c r="N376" s="59"/>
      <c r="O376" s="59"/>
      <c r="P376" s="59"/>
      <c r="Q376" s="59"/>
      <c r="R376" s="59"/>
      <c r="S376" s="59"/>
      <c r="T376" s="59"/>
      <c r="U376" s="59"/>
      <c r="V376" s="59"/>
      <c r="AA376" s="59"/>
      <c r="AB376" s="59"/>
      <c r="AC376" s="59"/>
      <c r="AD376" s="59"/>
      <c r="AE376" s="59"/>
      <c r="AF376" s="59"/>
      <c r="AG376" s="59"/>
      <c r="AH376" s="65"/>
      <c r="BF376" s="65"/>
      <c r="BG376" s="65"/>
      <c r="BI376" s="65"/>
    </row>
    <row r="377" spans="4:61">
      <c r="D377" s="162" t="str">
        <f t="shared" si="81"/>
        <v/>
      </c>
      <c r="E377" s="162" t="str">
        <f t="shared" si="75"/>
        <v/>
      </c>
      <c r="F377" s="164" t="str">
        <f t="shared" si="76"/>
        <v/>
      </c>
      <c r="G377" s="165" t="str">
        <f t="shared" si="77"/>
        <v/>
      </c>
      <c r="H377" s="164" t="str">
        <f t="shared" si="78"/>
        <v/>
      </c>
      <c r="I377" s="162"/>
      <c r="J377" s="210"/>
      <c r="K377" s="162">
        <f t="shared" si="79"/>
        <v>0</v>
      </c>
      <c r="L377" s="164" t="str">
        <f t="shared" si="80"/>
        <v/>
      </c>
      <c r="M377" s="177"/>
      <c r="N377" s="59"/>
      <c r="O377" s="59"/>
      <c r="P377" s="59"/>
      <c r="Q377" s="59"/>
      <c r="R377" s="59"/>
      <c r="S377" s="59"/>
      <c r="T377" s="59"/>
      <c r="U377" s="59"/>
      <c r="V377" s="59"/>
      <c r="AA377" s="59"/>
      <c r="AB377" s="59"/>
      <c r="AC377" s="59"/>
      <c r="AD377" s="59"/>
      <c r="AE377" s="59"/>
      <c r="AF377" s="59"/>
      <c r="AG377" s="59"/>
      <c r="AH377" s="65"/>
      <c r="BF377" s="65"/>
      <c r="BG377" s="65"/>
      <c r="BI377" s="65"/>
    </row>
    <row r="378" spans="4:61">
      <c r="D378" s="162" t="str">
        <f t="shared" si="81"/>
        <v/>
      </c>
      <c r="E378" s="162" t="str">
        <f t="shared" si="75"/>
        <v/>
      </c>
      <c r="F378" s="164" t="str">
        <f t="shared" si="76"/>
        <v/>
      </c>
      <c r="G378" s="165" t="str">
        <f t="shared" si="77"/>
        <v/>
      </c>
      <c r="H378" s="164" t="str">
        <f t="shared" si="78"/>
        <v/>
      </c>
      <c r="I378" s="162"/>
      <c r="J378" s="210"/>
      <c r="K378" s="162">
        <f t="shared" si="79"/>
        <v>0</v>
      </c>
      <c r="L378" s="164" t="str">
        <f t="shared" si="80"/>
        <v/>
      </c>
      <c r="M378" s="177"/>
      <c r="N378" s="59"/>
      <c r="O378" s="59"/>
      <c r="P378" s="59"/>
      <c r="Q378" s="59"/>
      <c r="R378" s="59"/>
      <c r="S378" s="59"/>
      <c r="T378" s="59"/>
      <c r="U378" s="59"/>
      <c r="V378" s="59"/>
      <c r="AA378" s="59"/>
      <c r="AB378" s="59"/>
      <c r="AC378" s="59"/>
      <c r="AD378" s="59"/>
      <c r="AE378" s="59"/>
      <c r="AF378" s="59"/>
      <c r="AG378" s="59"/>
      <c r="AH378" s="65"/>
      <c r="BF378" s="65"/>
      <c r="BG378" s="65"/>
      <c r="BI378" s="65"/>
    </row>
    <row r="379" spans="4:61">
      <c r="D379" s="162" t="str">
        <f t="shared" si="81"/>
        <v/>
      </c>
      <c r="E379" s="162" t="str">
        <f t="shared" si="75"/>
        <v/>
      </c>
      <c r="F379" s="164" t="str">
        <f t="shared" si="76"/>
        <v/>
      </c>
      <c r="G379" s="165" t="str">
        <f t="shared" si="77"/>
        <v/>
      </c>
      <c r="H379" s="164" t="str">
        <f t="shared" si="78"/>
        <v/>
      </c>
      <c r="I379" s="162"/>
      <c r="J379" s="210"/>
      <c r="K379" s="162">
        <f t="shared" si="79"/>
        <v>0</v>
      </c>
      <c r="L379" s="164" t="str">
        <f t="shared" si="80"/>
        <v/>
      </c>
      <c r="M379" s="177"/>
      <c r="N379" s="59"/>
      <c r="O379" s="59"/>
      <c r="P379" s="59"/>
      <c r="Q379" s="59"/>
      <c r="R379" s="59"/>
      <c r="S379" s="59"/>
      <c r="T379" s="59"/>
      <c r="U379" s="59"/>
      <c r="V379" s="59"/>
      <c r="AA379" s="59"/>
      <c r="AB379" s="59"/>
      <c r="AC379" s="59"/>
      <c r="AD379" s="59"/>
      <c r="AE379" s="59"/>
      <c r="AF379" s="59"/>
      <c r="AG379" s="59"/>
      <c r="AH379" s="65"/>
      <c r="BF379" s="65"/>
      <c r="BG379" s="65"/>
      <c r="BI379" s="65"/>
    </row>
    <row r="380" spans="4:61">
      <c r="D380" s="162" t="str">
        <f t="shared" si="81"/>
        <v/>
      </c>
      <c r="E380" s="162" t="str">
        <f t="shared" si="75"/>
        <v/>
      </c>
      <c r="F380" s="164" t="str">
        <f t="shared" si="76"/>
        <v/>
      </c>
      <c r="G380" s="165" t="str">
        <f t="shared" si="77"/>
        <v/>
      </c>
      <c r="H380" s="164" t="str">
        <f t="shared" si="78"/>
        <v/>
      </c>
      <c r="I380" s="162"/>
      <c r="J380" s="210"/>
      <c r="K380" s="162">
        <f t="shared" si="79"/>
        <v>0</v>
      </c>
      <c r="L380" s="164" t="str">
        <f t="shared" si="80"/>
        <v/>
      </c>
      <c r="M380" s="177"/>
      <c r="N380" s="59"/>
      <c r="O380" s="59"/>
      <c r="P380" s="59"/>
      <c r="Q380" s="59"/>
      <c r="R380" s="59"/>
      <c r="S380" s="59"/>
      <c r="T380" s="59"/>
      <c r="U380" s="59"/>
      <c r="V380" s="59"/>
      <c r="AA380" s="59"/>
      <c r="AB380" s="59"/>
      <c r="AC380" s="59"/>
      <c r="AD380" s="59"/>
      <c r="AE380" s="59"/>
      <c r="AF380" s="59"/>
      <c r="AG380" s="59"/>
      <c r="AH380" s="65"/>
      <c r="BF380" s="65"/>
      <c r="BG380" s="65"/>
      <c r="BI380" s="65"/>
    </row>
    <row r="381" spans="4:61">
      <c r="D381" s="162" t="str">
        <f t="shared" si="81"/>
        <v/>
      </c>
      <c r="E381" s="162" t="str">
        <f t="shared" si="75"/>
        <v/>
      </c>
      <c r="F381" s="164" t="str">
        <f t="shared" si="76"/>
        <v/>
      </c>
      <c r="G381" s="165" t="str">
        <f t="shared" si="77"/>
        <v/>
      </c>
      <c r="H381" s="164" t="str">
        <f t="shared" si="78"/>
        <v/>
      </c>
      <c r="I381" s="162"/>
      <c r="J381" s="210"/>
      <c r="K381" s="162">
        <f t="shared" si="79"/>
        <v>0</v>
      </c>
      <c r="L381" s="164" t="str">
        <f t="shared" si="80"/>
        <v/>
      </c>
      <c r="M381" s="177"/>
      <c r="N381" s="59"/>
      <c r="O381" s="59"/>
      <c r="P381" s="59"/>
      <c r="Q381" s="59"/>
      <c r="R381" s="59"/>
      <c r="S381" s="59"/>
      <c r="T381" s="59"/>
      <c r="U381" s="59"/>
      <c r="V381" s="59"/>
      <c r="AA381" s="59"/>
      <c r="AB381" s="59"/>
      <c r="AC381" s="59"/>
      <c r="AD381" s="59"/>
      <c r="AE381" s="59"/>
      <c r="AF381" s="59"/>
      <c r="AG381" s="59"/>
      <c r="AH381" s="65"/>
      <c r="BF381" s="65"/>
      <c r="BG381" s="65"/>
      <c r="BI381" s="65"/>
    </row>
    <row r="382" spans="4:61">
      <c r="D382" s="162" t="str">
        <f t="shared" si="81"/>
        <v/>
      </c>
      <c r="E382" s="162" t="str">
        <f t="shared" si="75"/>
        <v/>
      </c>
      <c r="F382" s="164" t="str">
        <f t="shared" si="76"/>
        <v/>
      </c>
      <c r="G382" s="165" t="str">
        <f t="shared" si="77"/>
        <v/>
      </c>
      <c r="H382" s="164" t="str">
        <f t="shared" si="78"/>
        <v/>
      </c>
      <c r="I382" s="162"/>
      <c r="J382" s="210"/>
      <c r="K382" s="162">
        <f t="shared" si="79"/>
        <v>0</v>
      </c>
      <c r="L382" s="164" t="str">
        <f t="shared" si="80"/>
        <v/>
      </c>
      <c r="M382" s="177"/>
      <c r="N382" s="59"/>
      <c r="O382" s="59"/>
      <c r="P382" s="59"/>
      <c r="Q382" s="59"/>
      <c r="R382" s="59"/>
      <c r="S382" s="59"/>
      <c r="T382" s="59"/>
      <c r="U382" s="59"/>
      <c r="V382" s="59"/>
      <c r="AA382" s="59"/>
      <c r="AB382" s="59"/>
      <c r="AC382" s="59"/>
      <c r="AD382" s="59"/>
      <c r="AE382" s="59"/>
      <c r="AF382" s="59"/>
      <c r="AG382" s="59"/>
      <c r="AH382" s="65"/>
      <c r="BF382" s="65"/>
      <c r="BG382" s="65"/>
      <c r="BI382" s="65"/>
    </row>
    <row r="383" spans="4:61">
      <c r="D383" s="162" t="str">
        <f t="shared" si="81"/>
        <v/>
      </c>
      <c r="E383" s="162" t="str">
        <f t="shared" si="75"/>
        <v/>
      </c>
      <c r="F383" s="164" t="str">
        <f t="shared" si="76"/>
        <v/>
      </c>
      <c r="G383" s="165" t="str">
        <f t="shared" si="77"/>
        <v/>
      </c>
      <c r="H383" s="164" t="str">
        <f t="shared" si="78"/>
        <v/>
      </c>
      <c r="I383" s="162"/>
      <c r="J383" s="210"/>
      <c r="K383" s="162">
        <f t="shared" si="79"/>
        <v>0</v>
      </c>
      <c r="L383" s="164" t="str">
        <f t="shared" si="80"/>
        <v/>
      </c>
      <c r="M383" s="177"/>
      <c r="N383" s="59"/>
      <c r="O383" s="59"/>
      <c r="P383" s="59"/>
      <c r="Q383" s="59"/>
      <c r="R383" s="59"/>
      <c r="S383" s="59"/>
      <c r="T383" s="59"/>
      <c r="U383" s="59"/>
      <c r="V383" s="59"/>
      <c r="AA383" s="59"/>
      <c r="AB383" s="59"/>
      <c r="AC383" s="59"/>
      <c r="AD383" s="59"/>
      <c r="AE383" s="59"/>
      <c r="AF383" s="59"/>
      <c r="AG383" s="59"/>
      <c r="AH383" s="65"/>
      <c r="BF383" s="65"/>
      <c r="BG383" s="65"/>
      <c r="BI383" s="65"/>
    </row>
    <row r="384" spans="4:61">
      <c r="D384" s="162" t="str">
        <f t="shared" si="81"/>
        <v/>
      </c>
      <c r="E384" s="162" t="str">
        <f t="shared" si="75"/>
        <v/>
      </c>
      <c r="F384" s="164" t="str">
        <f t="shared" si="76"/>
        <v/>
      </c>
      <c r="G384" s="165" t="str">
        <f t="shared" si="77"/>
        <v/>
      </c>
      <c r="H384" s="164" t="str">
        <f t="shared" si="78"/>
        <v/>
      </c>
      <c r="I384" s="162"/>
      <c r="J384" s="210"/>
      <c r="K384" s="162">
        <f t="shared" si="79"/>
        <v>0</v>
      </c>
      <c r="L384" s="164" t="str">
        <f t="shared" si="80"/>
        <v/>
      </c>
      <c r="M384" s="177"/>
      <c r="N384" s="59"/>
      <c r="O384" s="59"/>
      <c r="P384" s="59"/>
      <c r="Q384" s="59"/>
      <c r="R384" s="59"/>
      <c r="S384" s="59"/>
      <c r="T384" s="59"/>
      <c r="U384" s="59"/>
      <c r="V384" s="59"/>
      <c r="AA384" s="59"/>
      <c r="AB384" s="59"/>
      <c r="AC384" s="59"/>
      <c r="AD384" s="59"/>
      <c r="AE384" s="59"/>
      <c r="AF384" s="59"/>
      <c r="AG384" s="59"/>
      <c r="AH384" s="65"/>
      <c r="BF384" s="65"/>
      <c r="BG384" s="65"/>
      <c r="BI384" s="65"/>
    </row>
    <row r="385" spans="4:61">
      <c r="D385" s="162" t="str">
        <f t="shared" si="81"/>
        <v/>
      </c>
      <c r="E385" s="162" t="str">
        <f t="shared" si="75"/>
        <v/>
      </c>
      <c r="F385" s="164" t="str">
        <f t="shared" si="76"/>
        <v/>
      </c>
      <c r="G385" s="165" t="str">
        <f t="shared" si="77"/>
        <v/>
      </c>
      <c r="H385" s="164" t="str">
        <f t="shared" si="78"/>
        <v/>
      </c>
      <c r="I385" s="162"/>
      <c r="J385" s="210"/>
      <c r="K385" s="162">
        <f t="shared" si="79"/>
        <v>0</v>
      </c>
      <c r="L385" s="164" t="str">
        <f t="shared" si="80"/>
        <v/>
      </c>
      <c r="M385" s="177"/>
      <c r="N385" s="59"/>
      <c r="O385" s="59"/>
      <c r="P385" s="59"/>
      <c r="Q385" s="59"/>
      <c r="R385" s="59"/>
      <c r="S385" s="59"/>
      <c r="T385" s="59"/>
      <c r="U385" s="59"/>
      <c r="V385" s="59"/>
      <c r="AA385" s="59"/>
      <c r="AB385" s="59"/>
      <c r="AC385" s="59"/>
      <c r="AD385" s="59"/>
      <c r="AE385" s="59"/>
      <c r="AF385" s="59"/>
      <c r="AG385" s="59"/>
      <c r="AH385" s="65"/>
      <c r="BF385" s="65"/>
      <c r="BG385" s="65"/>
      <c r="BI385" s="65"/>
    </row>
    <row r="386" spans="4:61">
      <c r="D386" s="162" t="str">
        <f t="shared" si="81"/>
        <v/>
      </c>
      <c r="E386" s="162" t="str">
        <f t="shared" si="75"/>
        <v/>
      </c>
      <c r="F386" s="164" t="str">
        <f t="shared" si="76"/>
        <v/>
      </c>
      <c r="G386" s="165" t="str">
        <f t="shared" si="77"/>
        <v/>
      </c>
      <c r="H386" s="164" t="str">
        <f t="shared" si="78"/>
        <v/>
      </c>
      <c r="I386" s="162"/>
      <c r="J386" s="210"/>
      <c r="K386" s="162">
        <f t="shared" si="79"/>
        <v>0</v>
      </c>
      <c r="L386" s="164" t="str">
        <f t="shared" si="80"/>
        <v/>
      </c>
      <c r="M386" s="177"/>
      <c r="N386" s="59"/>
      <c r="O386" s="59"/>
      <c r="P386" s="59"/>
      <c r="Q386" s="59"/>
      <c r="R386" s="59"/>
      <c r="S386" s="59"/>
      <c r="T386" s="59"/>
      <c r="U386" s="59"/>
      <c r="V386" s="59"/>
      <c r="AA386" s="59"/>
      <c r="AB386" s="59"/>
      <c r="AC386" s="59"/>
      <c r="AD386" s="59"/>
      <c r="AE386" s="59"/>
      <c r="AF386" s="59"/>
      <c r="AG386" s="59"/>
      <c r="AH386" s="65"/>
      <c r="BF386" s="65"/>
      <c r="BG386" s="65"/>
      <c r="BI386" s="65"/>
    </row>
    <row r="387" spans="4:61">
      <c r="D387" s="162" t="str">
        <f t="shared" si="81"/>
        <v/>
      </c>
      <c r="E387" s="162" t="str">
        <f t="shared" si="75"/>
        <v/>
      </c>
      <c r="F387" s="164" t="str">
        <f t="shared" si="76"/>
        <v/>
      </c>
      <c r="G387" s="165" t="str">
        <f t="shared" si="77"/>
        <v/>
      </c>
      <c r="H387" s="164" t="str">
        <f t="shared" si="78"/>
        <v/>
      </c>
      <c r="I387" s="162"/>
      <c r="J387" s="210"/>
      <c r="K387" s="162">
        <f t="shared" si="79"/>
        <v>0</v>
      </c>
      <c r="L387" s="164" t="str">
        <f t="shared" si="80"/>
        <v/>
      </c>
      <c r="M387" s="177"/>
      <c r="N387" s="59"/>
      <c r="O387" s="59"/>
      <c r="P387" s="59"/>
      <c r="Q387" s="59"/>
      <c r="R387" s="59"/>
      <c r="S387" s="59"/>
      <c r="T387" s="59"/>
      <c r="U387" s="59"/>
      <c r="V387" s="59"/>
      <c r="AA387" s="59"/>
      <c r="AB387" s="59"/>
      <c r="AC387" s="59"/>
      <c r="AD387" s="59"/>
      <c r="AE387" s="59"/>
      <c r="AF387" s="59"/>
      <c r="AG387" s="59"/>
      <c r="AH387" s="65"/>
      <c r="BF387" s="65"/>
      <c r="BG387" s="65"/>
      <c r="BI387" s="65"/>
    </row>
    <row r="388" spans="4:61">
      <c r="D388" s="162" t="str">
        <f t="shared" si="81"/>
        <v/>
      </c>
      <c r="E388" s="162" t="str">
        <f t="shared" ref="E388:E451" si="82">IF(D388="","",IF(ISERROR(INDEX($A$25:$B$34,MATCH(D388,$A$25:$A$34,0),2)),0,INDEX($A$25:$B$34,MATCH(D388,$A$25:$A$34,0),2)))</f>
        <v/>
      </c>
      <c r="F388" s="164" t="str">
        <f t="shared" ref="F388:F451" si="83">IF(D388="","",IF(emi&gt;(L387*(1+rate/freq)),IF((L387*(1+rate/freq))&lt;0,0,(L387*(1+rate/freq))),emi))</f>
        <v/>
      </c>
      <c r="G388" s="165" t="str">
        <f t="shared" ref="G388:G451" si="84">IF(D388="","",IF(L387&lt;0,0,L387)*rate/freq)</f>
        <v/>
      </c>
      <c r="H388" s="164" t="str">
        <f t="shared" si="78"/>
        <v/>
      </c>
      <c r="I388" s="162"/>
      <c r="J388" s="210"/>
      <c r="K388" s="162">
        <f t="shared" si="79"/>
        <v>0</v>
      </c>
      <c r="L388" s="164" t="str">
        <f t="shared" si="80"/>
        <v/>
      </c>
      <c r="M388" s="177"/>
      <c r="N388" s="59"/>
      <c r="O388" s="59"/>
      <c r="P388" s="59"/>
      <c r="Q388" s="59"/>
      <c r="R388" s="59"/>
      <c r="S388" s="59"/>
      <c r="T388" s="59"/>
      <c r="U388" s="59"/>
      <c r="V388" s="59"/>
      <c r="AA388" s="59"/>
      <c r="AB388" s="59"/>
      <c r="AC388" s="59"/>
      <c r="AD388" s="59"/>
      <c r="AE388" s="59"/>
      <c r="AF388" s="59"/>
      <c r="AG388" s="59"/>
      <c r="AH388" s="65"/>
      <c r="BF388" s="65"/>
      <c r="BG388" s="65"/>
      <c r="BI388" s="65"/>
    </row>
    <row r="389" spans="4:61">
      <c r="D389" s="162" t="str">
        <f t="shared" si="81"/>
        <v/>
      </c>
      <c r="E389" s="162" t="str">
        <f t="shared" si="82"/>
        <v/>
      </c>
      <c r="F389" s="164" t="str">
        <f t="shared" si="83"/>
        <v/>
      </c>
      <c r="G389" s="165" t="str">
        <f t="shared" si="84"/>
        <v/>
      </c>
      <c r="H389" s="164" t="str">
        <f t="shared" ref="H389:H452" si="85">IF(D389="","",F389-G389)</f>
        <v/>
      </c>
      <c r="I389" s="162"/>
      <c r="J389" s="210"/>
      <c r="K389" s="162">
        <f t="shared" ref="K389:K452" si="86">IF(L388=0,0,J389)</f>
        <v>0</v>
      </c>
      <c r="L389" s="164" t="str">
        <f t="shared" ref="L389:L452" si="87">IF(D389="","",IF(L388&lt;=0,0,IF(L388+E389-H389-I389-K389&lt;0,0,L388+E389-H389-I389-K389)))</f>
        <v/>
      </c>
      <c r="M389" s="177"/>
      <c r="N389" s="59"/>
      <c r="O389" s="59"/>
      <c r="P389" s="59"/>
      <c r="Q389" s="59"/>
      <c r="R389" s="59"/>
      <c r="S389" s="59"/>
      <c r="T389" s="59"/>
      <c r="U389" s="59"/>
      <c r="V389" s="59"/>
      <c r="AA389" s="59"/>
      <c r="AB389" s="59"/>
      <c r="AC389" s="59"/>
      <c r="AD389" s="59"/>
      <c r="AE389" s="59"/>
      <c r="AF389" s="59"/>
      <c r="AG389" s="59"/>
      <c r="AH389" s="65"/>
      <c r="BF389" s="65"/>
      <c r="BG389" s="65"/>
      <c r="BI389" s="65"/>
    </row>
    <row r="390" spans="4:61">
      <c r="D390" s="162" t="str">
        <f t="shared" si="81"/>
        <v/>
      </c>
      <c r="E390" s="162" t="str">
        <f t="shared" si="82"/>
        <v/>
      </c>
      <c r="F390" s="164" t="str">
        <f t="shared" si="83"/>
        <v/>
      </c>
      <c r="G390" s="165" t="str">
        <f t="shared" si="84"/>
        <v/>
      </c>
      <c r="H390" s="164" t="str">
        <f t="shared" si="85"/>
        <v/>
      </c>
      <c r="I390" s="162"/>
      <c r="J390" s="210"/>
      <c r="K390" s="162">
        <f t="shared" si="86"/>
        <v>0</v>
      </c>
      <c r="L390" s="164" t="str">
        <f t="shared" si="87"/>
        <v/>
      </c>
      <c r="M390" s="177"/>
      <c r="N390" s="59"/>
      <c r="O390" s="59"/>
      <c r="P390" s="59"/>
      <c r="Q390" s="59"/>
      <c r="R390" s="59"/>
      <c r="S390" s="59"/>
      <c r="T390" s="59"/>
      <c r="U390" s="59"/>
      <c r="V390" s="59"/>
      <c r="AA390" s="59"/>
      <c r="AB390" s="59"/>
      <c r="AC390" s="59"/>
      <c r="AD390" s="59"/>
      <c r="AE390" s="59"/>
      <c r="AF390" s="59"/>
      <c r="AG390" s="59"/>
      <c r="AH390" s="65"/>
      <c r="BF390" s="65"/>
      <c r="BG390" s="65"/>
      <c r="BI390" s="65"/>
    </row>
    <row r="391" spans="4:61">
      <c r="D391" s="162" t="str">
        <f t="shared" si="81"/>
        <v/>
      </c>
      <c r="E391" s="162" t="str">
        <f t="shared" si="82"/>
        <v/>
      </c>
      <c r="F391" s="164" t="str">
        <f t="shared" si="83"/>
        <v/>
      </c>
      <c r="G391" s="165" t="str">
        <f t="shared" si="84"/>
        <v/>
      </c>
      <c r="H391" s="164" t="str">
        <f t="shared" si="85"/>
        <v/>
      </c>
      <c r="I391" s="162"/>
      <c r="J391" s="210"/>
      <c r="K391" s="162">
        <f t="shared" si="86"/>
        <v>0</v>
      </c>
      <c r="L391" s="164" t="str">
        <f t="shared" si="87"/>
        <v/>
      </c>
      <c r="M391" s="177"/>
      <c r="N391" s="59"/>
      <c r="O391" s="59"/>
      <c r="P391" s="59"/>
      <c r="Q391" s="59"/>
      <c r="R391" s="59"/>
      <c r="S391" s="59"/>
      <c r="T391" s="59"/>
      <c r="U391" s="59"/>
      <c r="V391" s="59"/>
      <c r="AA391" s="59"/>
      <c r="AB391" s="59"/>
      <c r="AC391" s="59"/>
      <c r="AD391" s="59"/>
      <c r="AE391" s="59"/>
      <c r="AF391" s="59"/>
      <c r="AG391" s="59"/>
      <c r="AH391" s="65"/>
      <c r="BF391" s="65"/>
      <c r="BG391" s="65"/>
      <c r="BI391" s="65"/>
    </row>
    <row r="392" spans="4:61">
      <c r="D392" s="162" t="str">
        <f t="shared" si="81"/>
        <v/>
      </c>
      <c r="E392" s="162" t="str">
        <f t="shared" si="82"/>
        <v/>
      </c>
      <c r="F392" s="164" t="str">
        <f t="shared" si="83"/>
        <v/>
      </c>
      <c r="G392" s="165" t="str">
        <f t="shared" si="84"/>
        <v/>
      </c>
      <c r="H392" s="164" t="str">
        <f t="shared" si="85"/>
        <v/>
      </c>
      <c r="I392" s="162"/>
      <c r="J392" s="210"/>
      <c r="K392" s="162">
        <f t="shared" si="86"/>
        <v>0</v>
      </c>
      <c r="L392" s="164" t="str">
        <f t="shared" si="87"/>
        <v/>
      </c>
      <c r="M392" s="177"/>
      <c r="N392" s="59"/>
      <c r="O392" s="59"/>
      <c r="P392" s="59"/>
      <c r="Q392" s="59"/>
      <c r="R392" s="59"/>
      <c r="S392" s="59"/>
      <c r="T392" s="59"/>
      <c r="U392" s="59"/>
      <c r="V392" s="59"/>
      <c r="AA392" s="59"/>
      <c r="AB392" s="59"/>
      <c r="AC392" s="59"/>
      <c r="AD392" s="59"/>
      <c r="AE392" s="59"/>
      <c r="AF392" s="59"/>
      <c r="AG392" s="59"/>
      <c r="AH392" s="65"/>
      <c r="BF392" s="65"/>
      <c r="BG392" s="65"/>
      <c r="BI392" s="65"/>
    </row>
    <row r="393" spans="4:61">
      <c r="D393" s="162" t="str">
        <f t="shared" si="81"/>
        <v/>
      </c>
      <c r="E393" s="162" t="str">
        <f t="shared" si="82"/>
        <v/>
      </c>
      <c r="F393" s="164" t="str">
        <f t="shared" si="83"/>
        <v/>
      </c>
      <c r="G393" s="165" t="str">
        <f t="shared" si="84"/>
        <v/>
      </c>
      <c r="H393" s="164" t="str">
        <f t="shared" si="85"/>
        <v/>
      </c>
      <c r="I393" s="162"/>
      <c r="J393" s="210"/>
      <c r="K393" s="162">
        <f t="shared" si="86"/>
        <v>0</v>
      </c>
      <c r="L393" s="164" t="str">
        <f t="shared" si="87"/>
        <v/>
      </c>
      <c r="M393" s="177"/>
      <c r="N393" s="59"/>
      <c r="O393" s="59"/>
      <c r="P393" s="59"/>
      <c r="Q393" s="59"/>
      <c r="R393" s="59"/>
      <c r="S393" s="59"/>
      <c r="T393" s="59"/>
      <c r="U393" s="59"/>
      <c r="V393" s="59"/>
      <c r="AA393" s="59"/>
      <c r="AB393" s="59"/>
      <c r="AC393" s="59"/>
      <c r="AD393" s="59"/>
      <c r="AE393" s="59"/>
      <c r="AF393" s="59"/>
      <c r="AG393" s="59"/>
      <c r="AH393" s="65"/>
      <c r="BF393" s="65"/>
      <c r="BG393" s="65"/>
      <c r="BI393" s="65"/>
    </row>
    <row r="394" spans="4:61">
      <c r="D394" s="162" t="str">
        <f t="shared" si="81"/>
        <v/>
      </c>
      <c r="E394" s="162" t="str">
        <f t="shared" si="82"/>
        <v/>
      </c>
      <c r="F394" s="164" t="str">
        <f t="shared" si="83"/>
        <v/>
      </c>
      <c r="G394" s="165" t="str">
        <f t="shared" si="84"/>
        <v/>
      </c>
      <c r="H394" s="164" t="str">
        <f t="shared" si="85"/>
        <v/>
      </c>
      <c r="I394" s="162"/>
      <c r="J394" s="210"/>
      <c r="K394" s="162">
        <f t="shared" si="86"/>
        <v>0</v>
      </c>
      <c r="L394" s="164" t="str">
        <f t="shared" si="87"/>
        <v/>
      </c>
      <c r="M394" s="177"/>
      <c r="N394" s="59"/>
      <c r="O394" s="59"/>
      <c r="P394" s="59"/>
      <c r="Q394" s="59"/>
      <c r="R394" s="59"/>
      <c r="S394" s="59"/>
      <c r="T394" s="59"/>
      <c r="U394" s="59"/>
      <c r="V394" s="59"/>
      <c r="AA394" s="59"/>
      <c r="AB394" s="59"/>
      <c r="AC394" s="59"/>
      <c r="AD394" s="59"/>
      <c r="AE394" s="59"/>
      <c r="AF394" s="59"/>
      <c r="AG394" s="59"/>
      <c r="AH394" s="65"/>
      <c r="BF394" s="65"/>
      <c r="BG394" s="65"/>
      <c r="BI394" s="65"/>
    </row>
    <row r="395" spans="4:61">
      <c r="D395" s="162" t="str">
        <f t="shared" si="81"/>
        <v/>
      </c>
      <c r="E395" s="162" t="str">
        <f t="shared" si="82"/>
        <v/>
      </c>
      <c r="F395" s="164" t="str">
        <f t="shared" si="83"/>
        <v/>
      </c>
      <c r="G395" s="165" t="str">
        <f t="shared" si="84"/>
        <v/>
      </c>
      <c r="H395" s="164" t="str">
        <f t="shared" si="85"/>
        <v/>
      </c>
      <c r="I395" s="162"/>
      <c r="J395" s="210"/>
      <c r="K395" s="162">
        <f t="shared" si="86"/>
        <v>0</v>
      </c>
      <c r="L395" s="164" t="str">
        <f t="shared" si="87"/>
        <v/>
      </c>
      <c r="M395" s="177"/>
      <c r="N395" s="59"/>
      <c r="O395" s="59"/>
      <c r="P395" s="59"/>
      <c r="Q395" s="59"/>
      <c r="R395" s="59"/>
      <c r="S395" s="59"/>
      <c r="T395" s="59"/>
      <c r="U395" s="59"/>
      <c r="V395" s="59"/>
      <c r="AA395" s="59"/>
      <c r="AB395" s="59"/>
      <c r="AC395" s="59"/>
      <c r="AD395" s="59"/>
      <c r="AE395" s="59"/>
      <c r="AF395" s="59"/>
      <c r="AG395" s="59"/>
      <c r="AH395" s="65"/>
      <c r="BF395" s="65"/>
      <c r="BG395" s="65"/>
      <c r="BI395" s="65"/>
    </row>
    <row r="396" spans="4:61">
      <c r="D396" s="162" t="str">
        <f t="shared" si="81"/>
        <v/>
      </c>
      <c r="E396" s="162" t="str">
        <f t="shared" si="82"/>
        <v/>
      </c>
      <c r="F396" s="164" t="str">
        <f t="shared" si="83"/>
        <v/>
      </c>
      <c r="G396" s="165" t="str">
        <f t="shared" si="84"/>
        <v/>
      </c>
      <c r="H396" s="164" t="str">
        <f t="shared" si="85"/>
        <v/>
      </c>
      <c r="I396" s="162"/>
      <c r="J396" s="210"/>
      <c r="K396" s="162">
        <f t="shared" si="86"/>
        <v>0</v>
      </c>
      <c r="L396" s="164" t="str">
        <f t="shared" si="87"/>
        <v/>
      </c>
      <c r="M396" s="177"/>
      <c r="N396" s="59"/>
      <c r="O396" s="59"/>
      <c r="P396" s="59"/>
      <c r="Q396" s="59"/>
      <c r="R396" s="59"/>
      <c r="S396" s="59"/>
      <c r="T396" s="59"/>
      <c r="U396" s="59"/>
      <c r="V396" s="59"/>
      <c r="AA396" s="59"/>
      <c r="AB396" s="59"/>
      <c r="AC396" s="59"/>
      <c r="AD396" s="59"/>
      <c r="AE396" s="59"/>
      <c r="AF396" s="59"/>
      <c r="AG396" s="59"/>
      <c r="AH396" s="65"/>
      <c r="BF396" s="65"/>
      <c r="BG396" s="65"/>
      <c r="BI396" s="65"/>
    </row>
    <row r="397" spans="4:61">
      <c r="D397" s="162" t="str">
        <f t="shared" si="81"/>
        <v/>
      </c>
      <c r="E397" s="162" t="str">
        <f t="shared" si="82"/>
        <v/>
      </c>
      <c r="F397" s="164" t="str">
        <f t="shared" si="83"/>
        <v/>
      </c>
      <c r="G397" s="165" t="str">
        <f t="shared" si="84"/>
        <v/>
      </c>
      <c r="H397" s="164" t="str">
        <f t="shared" si="85"/>
        <v/>
      </c>
      <c r="I397" s="162"/>
      <c r="J397" s="210"/>
      <c r="K397" s="162">
        <f t="shared" si="86"/>
        <v>0</v>
      </c>
      <c r="L397" s="164" t="str">
        <f t="shared" si="87"/>
        <v/>
      </c>
      <c r="M397" s="177"/>
      <c r="N397" s="59"/>
      <c r="O397" s="59"/>
      <c r="P397" s="59"/>
      <c r="Q397" s="59"/>
      <c r="R397" s="59"/>
      <c r="S397" s="59"/>
      <c r="T397" s="59"/>
      <c r="U397" s="59"/>
      <c r="V397" s="59"/>
      <c r="AA397" s="59"/>
      <c r="AB397" s="59"/>
      <c r="AC397" s="59"/>
      <c r="AD397" s="59"/>
      <c r="AE397" s="59"/>
      <c r="AF397" s="59"/>
      <c r="AG397" s="59"/>
      <c r="AH397" s="65"/>
      <c r="BF397" s="65"/>
      <c r="BG397" s="65"/>
      <c r="BI397" s="65"/>
    </row>
    <row r="398" spans="4:61">
      <c r="D398" s="162" t="str">
        <f t="shared" si="81"/>
        <v/>
      </c>
      <c r="E398" s="162" t="str">
        <f t="shared" si="82"/>
        <v/>
      </c>
      <c r="F398" s="164" t="str">
        <f t="shared" si="83"/>
        <v/>
      </c>
      <c r="G398" s="165" t="str">
        <f t="shared" si="84"/>
        <v/>
      </c>
      <c r="H398" s="164" t="str">
        <f t="shared" si="85"/>
        <v/>
      </c>
      <c r="I398" s="162"/>
      <c r="J398" s="210"/>
      <c r="K398" s="162">
        <f t="shared" si="86"/>
        <v>0</v>
      </c>
      <c r="L398" s="164" t="str">
        <f t="shared" si="87"/>
        <v/>
      </c>
      <c r="M398" s="177"/>
      <c r="N398" s="59"/>
      <c r="O398" s="59"/>
      <c r="P398" s="59"/>
      <c r="Q398" s="59"/>
      <c r="R398" s="59"/>
      <c r="S398" s="59"/>
      <c r="T398" s="59"/>
      <c r="U398" s="59"/>
      <c r="V398" s="59"/>
      <c r="AA398" s="59"/>
      <c r="AB398" s="59"/>
      <c r="AC398" s="59"/>
      <c r="AD398" s="59"/>
      <c r="AE398" s="59"/>
      <c r="AF398" s="59"/>
      <c r="AG398" s="59"/>
      <c r="AH398" s="65"/>
      <c r="BF398" s="65"/>
      <c r="BG398" s="65"/>
      <c r="BI398" s="65"/>
    </row>
    <row r="399" spans="4:61">
      <c r="D399" s="162" t="str">
        <f t="shared" si="81"/>
        <v/>
      </c>
      <c r="E399" s="162" t="str">
        <f t="shared" si="82"/>
        <v/>
      </c>
      <c r="F399" s="164" t="str">
        <f t="shared" si="83"/>
        <v/>
      </c>
      <c r="G399" s="165" t="str">
        <f t="shared" si="84"/>
        <v/>
      </c>
      <c r="H399" s="164" t="str">
        <f t="shared" si="85"/>
        <v/>
      </c>
      <c r="I399" s="162"/>
      <c r="J399" s="210"/>
      <c r="K399" s="162">
        <f t="shared" si="86"/>
        <v>0</v>
      </c>
      <c r="L399" s="164" t="str">
        <f t="shared" si="87"/>
        <v/>
      </c>
      <c r="M399" s="177"/>
      <c r="N399" s="59"/>
      <c r="O399" s="59"/>
      <c r="P399" s="59"/>
      <c r="Q399" s="59"/>
      <c r="R399" s="59"/>
      <c r="S399" s="59"/>
      <c r="T399" s="59"/>
      <c r="U399" s="59"/>
      <c r="V399" s="59"/>
      <c r="AA399" s="59"/>
      <c r="AB399" s="59"/>
      <c r="AC399" s="59"/>
      <c r="AD399" s="59"/>
      <c r="AE399" s="59"/>
      <c r="AF399" s="59"/>
      <c r="AG399" s="59"/>
      <c r="AH399" s="65"/>
      <c r="BF399" s="65"/>
      <c r="BG399" s="65"/>
      <c r="BI399" s="65"/>
    </row>
    <row r="400" spans="4:61">
      <c r="D400" s="162" t="str">
        <f t="shared" si="81"/>
        <v/>
      </c>
      <c r="E400" s="162" t="str">
        <f t="shared" si="82"/>
        <v/>
      </c>
      <c r="F400" s="164" t="str">
        <f t="shared" si="83"/>
        <v/>
      </c>
      <c r="G400" s="165" t="str">
        <f t="shared" si="84"/>
        <v/>
      </c>
      <c r="H400" s="164" t="str">
        <f t="shared" si="85"/>
        <v/>
      </c>
      <c r="I400" s="162"/>
      <c r="J400" s="210"/>
      <c r="K400" s="162">
        <f t="shared" si="86"/>
        <v>0</v>
      </c>
      <c r="L400" s="164" t="str">
        <f t="shared" si="87"/>
        <v/>
      </c>
      <c r="M400" s="177"/>
      <c r="N400" s="59"/>
      <c r="O400" s="59"/>
      <c r="P400" s="59"/>
      <c r="Q400" s="59"/>
      <c r="R400" s="59"/>
      <c r="S400" s="59"/>
      <c r="T400" s="59"/>
      <c r="U400" s="59"/>
      <c r="V400" s="59"/>
      <c r="AA400" s="59"/>
      <c r="AB400" s="59"/>
      <c r="AC400" s="59"/>
      <c r="AD400" s="59"/>
      <c r="AE400" s="59"/>
      <c r="AF400" s="59"/>
      <c r="AG400" s="59"/>
      <c r="AH400" s="65"/>
      <c r="BF400" s="65"/>
      <c r="BG400" s="65"/>
      <c r="BI400" s="65"/>
    </row>
    <row r="401" spans="4:61">
      <c r="D401" s="162" t="str">
        <f t="shared" si="81"/>
        <v/>
      </c>
      <c r="E401" s="162" t="str">
        <f t="shared" si="82"/>
        <v/>
      </c>
      <c r="F401" s="164" t="str">
        <f t="shared" si="83"/>
        <v/>
      </c>
      <c r="G401" s="165" t="str">
        <f t="shared" si="84"/>
        <v/>
      </c>
      <c r="H401" s="164" t="str">
        <f t="shared" si="85"/>
        <v/>
      </c>
      <c r="I401" s="162"/>
      <c r="J401" s="210"/>
      <c r="K401" s="162">
        <f t="shared" si="86"/>
        <v>0</v>
      </c>
      <c r="L401" s="164" t="str">
        <f t="shared" si="87"/>
        <v/>
      </c>
      <c r="M401" s="177"/>
      <c r="N401" s="59"/>
      <c r="O401" s="59"/>
      <c r="P401" s="59"/>
      <c r="Q401" s="59"/>
      <c r="R401" s="59"/>
      <c r="S401" s="59"/>
      <c r="T401" s="59"/>
      <c r="U401" s="59"/>
      <c r="V401" s="59"/>
      <c r="AA401" s="59"/>
      <c r="AB401" s="59"/>
      <c r="AC401" s="59"/>
      <c r="AD401" s="59"/>
      <c r="AE401" s="59"/>
      <c r="AF401" s="59"/>
      <c r="AG401" s="59"/>
      <c r="AH401" s="65"/>
      <c r="BF401" s="65"/>
      <c r="BG401" s="65"/>
      <c r="BI401" s="65"/>
    </row>
    <row r="402" spans="4:61">
      <c r="D402" s="162" t="str">
        <f t="shared" si="81"/>
        <v/>
      </c>
      <c r="E402" s="162" t="str">
        <f t="shared" si="82"/>
        <v/>
      </c>
      <c r="F402" s="164" t="str">
        <f t="shared" si="83"/>
        <v/>
      </c>
      <c r="G402" s="165" t="str">
        <f t="shared" si="84"/>
        <v/>
      </c>
      <c r="H402" s="164" t="str">
        <f t="shared" si="85"/>
        <v/>
      </c>
      <c r="I402" s="162"/>
      <c r="J402" s="210"/>
      <c r="K402" s="162">
        <f t="shared" si="86"/>
        <v>0</v>
      </c>
      <c r="L402" s="164" t="str">
        <f t="shared" si="87"/>
        <v/>
      </c>
      <c r="M402" s="177"/>
      <c r="N402" s="59"/>
      <c r="O402" s="59"/>
      <c r="P402" s="59"/>
      <c r="Q402" s="59"/>
      <c r="R402" s="59"/>
      <c r="S402" s="59"/>
      <c r="T402" s="59"/>
      <c r="U402" s="59"/>
      <c r="V402" s="59"/>
      <c r="AA402" s="59"/>
      <c r="AB402" s="59"/>
      <c r="AC402" s="59"/>
      <c r="AD402" s="59"/>
      <c r="AE402" s="59"/>
      <c r="AF402" s="59"/>
      <c r="AG402" s="59"/>
      <c r="AH402" s="65"/>
      <c r="BF402" s="65"/>
      <c r="BG402" s="65"/>
      <c r="BI402" s="65"/>
    </row>
    <row r="403" spans="4:61">
      <c r="D403" s="162" t="str">
        <f t="shared" si="81"/>
        <v/>
      </c>
      <c r="E403" s="162" t="str">
        <f t="shared" si="82"/>
        <v/>
      </c>
      <c r="F403" s="164" t="str">
        <f t="shared" si="83"/>
        <v/>
      </c>
      <c r="G403" s="165" t="str">
        <f t="shared" si="84"/>
        <v/>
      </c>
      <c r="H403" s="164" t="str">
        <f t="shared" si="85"/>
        <v/>
      </c>
      <c r="I403" s="162"/>
      <c r="J403" s="210"/>
      <c r="K403" s="162">
        <f t="shared" si="86"/>
        <v>0</v>
      </c>
      <c r="L403" s="164" t="str">
        <f t="shared" si="87"/>
        <v/>
      </c>
      <c r="M403" s="177"/>
      <c r="N403" s="59"/>
      <c r="O403" s="59"/>
      <c r="P403" s="59"/>
      <c r="Q403" s="59"/>
      <c r="R403" s="59"/>
      <c r="S403" s="59"/>
      <c r="T403" s="59"/>
      <c r="U403" s="59"/>
      <c r="V403" s="59"/>
      <c r="AA403" s="59"/>
      <c r="AB403" s="59"/>
      <c r="AC403" s="59"/>
      <c r="AD403" s="59"/>
      <c r="AE403" s="59"/>
      <c r="AF403" s="59"/>
      <c r="AG403" s="59"/>
      <c r="AH403" s="65"/>
      <c r="BF403" s="65"/>
      <c r="BG403" s="65"/>
      <c r="BI403" s="65"/>
    </row>
    <row r="404" spans="4:61">
      <c r="D404" s="162" t="str">
        <f t="shared" si="81"/>
        <v/>
      </c>
      <c r="E404" s="162" t="str">
        <f t="shared" si="82"/>
        <v/>
      </c>
      <c r="F404" s="164" t="str">
        <f t="shared" si="83"/>
        <v/>
      </c>
      <c r="G404" s="165" t="str">
        <f t="shared" si="84"/>
        <v/>
      </c>
      <c r="H404" s="164" t="str">
        <f t="shared" si="85"/>
        <v/>
      </c>
      <c r="I404" s="162"/>
      <c r="J404" s="210"/>
      <c r="K404" s="162">
        <f t="shared" si="86"/>
        <v>0</v>
      </c>
      <c r="L404" s="164" t="str">
        <f t="shared" si="87"/>
        <v/>
      </c>
      <c r="M404" s="177"/>
      <c r="N404" s="59"/>
      <c r="O404" s="59"/>
      <c r="P404" s="59"/>
      <c r="Q404" s="59"/>
      <c r="R404" s="59"/>
      <c r="S404" s="59"/>
      <c r="T404" s="59"/>
      <c r="U404" s="59"/>
      <c r="V404" s="59"/>
      <c r="AA404" s="59"/>
      <c r="AB404" s="59"/>
      <c r="AC404" s="59"/>
      <c r="AD404" s="59"/>
      <c r="AE404" s="59"/>
      <c r="AF404" s="59"/>
      <c r="AG404" s="59"/>
      <c r="AH404" s="65"/>
      <c r="BF404" s="65"/>
      <c r="BG404" s="65"/>
      <c r="BI404" s="65"/>
    </row>
    <row r="405" spans="4:61">
      <c r="D405" s="162" t="str">
        <f t="shared" si="81"/>
        <v/>
      </c>
      <c r="E405" s="162" t="str">
        <f t="shared" si="82"/>
        <v/>
      </c>
      <c r="F405" s="164" t="str">
        <f t="shared" si="83"/>
        <v/>
      </c>
      <c r="G405" s="165" t="str">
        <f t="shared" si="84"/>
        <v/>
      </c>
      <c r="H405" s="164" t="str">
        <f t="shared" si="85"/>
        <v/>
      </c>
      <c r="I405" s="162"/>
      <c r="J405" s="210"/>
      <c r="K405" s="162">
        <f t="shared" si="86"/>
        <v>0</v>
      </c>
      <c r="L405" s="164" t="str">
        <f t="shared" si="87"/>
        <v/>
      </c>
      <c r="M405" s="177"/>
      <c r="N405" s="59"/>
      <c r="O405" s="59"/>
      <c r="P405" s="59"/>
      <c r="Q405" s="59"/>
      <c r="R405" s="59"/>
      <c r="S405" s="59"/>
      <c r="T405" s="59"/>
      <c r="U405" s="59"/>
      <c r="V405" s="59"/>
      <c r="AA405" s="59"/>
      <c r="AB405" s="59"/>
      <c r="AC405" s="59"/>
      <c r="AD405" s="59"/>
      <c r="AE405" s="59"/>
      <c r="AF405" s="59"/>
      <c r="AG405" s="59"/>
      <c r="AH405" s="65"/>
      <c r="BF405" s="65"/>
      <c r="BG405" s="65"/>
      <c r="BI405" s="65"/>
    </row>
    <row r="406" spans="4:61">
      <c r="D406" s="162" t="str">
        <f t="shared" si="81"/>
        <v/>
      </c>
      <c r="E406" s="162" t="str">
        <f t="shared" si="82"/>
        <v/>
      </c>
      <c r="F406" s="164" t="str">
        <f t="shared" si="83"/>
        <v/>
      </c>
      <c r="G406" s="165" t="str">
        <f t="shared" si="84"/>
        <v/>
      </c>
      <c r="H406" s="164" t="str">
        <f t="shared" si="85"/>
        <v/>
      </c>
      <c r="I406" s="162"/>
      <c r="J406" s="210"/>
      <c r="K406" s="162">
        <f t="shared" si="86"/>
        <v>0</v>
      </c>
      <c r="L406" s="164" t="str">
        <f t="shared" si="87"/>
        <v/>
      </c>
      <c r="M406" s="177"/>
      <c r="N406" s="59"/>
      <c r="O406" s="59"/>
      <c r="P406" s="59"/>
      <c r="Q406" s="59"/>
      <c r="R406" s="59"/>
      <c r="S406" s="59"/>
      <c r="T406" s="59"/>
      <c r="U406" s="59"/>
      <c r="V406" s="59"/>
      <c r="AA406" s="59"/>
      <c r="AB406" s="59"/>
      <c r="AC406" s="59"/>
      <c r="AD406" s="59"/>
      <c r="AE406" s="59"/>
      <c r="AF406" s="59"/>
      <c r="AG406" s="59"/>
      <c r="AH406" s="65"/>
      <c r="BF406" s="65"/>
      <c r="BG406" s="65"/>
      <c r="BI406" s="65"/>
    </row>
    <row r="407" spans="4:61">
      <c r="D407" s="162" t="str">
        <f t="shared" si="81"/>
        <v/>
      </c>
      <c r="E407" s="162" t="str">
        <f t="shared" si="82"/>
        <v/>
      </c>
      <c r="F407" s="164" t="str">
        <f t="shared" si="83"/>
        <v/>
      </c>
      <c r="G407" s="165" t="str">
        <f t="shared" si="84"/>
        <v/>
      </c>
      <c r="H407" s="164" t="str">
        <f t="shared" si="85"/>
        <v/>
      </c>
      <c r="I407" s="162"/>
      <c r="J407" s="210"/>
      <c r="K407" s="162">
        <f t="shared" si="86"/>
        <v>0</v>
      </c>
      <c r="L407" s="164" t="str">
        <f t="shared" si="87"/>
        <v/>
      </c>
      <c r="M407" s="177"/>
      <c r="N407" s="59"/>
      <c r="O407" s="59"/>
      <c r="P407" s="59"/>
      <c r="Q407" s="59"/>
      <c r="R407" s="59"/>
      <c r="S407" s="59"/>
      <c r="T407" s="59"/>
      <c r="U407" s="59"/>
      <c r="V407" s="59"/>
      <c r="AA407" s="59"/>
      <c r="AB407" s="59"/>
      <c r="AC407" s="59"/>
      <c r="AD407" s="59"/>
      <c r="AE407" s="59"/>
      <c r="AF407" s="59"/>
      <c r="AG407" s="59"/>
      <c r="AH407" s="65"/>
      <c r="BF407" s="65"/>
      <c r="BG407" s="65"/>
      <c r="BI407" s="65"/>
    </row>
    <row r="408" spans="4:61">
      <c r="D408" s="162" t="str">
        <f t="shared" si="81"/>
        <v/>
      </c>
      <c r="E408" s="162" t="str">
        <f t="shared" si="82"/>
        <v/>
      </c>
      <c r="F408" s="164" t="str">
        <f t="shared" si="83"/>
        <v/>
      </c>
      <c r="G408" s="165" t="str">
        <f t="shared" si="84"/>
        <v/>
      </c>
      <c r="H408" s="164" t="str">
        <f t="shared" si="85"/>
        <v/>
      </c>
      <c r="I408" s="162"/>
      <c r="J408" s="210"/>
      <c r="K408" s="162">
        <f t="shared" si="86"/>
        <v>0</v>
      </c>
      <c r="L408" s="164" t="str">
        <f t="shared" si="87"/>
        <v/>
      </c>
      <c r="M408" s="177"/>
      <c r="N408" s="59"/>
      <c r="O408" s="59"/>
      <c r="P408" s="59"/>
      <c r="Q408" s="59"/>
      <c r="R408" s="59"/>
      <c r="S408" s="59"/>
      <c r="T408" s="59"/>
      <c r="U408" s="59"/>
      <c r="V408" s="59"/>
      <c r="AA408" s="59"/>
      <c r="AB408" s="59"/>
      <c r="AC408" s="59"/>
      <c r="AD408" s="59"/>
      <c r="AE408" s="59"/>
      <c r="AF408" s="59"/>
      <c r="AG408" s="59"/>
      <c r="AH408" s="65"/>
      <c r="BF408" s="65"/>
      <c r="BG408" s="65"/>
      <c r="BI408" s="65"/>
    </row>
    <row r="409" spans="4:61">
      <c r="D409" s="162" t="str">
        <f t="shared" si="81"/>
        <v/>
      </c>
      <c r="E409" s="162" t="str">
        <f t="shared" si="82"/>
        <v/>
      </c>
      <c r="F409" s="164" t="str">
        <f t="shared" si="83"/>
        <v/>
      </c>
      <c r="G409" s="165" t="str">
        <f t="shared" si="84"/>
        <v/>
      </c>
      <c r="H409" s="164" t="str">
        <f t="shared" si="85"/>
        <v/>
      </c>
      <c r="I409" s="162"/>
      <c r="J409" s="210"/>
      <c r="K409" s="162">
        <f t="shared" si="86"/>
        <v>0</v>
      </c>
      <c r="L409" s="164" t="str">
        <f t="shared" si="87"/>
        <v/>
      </c>
      <c r="M409" s="177"/>
      <c r="N409" s="59"/>
      <c r="O409" s="59"/>
      <c r="P409" s="59"/>
      <c r="Q409" s="59"/>
      <c r="R409" s="59"/>
      <c r="S409" s="59"/>
      <c r="T409" s="59"/>
      <c r="U409" s="59"/>
      <c r="V409" s="59"/>
      <c r="AA409" s="59"/>
      <c r="AB409" s="59"/>
      <c r="AC409" s="59"/>
      <c r="AD409" s="59"/>
      <c r="AE409" s="59"/>
      <c r="AF409" s="59"/>
      <c r="AG409" s="59"/>
      <c r="AH409" s="65"/>
      <c r="BF409" s="65"/>
      <c r="BG409" s="65"/>
      <c r="BI409" s="65"/>
    </row>
    <row r="410" spans="4:61">
      <c r="D410" s="162" t="str">
        <f t="shared" si="81"/>
        <v/>
      </c>
      <c r="E410" s="162" t="str">
        <f t="shared" si="82"/>
        <v/>
      </c>
      <c r="F410" s="164" t="str">
        <f t="shared" si="83"/>
        <v/>
      </c>
      <c r="G410" s="165" t="str">
        <f t="shared" si="84"/>
        <v/>
      </c>
      <c r="H410" s="164" t="str">
        <f t="shared" si="85"/>
        <v/>
      </c>
      <c r="I410" s="162"/>
      <c r="J410" s="210"/>
      <c r="K410" s="162">
        <f t="shared" si="86"/>
        <v>0</v>
      </c>
      <c r="L410" s="164" t="str">
        <f t="shared" si="87"/>
        <v/>
      </c>
      <c r="M410" s="177"/>
      <c r="N410" s="59"/>
      <c r="O410" s="59"/>
      <c r="P410" s="59"/>
      <c r="Q410" s="59"/>
      <c r="R410" s="59"/>
      <c r="S410" s="59"/>
      <c r="T410" s="59"/>
      <c r="U410" s="59"/>
      <c r="V410" s="59"/>
      <c r="AA410" s="59"/>
      <c r="AB410" s="59"/>
      <c r="AC410" s="59"/>
      <c r="AD410" s="59"/>
      <c r="AE410" s="59"/>
      <c r="AF410" s="59"/>
      <c r="AG410" s="59"/>
      <c r="AH410" s="65"/>
      <c r="BF410" s="65"/>
      <c r="BG410" s="65"/>
      <c r="BI410" s="65"/>
    </row>
    <row r="411" spans="4:61">
      <c r="D411" s="162" t="str">
        <f t="shared" si="81"/>
        <v/>
      </c>
      <c r="E411" s="162" t="str">
        <f t="shared" si="82"/>
        <v/>
      </c>
      <c r="F411" s="164" t="str">
        <f t="shared" si="83"/>
        <v/>
      </c>
      <c r="G411" s="165" t="str">
        <f t="shared" si="84"/>
        <v/>
      </c>
      <c r="H411" s="164" t="str">
        <f t="shared" si="85"/>
        <v/>
      </c>
      <c r="I411" s="162"/>
      <c r="J411" s="210"/>
      <c r="K411" s="162">
        <f t="shared" si="86"/>
        <v>0</v>
      </c>
      <c r="L411" s="164" t="str">
        <f t="shared" si="87"/>
        <v/>
      </c>
      <c r="M411" s="177"/>
      <c r="N411" s="59"/>
      <c r="O411" s="59"/>
      <c r="P411" s="59"/>
      <c r="Q411" s="59"/>
      <c r="R411" s="59"/>
      <c r="S411" s="59"/>
      <c r="T411" s="59"/>
      <c r="U411" s="59"/>
      <c r="V411" s="59"/>
      <c r="AA411" s="59"/>
      <c r="AB411" s="59"/>
      <c r="AC411" s="59"/>
      <c r="AD411" s="59"/>
      <c r="AE411" s="59"/>
      <c r="AF411" s="59"/>
      <c r="AG411" s="59"/>
      <c r="AH411" s="65"/>
      <c r="BF411" s="65"/>
      <c r="BG411" s="65"/>
      <c r="BI411" s="65"/>
    </row>
    <row r="412" spans="4:61">
      <c r="D412" s="162" t="str">
        <f t="shared" si="81"/>
        <v/>
      </c>
      <c r="E412" s="162" t="str">
        <f t="shared" si="82"/>
        <v/>
      </c>
      <c r="F412" s="164" t="str">
        <f t="shared" si="83"/>
        <v/>
      </c>
      <c r="G412" s="165" t="str">
        <f t="shared" si="84"/>
        <v/>
      </c>
      <c r="H412" s="164" t="str">
        <f t="shared" si="85"/>
        <v/>
      </c>
      <c r="I412" s="162"/>
      <c r="J412" s="210"/>
      <c r="K412" s="162">
        <f t="shared" si="86"/>
        <v>0</v>
      </c>
      <c r="L412" s="164" t="str">
        <f t="shared" si="87"/>
        <v/>
      </c>
      <c r="M412" s="177"/>
      <c r="N412" s="59"/>
      <c r="O412" s="59"/>
      <c r="P412" s="59"/>
      <c r="Q412" s="59"/>
      <c r="R412" s="59"/>
      <c r="S412" s="59"/>
      <c r="T412" s="59"/>
      <c r="U412" s="59"/>
      <c r="V412" s="59"/>
      <c r="AA412" s="59"/>
      <c r="AB412" s="59"/>
      <c r="AC412" s="59"/>
      <c r="AD412" s="59"/>
      <c r="AE412" s="59"/>
      <c r="AF412" s="59"/>
      <c r="AG412" s="59"/>
      <c r="AH412" s="65"/>
      <c r="BF412" s="65"/>
      <c r="BG412" s="65"/>
      <c r="BI412" s="65"/>
    </row>
    <row r="413" spans="4:61">
      <c r="D413" s="162" t="str">
        <f t="shared" si="81"/>
        <v/>
      </c>
      <c r="E413" s="162" t="str">
        <f t="shared" si="82"/>
        <v/>
      </c>
      <c r="F413" s="164" t="str">
        <f t="shared" si="83"/>
        <v/>
      </c>
      <c r="G413" s="165" t="str">
        <f t="shared" si="84"/>
        <v/>
      </c>
      <c r="H413" s="164" t="str">
        <f t="shared" si="85"/>
        <v/>
      </c>
      <c r="I413" s="162"/>
      <c r="J413" s="210"/>
      <c r="K413" s="162">
        <f t="shared" si="86"/>
        <v>0</v>
      </c>
      <c r="L413" s="164" t="str">
        <f t="shared" si="87"/>
        <v/>
      </c>
      <c r="M413" s="177"/>
      <c r="N413" s="59"/>
      <c r="O413" s="59"/>
      <c r="P413" s="59"/>
      <c r="Q413" s="59"/>
      <c r="R413" s="59"/>
      <c r="S413" s="59"/>
      <c r="T413" s="59"/>
      <c r="U413" s="59"/>
      <c r="V413" s="59"/>
      <c r="AA413" s="59"/>
      <c r="AB413" s="59"/>
      <c r="AC413" s="59"/>
      <c r="AD413" s="59"/>
      <c r="AE413" s="59"/>
      <c r="AF413" s="59"/>
      <c r="AG413" s="59"/>
      <c r="AH413" s="65"/>
      <c r="BF413" s="65"/>
      <c r="BG413" s="65"/>
      <c r="BI413" s="65"/>
    </row>
    <row r="414" spans="4:61">
      <c r="D414" s="162" t="str">
        <f t="shared" si="81"/>
        <v/>
      </c>
      <c r="E414" s="162" t="str">
        <f t="shared" si="82"/>
        <v/>
      </c>
      <c r="F414" s="164" t="str">
        <f t="shared" si="83"/>
        <v/>
      </c>
      <c r="G414" s="165" t="str">
        <f t="shared" si="84"/>
        <v/>
      </c>
      <c r="H414" s="164" t="str">
        <f t="shared" si="85"/>
        <v/>
      </c>
      <c r="I414" s="162"/>
      <c r="J414" s="210"/>
      <c r="K414" s="162">
        <f t="shared" si="86"/>
        <v>0</v>
      </c>
      <c r="L414" s="164" t="str">
        <f t="shared" si="87"/>
        <v/>
      </c>
      <c r="M414" s="177"/>
      <c r="N414" s="59"/>
      <c r="O414" s="59"/>
      <c r="P414" s="59"/>
      <c r="Q414" s="59"/>
      <c r="R414" s="59"/>
      <c r="S414" s="59"/>
      <c r="T414" s="59"/>
      <c r="U414" s="59"/>
      <c r="V414" s="59"/>
      <c r="AA414" s="59"/>
      <c r="AB414" s="59"/>
      <c r="AC414" s="59"/>
      <c r="AD414" s="59"/>
      <c r="AE414" s="59"/>
      <c r="AF414" s="59"/>
      <c r="AG414" s="59"/>
      <c r="AH414" s="65"/>
      <c r="BF414" s="65"/>
      <c r="BG414" s="65"/>
      <c r="BI414" s="65"/>
    </row>
    <row r="415" spans="4:61">
      <c r="D415" s="162" t="str">
        <f t="shared" si="81"/>
        <v/>
      </c>
      <c r="E415" s="162" t="str">
        <f t="shared" si="82"/>
        <v/>
      </c>
      <c r="F415" s="164" t="str">
        <f t="shared" si="83"/>
        <v/>
      </c>
      <c r="G415" s="165" t="str">
        <f t="shared" si="84"/>
        <v/>
      </c>
      <c r="H415" s="164" t="str">
        <f t="shared" si="85"/>
        <v/>
      </c>
      <c r="I415" s="162"/>
      <c r="J415" s="210"/>
      <c r="K415" s="162">
        <f t="shared" si="86"/>
        <v>0</v>
      </c>
      <c r="L415" s="164" t="str">
        <f t="shared" si="87"/>
        <v/>
      </c>
      <c r="M415" s="177"/>
      <c r="N415" s="59"/>
      <c r="O415" s="59"/>
      <c r="P415" s="59"/>
      <c r="Q415" s="59"/>
      <c r="R415" s="59"/>
      <c r="S415" s="59"/>
      <c r="T415" s="59"/>
      <c r="U415" s="59"/>
      <c r="V415" s="59"/>
      <c r="AA415" s="59"/>
      <c r="AB415" s="59"/>
      <c r="AC415" s="59"/>
      <c r="AD415" s="59"/>
      <c r="AE415" s="59"/>
      <c r="AF415" s="59"/>
      <c r="AG415" s="59"/>
      <c r="AH415" s="65"/>
      <c r="BF415" s="65"/>
      <c r="BG415" s="65"/>
      <c r="BI415" s="65"/>
    </row>
    <row r="416" spans="4:61">
      <c r="D416" s="162" t="str">
        <f t="shared" si="81"/>
        <v/>
      </c>
      <c r="E416" s="162" t="str">
        <f t="shared" si="82"/>
        <v/>
      </c>
      <c r="F416" s="164" t="str">
        <f t="shared" si="83"/>
        <v/>
      </c>
      <c r="G416" s="165" t="str">
        <f t="shared" si="84"/>
        <v/>
      </c>
      <c r="H416" s="164" t="str">
        <f t="shared" si="85"/>
        <v/>
      </c>
      <c r="I416" s="162"/>
      <c r="J416" s="210"/>
      <c r="K416" s="162">
        <f t="shared" si="86"/>
        <v>0</v>
      </c>
      <c r="L416" s="164" t="str">
        <f t="shared" si="87"/>
        <v/>
      </c>
      <c r="M416" s="177"/>
      <c r="N416" s="59"/>
      <c r="O416" s="59"/>
      <c r="P416" s="59"/>
      <c r="Q416" s="59"/>
      <c r="R416" s="59"/>
      <c r="S416" s="59"/>
      <c r="T416" s="59"/>
      <c r="U416" s="59"/>
      <c r="V416" s="59"/>
      <c r="AA416" s="59"/>
      <c r="AB416" s="59"/>
      <c r="AC416" s="59"/>
      <c r="AD416" s="59"/>
      <c r="AE416" s="59"/>
      <c r="AF416" s="59"/>
      <c r="AG416" s="59"/>
      <c r="AH416" s="65"/>
      <c r="BF416" s="65"/>
      <c r="BG416" s="65"/>
      <c r="BI416" s="65"/>
    </row>
    <row r="417" spans="4:61">
      <c r="D417" s="162" t="str">
        <f t="shared" si="81"/>
        <v/>
      </c>
      <c r="E417" s="162" t="str">
        <f t="shared" si="82"/>
        <v/>
      </c>
      <c r="F417" s="164" t="str">
        <f t="shared" si="83"/>
        <v/>
      </c>
      <c r="G417" s="165" t="str">
        <f t="shared" si="84"/>
        <v/>
      </c>
      <c r="H417" s="164" t="str">
        <f t="shared" si="85"/>
        <v/>
      </c>
      <c r="I417" s="162"/>
      <c r="J417" s="210"/>
      <c r="K417" s="162">
        <f t="shared" si="86"/>
        <v>0</v>
      </c>
      <c r="L417" s="164" t="str">
        <f t="shared" si="87"/>
        <v/>
      </c>
      <c r="M417" s="177"/>
      <c r="N417" s="59"/>
      <c r="O417" s="59"/>
      <c r="P417" s="59"/>
      <c r="Q417" s="59"/>
      <c r="R417" s="59"/>
      <c r="S417" s="59"/>
      <c r="T417" s="59"/>
      <c r="U417" s="59"/>
      <c r="V417" s="59"/>
      <c r="AA417" s="59"/>
      <c r="AB417" s="59"/>
      <c r="AC417" s="59"/>
      <c r="AD417" s="59"/>
      <c r="AE417" s="59"/>
      <c r="AF417" s="59"/>
      <c r="AG417" s="59"/>
      <c r="AH417" s="65"/>
      <c r="BF417" s="65"/>
      <c r="BG417" s="65"/>
      <c r="BI417" s="65"/>
    </row>
    <row r="418" spans="4:61">
      <c r="D418" s="162" t="str">
        <f t="shared" si="81"/>
        <v/>
      </c>
      <c r="E418" s="162" t="str">
        <f t="shared" si="82"/>
        <v/>
      </c>
      <c r="F418" s="164" t="str">
        <f t="shared" si="83"/>
        <v/>
      </c>
      <c r="G418" s="165" t="str">
        <f t="shared" si="84"/>
        <v/>
      </c>
      <c r="H418" s="164" t="str">
        <f t="shared" si="85"/>
        <v/>
      </c>
      <c r="I418" s="162"/>
      <c r="J418" s="210"/>
      <c r="K418" s="162">
        <f t="shared" si="86"/>
        <v>0</v>
      </c>
      <c r="L418" s="164" t="str">
        <f t="shared" si="87"/>
        <v/>
      </c>
      <c r="M418" s="177"/>
      <c r="N418" s="59"/>
      <c r="O418" s="59"/>
      <c r="P418" s="59"/>
      <c r="Q418" s="59"/>
      <c r="R418" s="59"/>
      <c r="S418" s="59"/>
      <c r="T418" s="59"/>
      <c r="U418" s="59"/>
      <c r="V418" s="59"/>
      <c r="AA418" s="59"/>
      <c r="AB418" s="59"/>
      <c r="AC418" s="59"/>
      <c r="AD418" s="59"/>
      <c r="AE418" s="59"/>
      <c r="AF418" s="59"/>
      <c r="AG418" s="59"/>
      <c r="AH418" s="65"/>
      <c r="BF418" s="65"/>
      <c r="BG418" s="65"/>
      <c r="BI418" s="65"/>
    </row>
    <row r="419" spans="4:61">
      <c r="D419" s="162" t="str">
        <f t="shared" si="81"/>
        <v/>
      </c>
      <c r="E419" s="162" t="str">
        <f t="shared" si="82"/>
        <v/>
      </c>
      <c r="F419" s="164" t="str">
        <f t="shared" si="83"/>
        <v/>
      </c>
      <c r="G419" s="165" t="str">
        <f t="shared" si="84"/>
        <v/>
      </c>
      <c r="H419" s="164" t="str">
        <f t="shared" si="85"/>
        <v/>
      </c>
      <c r="I419" s="162"/>
      <c r="J419" s="210"/>
      <c r="K419" s="162">
        <f t="shared" si="86"/>
        <v>0</v>
      </c>
      <c r="L419" s="164" t="str">
        <f t="shared" si="87"/>
        <v/>
      </c>
      <c r="M419" s="177"/>
      <c r="N419" s="59"/>
      <c r="O419" s="59"/>
      <c r="P419" s="59"/>
      <c r="Q419" s="59"/>
      <c r="R419" s="59"/>
      <c r="S419" s="59"/>
      <c r="T419" s="59"/>
      <c r="U419" s="59"/>
      <c r="V419" s="59"/>
      <c r="AA419" s="59"/>
      <c r="AB419" s="59"/>
      <c r="AC419" s="59"/>
      <c r="AD419" s="59"/>
      <c r="AE419" s="59"/>
      <c r="AF419" s="59"/>
      <c r="AG419" s="59"/>
      <c r="AH419" s="65"/>
      <c r="BF419" s="65"/>
      <c r="BG419" s="65"/>
      <c r="BI419" s="65"/>
    </row>
    <row r="420" spans="4:61">
      <c r="D420" s="162" t="str">
        <f t="shared" si="81"/>
        <v/>
      </c>
      <c r="E420" s="162" t="str">
        <f t="shared" si="82"/>
        <v/>
      </c>
      <c r="F420" s="164" t="str">
        <f t="shared" si="83"/>
        <v/>
      </c>
      <c r="G420" s="165" t="str">
        <f t="shared" si="84"/>
        <v/>
      </c>
      <c r="H420" s="164" t="str">
        <f t="shared" si="85"/>
        <v/>
      </c>
      <c r="I420" s="162"/>
      <c r="J420" s="210"/>
      <c r="K420" s="162">
        <f t="shared" si="86"/>
        <v>0</v>
      </c>
      <c r="L420" s="164" t="str">
        <f t="shared" si="87"/>
        <v/>
      </c>
      <c r="M420" s="177"/>
      <c r="N420" s="59"/>
      <c r="O420" s="59"/>
      <c r="P420" s="59"/>
      <c r="Q420" s="59"/>
      <c r="R420" s="59"/>
      <c r="S420" s="59"/>
      <c r="T420" s="59"/>
      <c r="U420" s="59"/>
      <c r="V420" s="59"/>
      <c r="AA420" s="59"/>
      <c r="AB420" s="59"/>
      <c r="AC420" s="59"/>
      <c r="AD420" s="59"/>
      <c r="AE420" s="59"/>
      <c r="AF420" s="59"/>
      <c r="AG420" s="59"/>
      <c r="AH420" s="65"/>
      <c r="BF420" s="65"/>
      <c r="BG420" s="65"/>
      <c r="BI420" s="65"/>
    </row>
    <row r="421" spans="4:61">
      <c r="D421" s="162" t="str">
        <f t="shared" ref="D421:D484" si="88">IF(D420&lt;term*freq,D420+1,"")</f>
        <v/>
      </c>
      <c r="E421" s="162" t="str">
        <f t="shared" si="82"/>
        <v/>
      </c>
      <c r="F421" s="164" t="str">
        <f t="shared" si="83"/>
        <v/>
      </c>
      <c r="G421" s="165" t="str">
        <f t="shared" si="84"/>
        <v/>
      </c>
      <c r="H421" s="164" t="str">
        <f t="shared" si="85"/>
        <v/>
      </c>
      <c r="I421" s="162"/>
      <c r="J421" s="210"/>
      <c r="K421" s="162">
        <f t="shared" si="86"/>
        <v>0</v>
      </c>
      <c r="L421" s="164" t="str">
        <f t="shared" si="87"/>
        <v/>
      </c>
      <c r="M421" s="177"/>
      <c r="N421" s="59"/>
      <c r="O421" s="59"/>
      <c r="P421" s="59"/>
      <c r="Q421" s="59"/>
      <c r="R421" s="59"/>
      <c r="S421" s="59"/>
      <c r="T421" s="59"/>
      <c r="U421" s="59"/>
      <c r="V421" s="59"/>
      <c r="AA421" s="59"/>
      <c r="AB421" s="59"/>
      <c r="AC421" s="59"/>
      <c r="AD421" s="59"/>
      <c r="AE421" s="59"/>
      <c r="AF421" s="59"/>
      <c r="AG421" s="59"/>
      <c r="AH421" s="65"/>
      <c r="BF421" s="65"/>
      <c r="BG421" s="65"/>
      <c r="BI421" s="65"/>
    </row>
    <row r="422" spans="4:61">
      <c r="D422" s="162" t="str">
        <f t="shared" si="88"/>
        <v/>
      </c>
      <c r="E422" s="162" t="str">
        <f t="shared" si="82"/>
        <v/>
      </c>
      <c r="F422" s="164" t="str">
        <f t="shared" si="83"/>
        <v/>
      </c>
      <c r="G422" s="165" t="str">
        <f t="shared" si="84"/>
        <v/>
      </c>
      <c r="H422" s="164" t="str">
        <f t="shared" si="85"/>
        <v/>
      </c>
      <c r="I422" s="162"/>
      <c r="J422" s="210"/>
      <c r="K422" s="162">
        <f t="shared" si="86"/>
        <v>0</v>
      </c>
      <c r="L422" s="164" t="str">
        <f t="shared" si="87"/>
        <v/>
      </c>
      <c r="M422" s="177"/>
      <c r="N422" s="59"/>
      <c r="O422" s="59"/>
      <c r="P422" s="59"/>
      <c r="Q422" s="59"/>
      <c r="R422" s="59"/>
      <c r="S422" s="59"/>
      <c r="T422" s="59"/>
      <c r="U422" s="59"/>
      <c r="V422" s="59"/>
      <c r="AA422" s="59"/>
      <c r="AB422" s="59"/>
      <c r="AC422" s="59"/>
      <c r="AD422" s="59"/>
      <c r="AE422" s="59"/>
      <c r="AF422" s="59"/>
      <c r="AG422" s="59"/>
      <c r="AH422" s="65"/>
      <c r="BF422" s="65"/>
      <c r="BG422" s="65"/>
      <c r="BI422" s="65"/>
    </row>
    <row r="423" spans="4:61">
      <c r="D423" s="162" t="str">
        <f t="shared" si="88"/>
        <v/>
      </c>
      <c r="E423" s="162" t="str">
        <f t="shared" si="82"/>
        <v/>
      </c>
      <c r="F423" s="164" t="str">
        <f t="shared" si="83"/>
        <v/>
      </c>
      <c r="G423" s="165" t="str">
        <f t="shared" si="84"/>
        <v/>
      </c>
      <c r="H423" s="164" t="str">
        <f t="shared" si="85"/>
        <v/>
      </c>
      <c r="I423" s="162"/>
      <c r="J423" s="210"/>
      <c r="K423" s="162">
        <f t="shared" si="86"/>
        <v>0</v>
      </c>
      <c r="L423" s="164" t="str">
        <f t="shared" si="87"/>
        <v/>
      </c>
      <c r="M423" s="177"/>
      <c r="N423" s="59"/>
      <c r="O423" s="59"/>
      <c r="P423" s="59"/>
      <c r="Q423" s="59"/>
      <c r="R423" s="59"/>
      <c r="S423" s="59"/>
      <c r="T423" s="59"/>
      <c r="U423" s="59"/>
      <c r="V423" s="59"/>
      <c r="AA423" s="59"/>
      <c r="AB423" s="59"/>
      <c r="AC423" s="59"/>
      <c r="AD423" s="59"/>
      <c r="AE423" s="59"/>
      <c r="AF423" s="59"/>
      <c r="AG423" s="59"/>
      <c r="AH423" s="65"/>
      <c r="BF423" s="65"/>
      <c r="BG423" s="65"/>
      <c r="BI423" s="65"/>
    </row>
    <row r="424" spans="4:61">
      <c r="D424" s="162" t="str">
        <f t="shared" si="88"/>
        <v/>
      </c>
      <c r="E424" s="162" t="str">
        <f t="shared" si="82"/>
        <v/>
      </c>
      <c r="F424" s="164" t="str">
        <f t="shared" si="83"/>
        <v/>
      </c>
      <c r="G424" s="165" t="str">
        <f t="shared" si="84"/>
        <v/>
      </c>
      <c r="H424" s="164" t="str">
        <f t="shared" si="85"/>
        <v/>
      </c>
      <c r="I424" s="162"/>
      <c r="J424" s="210"/>
      <c r="K424" s="162">
        <f t="shared" si="86"/>
        <v>0</v>
      </c>
      <c r="L424" s="164" t="str">
        <f t="shared" si="87"/>
        <v/>
      </c>
      <c r="M424" s="177"/>
      <c r="N424" s="59"/>
      <c r="O424" s="59"/>
      <c r="P424" s="59"/>
      <c r="Q424" s="59"/>
      <c r="R424" s="59"/>
      <c r="S424" s="59"/>
      <c r="T424" s="59"/>
      <c r="U424" s="59"/>
      <c r="V424" s="59"/>
      <c r="AA424" s="59"/>
      <c r="AB424" s="59"/>
      <c r="AC424" s="59"/>
      <c r="AD424" s="59"/>
      <c r="AE424" s="59"/>
      <c r="AF424" s="59"/>
      <c r="AG424" s="59"/>
      <c r="AH424" s="65"/>
      <c r="BF424" s="65"/>
      <c r="BG424" s="65"/>
      <c r="BI424" s="65"/>
    </row>
    <row r="425" spans="4:61">
      <c r="D425" s="162" t="str">
        <f t="shared" si="88"/>
        <v/>
      </c>
      <c r="E425" s="162" t="str">
        <f t="shared" si="82"/>
        <v/>
      </c>
      <c r="F425" s="164" t="str">
        <f t="shared" si="83"/>
        <v/>
      </c>
      <c r="G425" s="165" t="str">
        <f t="shared" si="84"/>
        <v/>
      </c>
      <c r="H425" s="164" t="str">
        <f t="shared" si="85"/>
        <v/>
      </c>
      <c r="I425" s="162"/>
      <c r="J425" s="210"/>
      <c r="K425" s="162">
        <f t="shared" si="86"/>
        <v>0</v>
      </c>
      <c r="L425" s="164" t="str">
        <f t="shared" si="87"/>
        <v/>
      </c>
      <c r="M425" s="177"/>
      <c r="N425" s="59"/>
      <c r="O425" s="59"/>
      <c r="P425" s="59"/>
      <c r="Q425" s="59"/>
      <c r="R425" s="59"/>
      <c r="S425" s="59"/>
      <c r="T425" s="59"/>
      <c r="U425" s="59"/>
      <c r="V425" s="59"/>
      <c r="AA425" s="59"/>
      <c r="AB425" s="59"/>
      <c r="AC425" s="59"/>
      <c r="AD425" s="59"/>
      <c r="AE425" s="59"/>
      <c r="AF425" s="59"/>
      <c r="AG425" s="59"/>
      <c r="AH425" s="65"/>
      <c r="BF425" s="65"/>
      <c r="BG425" s="65"/>
      <c r="BI425" s="65"/>
    </row>
    <row r="426" spans="4:61">
      <c r="D426" s="162" t="str">
        <f t="shared" si="88"/>
        <v/>
      </c>
      <c r="E426" s="162" t="str">
        <f t="shared" si="82"/>
        <v/>
      </c>
      <c r="F426" s="164" t="str">
        <f t="shared" si="83"/>
        <v/>
      </c>
      <c r="G426" s="165" t="str">
        <f t="shared" si="84"/>
        <v/>
      </c>
      <c r="H426" s="164" t="str">
        <f t="shared" si="85"/>
        <v/>
      </c>
      <c r="I426" s="162"/>
      <c r="J426" s="210"/>
      <c r="K426" s="162">
        <f t="shared" si="86"/>
        <v>0</v>
      </c>
      <c r="L426" s="164" t="str">
        <f t="shared" si="87"/>
        <v/>
      </c>
      <c r="M426" s="177"/>
      <c r="N426" s="59"/>
      <c r="O426" s="59"/>
      <c r="P426" s="59"/>
      <c r="Q426" s="59"/>
      <c r="R426" s="59"/>
      <c r="S426" s="59"/>
      <c r="T426" s="59"/>
      <c r="U426" s="59"/>
      <c r="V426" s="59"/>
      <c r="AA426" s="59"/>
      <c r="AB426" s="59"/>
      <c r="AC426" s="59"/>
      <c r="AD426" s="59"/>
      <c r="AE426" s="59"/>
      <c r="AF426" s="59"/>
      <c r="AG426" s="59"/>
      <c r="AH426" s="65"/>
      <c r="BF426" s="65"/>
      <c r="BG426" s="65"/>
      <c r="BI426" s="65"/>
    </row>
    <row r="427" spans="4:61">
      <c r="D427" s="162" t="str">
        <f t="shared" si="88"/>
        <v/>
      </c>
      <c r="E427" s="162" t="str">
        <f t="shared" si="82"/>
        <v/>
      </c>
      <c r="F427" s="164" t="str">
        <f t="shared" si="83"/>
        <v/>
      </c>
      <c r="G427" s="165" t="str">
        <f t="shared" si="84"/>
        <v/>
      </c>
      <c r="H427" s="164" t="str">
        <f t="shared" si="85"/>
        <v/>
      </c>
      <c r="I427" s="162"/>
      <c r="J427" s="210"/>
      <c r="K427" s="162">
        <f t="shared" si="86"/>
        <v>0</v>
      </c>
      <c r="L427" s="164" t="str">
        <f t="shared" si="87"/>
        <v/>
      </c>
      <c r="M427" s="177"/>
      <c r="N427" s="59"/>
      <c r="O427" s="59"/>
      <c r="P427" s="59"/>
      <c r="Q427" s="59"/>
      <c r="R427" s="59"/>
      <c r="S427" s="59"/>
      <c r="T427" s="59"/>
      <c r="U427" s="59"/>
      <c r="V427" s="59"/>
      <c r="AA427" s="59"/>
      <c r="AB427" s="59"/>
      <c r="AC427" s="59"/>
      <c r="AD427" s="59"/>
      <c r="AE427" s="59"/>
      <c r="AF427" s="59"/>
      <c r="AG427" s="59"/>
      <c r="AH427" s="65"/>
      <c r="BF427" s="65"/>
      <c r="BG427" s="65"/>
      <c r="BI427" s="65"/>
    </row>
    <row r="428" spans="4:61">
      <c r="D428" s="162" t="str">
        <f t="shared" si="88"/>
        <v/>
      </c>
      <c r="E428" s="162" t="str">
        <f t="shared" si="82"/>
        <v/>
      </c>
      <c r="F428" s="164" t="str">
        <f t="shared" si="83"/>
        <v/>
      </c>
      <c r="G428" s="165" t="str">
        <f t="shared" si="84"/>
        <v/>
      </c>
      <c r="H428" s="164" t="str">
        <f t="shared" si="85"/>
        <v/>
      </c>
      <c r="I428" s="162"/>
      <c r="J428" s="210"/>
      <c r="K428" s="162">
        <f t="shared" si="86"/>
        <v>0</v>
      </c>
      <c r="L428" s="164" t="str">
        <f t="shared" si="87"/>
        <v/>
      </c>
      <c r="M428" s="177"/>
      <c r="N428" s="59"/>
      <c r="O428" s="59"/>
      <c r="P428" s="59"/>
      <c r="Q428" s="59"/>
      <c r="R428" s="59"/>
      <c r="S428" s="59"/>
      <c r="T428" s="59"/>
      <c r="U428" s="59"/>
      <c r="V428" s="59"/>
      <c r="AA428" s="59"/>
      <c r="AB428" s="59"/>
      <c r="AC428" s="59"/>
      <c r="AD428" s="59"/>
      <c r="AE428" s="59"/>
      <c r="AF428" s="59"/>
      <c r="AG428" s="59"/>
      <c r="AH428" s="65"/>
      <c r="BF428" s="65"/>
      <c r="BG428" s="65"/>
      <c r="BI428" s="65"/>
    </row>
    <row r="429" spans="4:61">
      <c r="D429" s="162" t="str">
        <f t="shared" si="88"/>
        <v/>
      </c>
      <c r="E429" s="162" t="str">
        <f t="shared" si="82"/>
        <v/>
      </c>
      <c r="F429" s="164" t="str">
        <f t="shared" si="83"/>
        <v/>
      </c>
      <c r="G429" s="165" t="str">
        <f t="shared" si="84"/>
        <v/>
      </c>
      <c r="H429" s="164" t="str">
        <f t="shared" si="85"/>
        <v/>
      </c>
      <c r="I429" s="162"/>
      <c r="J429" s="210"/>
      <c r="K429" s="162">
        <f t="shared" si="86"/>
        <v>0</v>
      </c>
      <c r="L429" s="164" t="str">
        <f t="shared" si="87"/>
        <v/>
      </c>
      <c r="M429" s="177"/>
      <c r="N429" s="59"/>
      <c r="O429" s="59"/>
      <c r="P429" s="59"/>
      <c r="Q429" s="59"/>
      <c r="R429" s="59"/>
      <c r="S429" s="59"/>
      <c r="T429" s="59"/>
      <c r="U429" s="59"/>
      <c r="V429" s="59"/>
      <c r="AA429" s="59"/>
      <c r="AB429" s="59"/>
      <c r="AC429" s="59"/>
      <c r="AD429" s="59"/>
      <c r="AE429" s="59"/>
      <c r="AF429" s="59"/>
      <c r="AG429" s="59"/>
      <c r="AH429" s="65"/>
      <c r="BF429" s="65"/>
      <c r="BG429" s="65"/>
      <c r="BI429" s="65"/>
    </row>
    <row r="430" spans="4:61">
      <c r="D430" s="162" t="str">
        <f t="shared" si="88"/>
        <v/>
      </c>
      <c r="E430" s="162" t="str">
        <f t="shared" si="82"/>
        <v/>
      </c>
      <c r="F430" s="164" t="str">
        <f t="shared" si="83"/>
        <v/>
      </c>
      <c r="G430" s="165" t="str">
        <f t="shared" si="84"/>
        <v/>
      </c>
      <c r="H430" s="164" t="str">
        <f t="shared" si="85"/>
        <v/>
      </c>
      <c r="I430" s="162"/>
      <c r="J430" s="210"/>
      <c r="K430" s="162">
        <f t="shared" si="86"/>
        <v>0</v>
      </c>
      <c r="L430" s="164" t="str">
        <f t="shared" si="87"/>
        <v/>
      </c>
      <c r="M430" s="177"/>
      <c r="N430" s="59"/>
      <c r="O430" s="59"/>
      <c r="P430" s="59"/>
      <c r="Q430" s="59"/>
      <c r="R430" s="59"/>
      <c r="S430" s="59"/>
      <c r="T430" s="59"/>
      <c r="U430" s="59"/>
      <c r="V430" s="59"/>
      <c r="AA430" s="59"/>
      <c r="AB430" s="59"/>
      <c r="AC430" s="59"/>
      <c r="AD430" s="59"/>
      <c r="AE430" s="59"/>
      <c r="AF430" s="59"/>
      <c r="AG430" s="59"/>
      <c r="AH430" s="65"/>
      <c r="BF430" s="65"/>
      <c r="BG430" s="65"/>
      <c r="BI430" s="65"/>
    </row>
    <row r="431" spans="4:61">
      <c r="D431" s="162" t="str">
        <f t="shared" si="88"/>
        <v/>
      </c>
      <c r="E431" s="162" t="str">
        <f t="shared" si="82"/>
        <v/>
      </c>
      <c r="F431" s="164" t="str">
        <f t="shared" si="83"/>
        <v/>
      </c>
      <c r="G431" s="165" t="str">
        <f t="shared" si="84"/>
        <v/>
      </c>
      <c r="H431" s="164" t="str">
        <f t="shared" si="85"/>
        <v/>
      </c>
      <c r="I431" s="162"/>
      <c r="J431" s="210"/>
      <c r="K431" s="162">
        <f t="shared" si="86"/>
        <v>0</v>
      </c>
      <c r="L431" s="164" t="str">
        <f t="shared" si="87"/>
        <v/>
      </c>
      <c r="M431" s="177"/>
      <c r="N431" s="59"/>
      <c r="O431" s="59"/>
      <c r="P431" s="59"/>
      <c r="Q431" s="59"/>
      <c r="R431" s="59"/>
      <c r="S431" s="59"/>
      <c r="T431" s="59"/>
      <c r="U431" s="59"/>
      <c r="V431" s="59"/>
      <c r="AA431" s="59"/>
      <c r="AB431" s="59"/>
      <c r="AC431" s="59"/>
      <c r="AD431" s="59"/>
      <c r="AE431" s="59"/>
      <c r="AF431" s="59"/>
      <c r="AG431" s="59"/>
      <c r="AH431" s="65"/>
      <c r="BF431" s="65"/>
      <c r="BG431" s="65"/>
      <c r="BI431" s="65"/>
    </row>
    <row r="432" spans="4:61">
      <c r="D432" s="162" t="str">
        <f t="shared" si="88"/>
        <v/>
      </c>
      <c r="E432" s="162" t="str">
        <f t="shared" si="82"/>
        <v/>
      </c>
      <c r="F432" s="164" t="str">
        <f t="shared" si="83"/>
        <v/>
      </c>
      <c r="G432" s="165" t="str">
        <f t="shared" si="84"/>
        <v/>
      </c>
      <c r="H432" s="164" t="str">
        <f t="shared" si="85"/>
        <v/>
      </c>
      <c r="I432" s="162"/>
      <c r="J432" s="210"/>
      <c r="K432" s="162">
        <f t="shared" si="86"/>
        <v>0</v>
      </c>
      <c r="L432" s="164" t="str">
        <f t="shared" si="87"/>
        <v/>
      </c>
      <c r="M432" s="177"/>
      <c r="N432" s="59"/>
      <c r="O432" s="59"/>
      <c r="P432" s="59"/>
      <c r="Q432" s="59"/>
      <c r="R432" s="59"/>
      <c r="S432" s="59"/>
      <c r="T432" s="59"/>
      <c r="U432" s="59"/>
      <c r="V432" s="59"/>
      <c r="AA432" s="59"/>
      <c r="AB432" s="59"/>
      <c r="AC432" s="59"/>
      <c r="AD432" s="59"/>
      <c r="AE432" s="59"/>
      <c r="AF432" s="59"/>
      <c r="AG432" s="59"/>
      <c r="AH432" s="65"/>
      <c r="BF432" s="65"/>
      <c r="BG432" s="65"/>
      <c r="BI432" s="65"/>
    </row>
    <row r="433" spans="4:61">
      <c r="D433" s="162" t="str">
        <f t="shared" si="88"/>
        <v/>
      </c>
      <c r="E433" s="162" t="str">
        <f t="shared" si="82"/>
        <v/>
      </c>
      <c r="F433" s="164" t="str">
        <f t="shared" si="83"/>
        <v/>
      </c>
      <c r="G433" s="165" t="str">
        <f t="shared" si="84"/>
        <v/>
      </c>
      <c r="H433" s="164" t="str">
        <f t="shared" si="85"/>
        <v/>
      </c>
      <c r="I433" s="162"/>
      <c r="J433" s="210"/>
      <c r="K433" s="162">
        <f t="shared" si="86"/>
        <v>0</v>
      </c>
      <c r="L433" s="164" t="str">
        <f t="shared" si="87"/>
        <v/>
      </c>
      <c r="M433" s="177"/>
      <c r="N433" s="59"/>
      <c r="O433" s="59"/>
      <c r="P433" s="59"/>
      <c r="Q433" s="59"/>
      <c r="R433" s="59"/>
      <c r="S433" s="59"/>
      <c r="T433" s="59"/>
      <c r="U433" s="59"/>
      <c r="V433" s="59"/>
      <c r="AA433" s="59"/>
      <c r="AB433" s="59"/>
      <c r="AC433" s="59"/>
      <c r="AD433" s="59"/>
      <c r="AE433" s="59"/>
      <c r="AF433" s="59"/>
      <c r="AG433" s="59"/>
      <c r="AH433" s="65"/>
      <c r="BF433" s="65"/>
      <c r="BG433" s="65"/>
      <c r="BI433" s="65"/>
    </row>
    <row r="434" spans="4:61">
      <c r="D434" s="162" t="str">
        <f t="shared" si="88"/>
        <v/>
      </c>
      <c r="E434" s="162" t="str">
        <f t="shared" si="82"/>
        <v/>
      </c>
      <c r="F434" s="164" t="str">
        <f t="shared" si="83"/>
        <v/>
      </c>
      <c r="G434" s="165" t="str">
        <f t="shared" si="84"/>
        <v/>
      </c>
      <c r="H434" s="164" t="str">
        <f t="shared" si="85"/>
        <v/>
      </c>
      <c r="I434" s="162"/>
      <c r="J434" s="210"/>
      <c r="K434" s="162">
        <f t="shared" si="86"/>
        <v>0</v>
      </c>
      <c r="L434" s="164" t="str">
        <f t="shared" si="87"/>
        <v/>
      </c>
      <c r="M434" s="177"/>
      <c r="N434" s="59"/>
      <c r="O434" s="59"/>
      <c r="P434" s="59"/>
      <c r="Q434" s="59"/>
      <c r="R434" s="59"/>
      <c r="S434" s="59"/>
      <c r="T434" s="59"/>
      <c r="U434" s="59"/>
      <c r="V434" s="59"/>
      <c r="AA434" s="59"/>
      <c r="AB434" s="59"/>
      <c r="AC434" s="59"/>
      <c r="AD434" s="59"/>
      <c r="AE434" s="59"/>
      <c r="AF434" s="59"/>
      <c r="AG434" s="59"/>
      <c r="AH434" s="65"/>
      <c r="BF434" s="65"/>
      <c r="BG434" s="65"/>
      <c r="BI434" s="65"/>
    </row>
    <row r="435" spans="4:61">
      <c r="D435" s="162" t="str">
        <f t="shared" si="88"/>
        <v/>
      </c>
      <c r="E435" s="162" t="str">
        <f t="shared" si="82"/>
        <v/>
      </c>
      <c r="F435" s="164" t="str">
        <f t="shared" si="83"/>
        <v/>
      </c>
      <c r="G435" s="165" t="str">
        <f t="shared" si="84"/>
        <v/>
      </c>
      <c r="H435" s="164" t="str">
        <f t="shared" si="85"/>
        <v/>
      </c>
      <c r="I435" s="162"/>
      <c r="J435" s="210"/>
      <c r="K435" s="162">
        <f t="shared" si="86"/>
        <v>0</v>
      </c>
      <c r="L435" s="164" t="str">
        <f t="shared" si="87"/>
        <v/>
      </c>
      <c r="M435" s="177"/>
      <c r="N435" s="59"/>
      <c r="O435" s="59"/>
      <c r="P435" s="59"/>
      <c r="Q435" s="59"/>
      <c r="R435" s="59"/>
      <c r="S435" s="59"/>
      <c r="T435" s="59"/>
      <c r="U435" s="59"/>
      <c r="V435" s="59"/>
      <c r="AA435" s="59"/>
      <c r="AB435" s="59"/>
      <c r="AC435" s="59"/>
      <c r="AD435" s="59"/>
      <c r="AE435" s="59"/>
      <c r="AF435" s="59"/>
      <c r="AG435" s="59"/>
      <c r="AH435" s="65"/>
      <c r="BF435" s="65"/>
      <c r="BG435" s="65"/>
      <c r="BI435" s="65"/>
    </row>
    <row r="436" spans="4:61">
      <c r="D436" s="162" t="str">
        <f t="shared" si="88"/>
        <v/>
      </c>
      <c r="E436" s="162" t="str">
        <f t="shared" si="82"/>
        <v/>
      </c>
      <c r="F436" s="164" t="str">
        <f t="shared" si="83"/>
        <v/>
      </c>
      <c r="G436" s="165" t="str">
        <f t="shared" si="84"/>
        <v/>
      </c>
      <c r="H436" s="164" t="str">
        <f t="shared" si="85"/>
        <v/>
      </c>
      <c r="I436" s="162"/>
      <c r="J436" s="210"/>
      <c r="K436" s="162">
        <f t="shared" si="86"/>
        <v>0</v>
      </c>
      <c r="L436" s="164" t="str">
        <f t="shared" si="87"/>
        <v/>
      </c>
      <c r="M436" s="177"/>
      <c r="N436" s="59"/>
      <c r="O436" s="59"/>
      <c r="P436" s="59"/>
      <c r="Q436" s="59"/>
      <c r="R436" s="59"/>
      <c r="S436" s="59"/>
      <c r="T436" s="59"/>
      <c r="U436" s="59"/>
      <c r="V436" s="59"/>
      <c r="AA436" s="59"/>
      <c r="AB436" s="59"/>
      <c r="AC436" s="59"/>
      <c r="AD436" s="59"/>
      <c r="AE436" s="59"/>
      <c r="AF436" s="59"/>
      <c r="AG436" s="59"/>
      <c r="AH436" s="65"/>
      <c r="BF436" s="65"/>
      <c r="BG436" s="65"/>
      <c r="BI436" s="65"/>
    </row>
    <row r="437" spans="4:61">
      <c r="D437" s="162" t="str">
        <f t="shared" si="88"/>
        <v/>
      </c>
      <c r="E437" s="162" t="str">
        <f t="shared" si="82"/>
        <v/>
      </c>
      <c r="F437" s="164" t="str">
        <f t="shared" si="83"/>
        <v/>
      </c>
      <c r="G437" s="165" t="str">
        <f t="shared" si="84"/>
        <v/>
      </c>
      <c r="H437" s="164" t="str">
        <f t="shared" si="85"/>
        <v/>
      </c>
      <c r="I437" s="162"/>
      <c r="J437" s="210"/>
      <c r="K437" s="162">
        <f t="shared" si="86"/>
        <v>0</v>
      </c>
      <c r="L437" s="164" t="str">
        <f t="shared" si="87"/>
        <v/>
      </c>
      <c r="M437" s="177"/>
      <c r="N437" s="59"/>
      <c r="O437" s="59"/>
      <c r="P437" s="59"/>
      <c r="Q437" s="59"/>
      <c r="R437" s="59"/>
      <c r="S437" s="59"/>
      <c r="T437" s="59"/>
      <c r="U437" s="59"/>
      <c r="V437" s="59"/>
      <c r="AA437" s="59"/>
      <c r="AB437" s="59"/>
      <c r="AC437" s="59"/>
      <c r="AD437" s="59"/>
      <c r="AE437" s="59"/>
      <c r="AF437" s="59"/>
      <c r="AG437" s="59"/>
      <c r="AH437" s="65"/>
      <c r="BF437" s="65"/>
      <c r="BG437" s="65"/>
      <c r="BI437" s="65"/>
    </row>
    <row r="438" spans="4:61">
      <c r="D438" s="162" t="str">
        <f t="shared" si="88"/>
        <v/>
      </c>
      <c r="E438" s="162" t="str">
        <f t="shared" si="82"/>
        <v/>
      </c>
      <c r="F438" s="164" t="str">
        <f t="shared" si="83"/>
        <v/>
      </c>
      <c r="G438" s="165" t="str">
        <f t="shared" si="84"/>
        <v/>
      </c>
      <c r="H438" s="164" t="str">
        <f t="shared" si="85"/>
        <v/>
      </c>
      <c r="I438" s="162"/>
      <c r="J438" s="210"/>
      <c r="K438" s="162">
        <f t="shared" si="86"/>
        <v>0</v>
      </c>
      <c r="L438" s="164" t="str">
        <f t="shared" si="87"/>
        <v/>
      </c>
      <c r="M438" s="177"/>
      <c r="N438" s="59"/>
      <c r="O438" s="59"/>
      <c r="P438" s="59"/>
      <c r="Q438" s="59"/>
      <c r="R438" s="59"/>
      <c r="S438" s="59"/>
      <c r="T438" s="59"/>
      <c r="U438" s="59"/>
      <c r="V438" s="59"/>
      <c r="AA438" s="59"/>
      <c r="AB438" s="59"/>
      <c r="AC438" s="59"/>
      <c r="AD438" s="59"/>
      <c r="AE438" s="59"/>
      <c r="AF438" s="59"/>
      <c r="AG438" s="59"/>
      <c r="AH438" s="65"/>
      <c r="BF438" s="65"/>
      <c r="BG438" s="65"/>
      <c r="BI438" s="65"/>
    </row>
    <row r="439" spans="4:61">
      <c r="D439" s="162" t="str">
        <f t="shared" si="88"/>
        <v/>
      </c>
      <c r="E439" s="162" t="str">
        <f t="shared" si="82"/>
        <v/>
      </c>
      <c r="F439" s="164" t="str">
        <f t="shared" si="83"/>
        <v/>
      </c>
      <c r="G439" s="165" t="str">
        <f t="shared" si="84"/>
        <v/>
      </c>
      <c r="H439" s="164" t="str">
        <f t="shared" si="85"/>
        <v/>
      </c>
      <c r="I439" s="162"/>
      <c r="J439" s="210"/>
      <c r="K439" s="162">
        <f t="shared" si="86"/>
        <v>0</v>
      </c>
      <c r="L439" s="164" t="str">
        <f t="shared" si="87"/>
        <v/>
      </c>
      <c r="M439" s="177"/>
      <c r="N439" s="59"/>
      <c r="O439" s="59"/>
      <c r="P439" s="59"/>
      <c r="Q439" s="59"/>
      <c r="R439" s="59"/>
      <c r="S439" s="59"/>
      <c r="T439" s="59"/>
      <c r="U439" s="59"/>
      <c r="V439" s="59"/>
      <c r="AA439" s="59"/>
      <c r="AB439" s="59"/>
      <c r="AC439" s="59"/>
      <c r="AD439" s="59"/>
      <c r="AE439" s="59"/>
      <c r="AF439" s="59"/>
      <c r="AG439" s="59"/>
      <c r="AH439" s="65"/>
      <c r="BF439" s="65"/>
      <c r="BG439" s="65"/>
      <c r="BI439" s="65"/>
    </row>
    <row r="440" spans="4:61">
      <c r="D440" s="162" t="str">
        <f t="shared" si="88"/>
        <v/>
      </c>
      <c r="E440" s="162" t="str">
        <f t="shared" si="82"/>
        <v/>
      </c>
      <c r="F440" s="164" t="str">
        <f t="shared" si="83"/>
        <v/>
      </c>
      <c r="G440" s="165" t="str">
        <f t="shared" si="84"/>
        <v/>
      </c>
      <c r="H440" s="164" t="str">
        <f t="shared" si="85"/>
        <v/>
      </c>
      <c r="I440" s="162"/>
      <c r="J440" s="210"/>
      <c r="K440" s="162">
        <f t="shared" si="86"/>
        <v>0</v>
      </c>
      <c r="L440" s="164" t="str">
        <f t="shared" si="87"/>
        <v/>
      </c>
      <c r="M440" s="177"/>
      <c r="N440" s="59"/>
      <c r="O440" s="59"/>
      <c r="P440" s="59"/>
      <c r="Q440" s="59"/>
      <c r="R440" s="59"/>
      <c r="S440" s="59"/>
      <c r="T440" s="59"/>
      <c r="U440" s="59"/>
      <c r="V440" s="59"/>
      <c r="AA440" s="59"/>
      <c r="AB440" s="59"/>
      <c r="AC440" s="59"/>
      <c r="AD440" s="59"/>
      <c r="AE440" s="59"/>
      <c r="AF440" s="59"/>
      <c r="AG440" s="59"/>
      <c r="AH440" s="65"/>
      <c r="BF440" s="65"/>
      <c r="BG440" s="65"/>
      <c r="BI440" s="65"/>
    </row>
    <row r="441" spans="4:61">
      <c r="D441" s="162" t="str">
        <f t="shared" si="88"/>
        <v/>
      </c>
      <c r="E441" s="162" t="str">
        <f t="shared" si="82"/>
        <v/>
      </c>
      <c r="F441" s="164" t="str">
        <f t="shared" si="83"/>
        <v/>
      </c>
      <c r="G441" s="165" t="str">
        <f t="shared" si="84"/>
        <v/>
      </c>
      <c r="H441" s="164" t="str">
        <f t="shared" si="85"/>
        <v/>
      </c>
      <c r="I441" s="162"/>
      <c r="J441" s="210"/>
      <c r="K441" s="162">
        <f t="shared" si="86"/>
        <v>0</v>
      </c>
      <c r="L441" s="164" t="str">
        <f t="shared" si="87"/>
        <v/>
      </c>
      <c r="M441" s="177"/>
      <c r="N441" s="59"/>
      <c r="O441" s="59"/>
      <c r="P441" s="59"/>
      <c r="Q441" s="59"/>
      <c r="R441" s="59"/>
      <c r="S441" s="59"/>
      <c r="T441" s="59"/>
      <c r="U441" s="59"/>
      <c r="V441" s="59"/>
      <c r="AA441" s="59"/>
      <c r="AB441" s="59"/>
      <c r="AC441" s="59"/>
      <c r="AD441" s="59"/>
      <c r="AE441" s="59"/>
      <c r="AF441" s="59"/>
      <c r="AG441" s="59"/>
      <c r="AH441" s="65"/>
      <c r="BF441" s="65"/>
      <c r="BG441" s="65"/>
      <c r="BI441" s="65"/>
    </row>
    <row r="442" spans="4:61">
      <c r="D442" s="162" t="str">
        <f t="shared" si="88"/>
        <v/>
      </c>
      <c r="E442" s="162" t="str">
        <f t="shared" si="82"/>
        <v/>
      </c>
      <c r="F442" s="164" t="str">
        <f t="shared" si="83"/>
        <v/>
      </c>
      <c r="G442" s="165" t="str">
        <f t="shared" si="84"/>
        <v/>
      </c>
      <c r="H442" s="164" t="str">
        <f t="shared" si="85"/>
        <v/>
      </c>
      <c r="I442" s="162"/>
      <c r="J442" s="210"/>
      <c r="K442" s="162">
        <f t="shared" si="86"/>
        <v>0</v>
      </c>
      <c r="L442" s="164" t="str">
        <f t="shared" si="87"/>
        <v/>
      </c>
      <c r="M442" s="177"/>
      <c r="N442" s="59"/>
      <c r="O442" s="59"/>
      <c r="P442" s="59"/>
      <c r="Q442" s="59"/>
      <c r="R442" s="59"/>
      <c r="S442" s="59"/>
      <c r="T442" s="59"/>
      <c r="U442" s="59"/>
      <c r="V442" s="59"/>
      <c r="AA442" s="59"/>
      <c r="AB442" s="59"/>
      <c r="AC442" s="59"/>
      <c r="AD442" s="59"/>
      <c r="AE442" s="59"/>
      <c r="AF442" s="59"/>
      <c r="AG442" s="59"/>
      <c r="AH442" s="65"/>
      <c r="BF442" s="65"/>
      <c r="BG442" s="65"/>
      <c r="BI442" s="65"/>
    </row>
    <row r="443" spans="4:61">
      <c r="D443" s="162" t="str">
        <f t="shared" si="88"/>
        <v/>
      </c>
      <c r="E443" s="162" t="str">
        <f t="shared" si="82"/>
        <v/>
      </c>
      <c r="F443" s="164" t="str">
        <f t="shared" si="83"/>
        <v/>
      </c>
      <c r="G443" s="165" t="str">
        <f t="shared" si="84"/>
        <v/>
      </c>
      <c r="H443" s="164" t="str">
        <f t="shared" si="85"/>
        <v/>
      </c>
      <c r="I443" s="162"/>
      <c r="J443" s="210"/>
      <c r="K443" s="162">
        <f t="shared" si="86"/>
        <v>0</v>
      </c>
      <c r="L443" s="164" t="str">
        <f t="shared" si="87"/>
        <v/>
      </c>
      <c r="M443" s="177"/>
      <c r="N443" s="59"/>
      <c r="O443" s="59"/>
      <c r="P443" s="59"/>
      <c r="Q443" s="59"/>
      <c r="R443" s="59"/>
      <c r="S443" s="59"/>
      <c r="T443" s="59"/>
      <c r="U443" s="59"/>
      <c r="V443" s="59"/>
      <c r="AA443" s="59"/>
      <c r="AB443" s="59"/>
      <c r="AC443" s="59"/>
      <c r="AD443" s="59"/>
      <c r="AE443" s="59"/>
      <c r="AF443" s="59"/>
      <c r="AG443" s="59"/>
      <c r="AH443" s="65"/>
      <c r="BF443" s="65"/>
      <c r="BG443" s="65"/>
      <c r="BI443" s="65"/>
    </row>
    <row r="444" spans="4:61">
      <c r="D444" s="162" t="str">
        <f t="shared" si="88"/>
        <v/>
      </c>
      <c r="E444" s="162" t="str">
        <f t="shared" si="82"/>
        <v/>
      </c>
      <c r="F444" s="164" t="str">
        <f t="shared" si="83"/>
        <v/>
      </c>
      <c r="G444" s="165" t="str">
        <f t="shared" si="84"/>
        <v/>
      </c>
      <c r="H444" s="164" t="str">
        <f t="shared" si="85"/>
        <v/>
      </c>
      <c r="I444" s="162"/>
      <c r="J444" s="210"/>
      <c r="K444" s="162">
        <f t="shared" si="86"/>
        <v>0</v>
      </c>
      <c r="L444" s="164" t="str">
        <f t="shared" si="87"/>
        <v/>
      </c>
      <c r="M444" s="177"/>
      <c r="N444" s="59"/>
      <c r="O444" s="59"/>
      <c r="P444" s="59"/>
      <c r="Q444" s="59"/>
      <c r="R444" s="59"/>
      <c r="S444" s="59"/>
      <c r="T444" s="59"/>
      <c r="U444" s="59"/>
      <c r="V444" s="59"/>
      <c r="AA444" s="59"/>
      <c r="AB444" s="59"/>
      <c r="AC444" s="59"/>
      <c r="AD444" s="59"/>
      <c r="AE444" s="59"/>
      <c r="AF444" s="59"/>
      <c r="AG444" s="59"/>
      <c r="AH444" s="65"/>
      <c r="BF444" s="65"/>
      <c r="BG444" s="65"/>
      <c r="BI444" s="65"/>
    </row>
    <row r="445" spans="4:61">
      <c r="D445" s="162" t="str">
        <f t="shared" si="88"/>
        <v/>
      </c>
      <c r="E445" s="162" t="str">
        <f t="shared" si="82"/>
        <v/>
      </c>
      <c r="F445" s="164" t="str">
        <f t="shared" si="83"/>
        <v/>
      </c>
      <c r="G445" s="165" t="str">
        <f t="shared" si="84"/>
        <v/>
      </c>
      <c r="H445" s="164" t="str">
        <f t="shared" si="85"/>
        <v/>
      </c>
      <c r="I445" s="162"/>
      <c r="J445" s="210"/>
      <c r="K445" s="162">
        <f t="shared" si="86"/>
        <v>0</v>
      </c>
      <c r="L445" s="164" t="str">
        <f t="shared" si="87"/>
        <v/>
      </c>
      <c r="M445" s="177"/>
      <c r="N445" s="59"/>
      <c r="O445" s="59"/>
      <c r="P445" s="59"/>
      <c r="Q445" s="59"/>
      <c r="R445" s="59"/>
      <c r="S445" s="59"/>
      <c r="T445" s="59"/>
      <c r="U445" s="59"/>
      <c r="V445" s="59"/>
      <c r="AA445" s="59"/>
      <c r="AB445" s="59"/>
      <c r="AC445" s="59"/>
      <c r="AD445" s="59"/>
      <c r="AE445" s="59"/>
      <c r="AF445" s="59"/>
      <c r="AG445" s="59"/>
      <c r="AH445" s="65"/>
      <c r="BF445" s="65"/>
      <c r="BG445" s="65"/>
      <c r="BI445" s="65"/>
    </row>
    <row r="446" spans="4:61">
      <c r="D446" s="162" t="str">
        <f t="shared" si="88"/>
        <v/>
      </c>
      <c r="E446" s="162" t="str">
        <f t="shared" si="82"/>
        <v/>
      </c>
      <c r="F446" s="164" t="str">
        <f t="shared" si="83"/>
        <v/>
      </c>
      <c r="G446" s="165" t="str">
        <f t="shared" si="84"/>
        <v/>
      </c>
      <c r="H446" s="164" t="str">
        <f t="shared" si="85"/>
        <v/>
      </c>
      <c r="I446" s="162"/>
      <c r="J446" s="210"/>
      <c r="K446" s="162">
        <f t="shared" si="86"/>
        <v>0</v>
      </c>
      <c r="L446" s="164" t="str">
        <f t="shared" si="87"/>
        <v/>
      </c>
      <c r="M446" s="177"/>
      <c r="N446" s="59"/>
      <c r="O446" s="59"/>
      <c r="P446" s="59"/>
      <c r="Q446" s="59"/>
      <c r="R446" s="59"/>
      <c r="S446" s="59"/>
      <c r="T446" s="59"/>
      <c r="U446" s="59"/>
      <c r="V446" s="59"/>
      <c r="AA446" s="59"/>
      <c r="AB446" s="59"/>
      <c r="AC446" s="59"/>
      <c r="AD446" s="59"/>
      <c r="AE446" s="59"/>
      <c r="AF446" s="59"/>
      <c r="AG446" s="59"/>
      <c r="AH446" s="65"/>
      <c r="BF446" s="65"/>
      <c r="BG446" s="65"/>
      <c r="BI446" s="65"/>
    </row>
    <row r="447" spans="4:61">
      <c r="D447" s="162" t="str">
        <f t="shared" si="88"/>
        <v/>
      </c>
      <c r="E447" s="162" t="str">
        <f t="shared" si="82"/>
        <v/>
      </c>
      <c r="F447" s="164" t="str">
        <f t="shared" si="83"/>
        <v/>
      </c>
      <c r="G447" s="165" t="str">
        <f t="shared" si="84"/>
        <v/>
      </c>
      <c r="H447" s="164" t="str">
        <f t="shared" si="85"/>
        <v/>
      </c>
      <c r="I447" s="162"/>
      <c r="J447" s="210"/>
      <c r="K447" s="162">
        <f t="shared" si="86"/>
        <v>0</v>
      </c>
      <c r="L447" s="164" t="str">
        <f t="shared" si="87"/>
        <v/>
      </c>
      <c r="M447" s="177"/>
      <c r="N447" s="59"/>
      <c r="O447" s="59"/>
      <c r="P447" s="59"/>
      <c r="Q447" s="59"/>
      <c r="R447" s="59"/>
      <c r="S447" s="59"/>
      <c r="T447" s="59"/>
      <c r="U447" s="59"/>
      <c r="V447" s="59"/>
      <c r="AA447" s="59"/>
      <c r="AB447" s="59"/>
      <c r="AC447" s="59"/>
      <c r="AD447" s="59"/>
      <c r="AE447" s="59"/>
      <c r="AF447" s="59"/>
      <c r="AG447" s="59"/>
      <c r="AH447" s="65"/>
      <c r="BF447" s="65"/>
      <c r="BG447" s="65"/>
      <c r="BI447" s="65"/>
    </row>
    <row r="448" spans="4:61">
      <c r="D448" s="162" t="str">
        <f t="shared" si="88"/>
        <v/>
      </c>
      <c r="E448" s="162" t="str">
        <f t="shared" si="82"/>
        <v/>
      </c>
      <c r="F448" s="164" t="str">
        <f t="shared" si="83"/>
        <v/>
      </c>
      <c r="G448" s="165" t="str">
        <f t="shared" si="84"/>
        <v/>
      </c>
      <c r="H448" s="164" t="str">
        <f t="shared" si="85"/>
        <v/>
      </c>
      <c r="I448" s="162"/>
      <c r="J448" s="210"/>
      <c r="K448" s="162">
        <f t="shared" si="86"/>
        <v>0</v>
      </c>
      <c r="L448" s="164" t="str">
        <f t="shared" si="87"/>
        <v/>
      </c>
      <c r="M448" s="177"/>
      <c r="N448" s="59"/>
      <c r="O448" s="59"/>
      <c r="P448" s="59"/>
      <c r="Q448" s="59"/>
      <c r="R448" s="59"/>
      <c r="S448" s="59"/>
      <c r="T448" s="59"/>
      <c r="U448" s="59"/>
      <c r="V448" s="59"/>
      <c r="AA448" s="59"/>
      <c r="AB448" s="59"/>
      <c r="AC448" s="59"/>
      <c r="AD448" s="59"/>
      <c r="AE448" s="59"/>
      <c r="AF448" s="59"/>
      <c r="AG448" s="59"/>
      <c r="AH448" s="65"/>
      <c r="BF448" s="65"/>
      <c r="BG448" s="65"/>
      <c r="BI448" s="65"/>
    </row>
    <row r="449" spans="4:61">
      <c r="D449" s="162" t="str">
        <f t="shared" si="88"/>
        <v/>
      </c>
      <c r="E449" s="162" t="str">
        <f t="shared" si="82"/>
        <v/>
      </c>
      <c r="F449" s="164" t="str">
        <f t="shared" si="83"/>
        <v/>
      </c>
      <c r="G449" s="165" t="str">
        <f t="shared" si="84"/>
        <v/>
      </c>
      <c r="H449" s="164" t="str">
        <f t="shared" si="85"/>
        <v/>
      </c>
      <c r="I449" s="162"/>
      <c r="J449" s="210"/>
      <c r="K449" s="162">
        <f t="shared" si="86"/>
        <v>0</v>
      </c>
      <c r="L449" s="164" t="str">
        <f t="shared" si="87"/>
        <v/>
      </c>
      <c r="M449" s="177"/>
      <c r="N449" s="59"/>
      <c r="O449" s="59"/>
      <c r="P449" s="59"/>
      <c r="Q449" s="59"/>
      <c r="R449" s="59"/>
      <c r="S449" s="59"/>
      <c r="T449" s="59"/>
      <c r="U449" s="59"/>
      <c r="V449" s="59"/>
      <c r="AA449" s="59"/>
      <c r="AB449" s="59"/>
      <c r="AC449" s="59"/>
      <c r="AD449" s="59"/>
      <c r="AE449" s="59"/>
      <c r="AF449" s="59"/>
      <c r="AG449" s="59"/>
      <c r="AH449" s="65"/>
      <c r="BF449" s="65"/>
      <c r="BG449" s="65"/>
      <c r="BI449" s="65"/>
    </row>
    <row r="450" spans="4:61">
      <c r="D450" s="162" t="str">
        <f t="shared" si="88"/>
        <v/>
      </c>
      <c r="E450" s="162" t="str">
        <f t="shared" si="82"/>
        <v/>
      </c>
      <c r="F450" s="164" t="str">
        <f t="shared" si="83"/>
        <v/>
      </c>
      <c r="G450" s="165" t="str">
        <f t="shared" si="84"/>
        <v/>
      </c>
      <c r="H450" s="164" t="str">
        <f t="shared" si="85"/>
        <v/>
      </c>
      <c r="I450" s="162"/>
      <c r="J450" s="210"/>
      <c r="K450" s="162">
        <f t="shared" si="86"/>
        <v>0</v>
      </c>
      <c r="L450" s="164" t="str">
        <f t="shared" si="87"/>
        <v/>
      </c>
      <c r="M450" s="177"/>
      <c r="N450" s="59"/>
      <c r="O450" s="59"/>
      <c r="P450" s="59"/>
      <c r="Q450" s="59"/>
      <c r="R450" s="59"/>
      <c r="S450" s="59"/>
      <c r="T450" s="59"/>
      <c r="U450" s="59"/>
      <c r="V450" s="59"/>
      <c r="AA450" s="59"/>
      <c r="AB450" s="59"/>
      <c r="AC450" s="59"/>
      <c r="AD450" s="59"/>
      <c r="AE450" s="59"/>
      <c r="AF450" s="59"/>
      <c r="AG450" s="59"/>
      <c r="AH450" s="65"/>
      <c r="BF450" s="65"/>
      <c r="BG450" s="65"/>
      <c r="BI450" s="65"/>
    </row>
    <row r="451" spans="4:61">
      <c r="D451" s="162" t="str">
        <f t="shared" si="88"/>
        <v/>
      </c>
      <c r="E451" s="162" t="str">
        <f t="shared" si="82"/>
        <v/>
      </c>
      <c r="F451" s="164" t="str">
        <f t="shared" si="83"/>
        <v/>
      </c>
      <c r="G451" s="165" t="str">
        <f t="shared" si="84"/>
        <v/>
      </c>
      <c r="H451" s="164" t="str">
        <f t="shared" si="85"/>
        <v/>
      </c>
      <c r="I451" s="162"/>
      <c r="J451" s="210"/>
      <c r="K451" s="162">
        <f t="shared" si="86"/>
        <v>0</v>
      </c>
      <c r="L451" s="164" t="str">
        <f t="shared" si="87"/>
        <v/>
      </c>
      <c r="M451" s="177"/>
      <c r="N451" s="59"/>
      <c r="O451" s="59"/>
      <c r="P451" s="59"/>
      <c r="Q451" s="59"/>
      <c r="R451" s="59"/>
      <c r="S451" s="59"/>
      <c r="T451" s="59"/>
      <c r="U451" s="59"/>
      <c r="V451" s="59"/>
      <c r="AA451" s="59"/>
      <c r="AB451" s="59"/>
      <c r="AC451" s="59"/>
      <c r="AD451" s="59"/>
      <c r="AE451" s="59"/>
      <c r="AF451" s="59"/>
      <c r="AG451" s="59"/>
      <c r="AH451" s="65"/>
      <c r="BF451" s="65"/>
      <c r="BG451" s="65"/>
      <c r="BI451" s="65"/>
    </row>
    <row r="452" spans="4:61">
      <c r="D452" s="162" t="str">
        <f t="shared" si="88"/>
        <v/>
      </c>
      <c r="E452" s="162" t="str">
        <f t="shared" ref="E452:E515" si="89">IF(D452="","",IF(ISERROR(INDEX($A$25:$B$34,MATCH(D452,$A$25:$A$34,0),2)),0,INDEX($A$25:$B$34,MATCH(D452,$A$25:$A$34,0),2)))</f>
        <v/>
      </c>
      <c r="F452" s="164" t="str">
        <f t="shared" ref="F452:F515" si="90">IF(D452="","",IF(emi&gt;(L451*(1+rate/freq)),IF((L451*(1+rate/freq))&lt;0,0,(L451*(1+rate/freq))),emi))</f>
        <v/>
      </c>
      <c r="G452" s="165" t="str">
        <f t="shared" ref="G452:G515" si="91">IF(D452="","",IF(L451&lt;0,0,L451)*rate/freq)</f>
        <v/>
      </c>
      <c r="H452" s="164" t="str">
        <f t="shared" si="85"/>
        <v/>
      </c>
      <c r="I452" s="162"/>
      <c r="J452" s="210"/>
      <c r="K452" s="162">
        <f t="shared" si="86"/>
        <v>0</v>
      </c>
      <c r="L452" s="164" t="str">
        <f t="shared" si="87"/>
        <v/>
      </c>
      <c r="M452" s="177"/>
      <c r="N452" s="59"/>
      <c r="O452" s="59"/>
      <c r="P452" s="59"/>
      <c r="Q452" s="59"/>
      <c r="R452" s="59"/>
      <c r="S452" s="59"/>
      <c r="T452" s="59"/>
      <c r="U452" s="59"/>
      <c r="V452" s="59"/>
      <c r="AA452" s="59"/>
      <c r="AB452" s="59"/>
      <c r="AC452" s="59"/>
      <c r="AD452" s="59"/>
      <c r="AE452" s="59"/>
      <c r="AF452" s="59"/>
      <c r="AG452" s="59"/>
      <c r="AH452" s="65"/>
      <c r="BF452" s="65"/>
      <c r="BG452" s="65"/>
      <c r="BI452" s="65"/>
    </row>
    <row r="453" spans="4:61">
      <c r="D453" s="162" t="str">
        <f t="shared" si="88"/>
        <v/>
      </c>
      <c r="E453" s="162" t="str">
        <f t="shared" si="89"/>
        <v/>
      </c>
      <c r="F453" s="164" t="str">
        <f t="shared" si="90"/>
        <v/>
      </c>
      <c r="G453" s="165" t="str">
        <f t="shared" si="91"/>
        <v/>
      </c>
      <c r="H453" s="164" t="str">
        <f t="shared" ref="H453:H516" si="92">IF(D453="","",F453-G453)</f>
        <v/>
      </c>
      <c r="I453" s="162"/>
      <c r="J453" s="210"/>
      <c r="K453" s="162">
        <f t="shared" ref="K453:K516" si="93">IF(L452=0,0,J453)</f>
        <v>0</v>
      </c>
      <c r="L453" s="164" t="str">
        <f t="shared" ref="L453:L516" si="94">IF(D453="","",IF(L452&lt;=0,0,IF(L452+E453-H453-I453-K453&lt;0,0,L452+E453-H453-I453-K453)))</f>
        <v/>
      </c>
      <c r="M453" s="177"/>
      <c r="N453" s="59"/>
      <c r="O453" s="59"/>
      <c r="P453" s="59"/>
      <c r="Q453" s="59"/>
      <c r="R453" s="59"/>
      <c r="S453" s="59"/>
      <c r="T453" s="59"/>
      <c r="U453" s="59"/>
      <c r="V453" s="59"/>
      <c r="AA453" s="59"/>
      <c r="AB453" s="59"/>
      <c r="AC453" s="59"/>
      <c r="AD453" s="59"/>
      <c r="AE453" s="59"/>
      <c r="AF453" s="59"/>
      <c r="AG453" s="59"/>
      <c r="AH453" s="65"/>
      <c r="BF453" s="65"/>
      <c r="BG453" s="65"/>
      <c r="BI453" s="65"/>
    </row>
    <row r="454" spans="4:61">
      <c r="D454" s="162" t="str">
        <f t="shared" si="88"/>
        <v/>
      </c>
      <c r="E454" s="162" t="str">
        <f t="shared" si="89"/>
        <v/>
      </c>
      <c r="F454" s="164" t="str">
        <f t="shared" si="90"/>
        <v/>
      </c>
      <c r="G454" s="165" t="str">
        <f t="shared" si="91"/>
        <v/>
      </c>
      <c r="H454" s="164" t="str">
        <f t="shared" si="92"/>
        <v/>
      </c>
      <c r="I454" s="162"/>
      <c r="J454" s="210"/>
      <c r="K454" s="162">
        <f t="shared" si="93"/>
        <v>0</v>
      </c>
      <c r="L454" s="164" t="str">
        <f t="shared" si="94"/>
        <v/>
      </c>
      <c r="M454" s="177"/>
      <c r="N454" s="59"/>
      <c r="O454" s="59"/>
      <c r="P454" s="59"/>
      <c r="Q454" s="59"/>
      <c r="R454" s="59"/>
      <c r="S454" s="59"/>
      <c r="T454" s="59"/>
      <c r="U454" s="59"/>
      <c r="V454" s="59"/>
      <c r="AA454" s="59"/>
      <c r="AB454" s="59"/>
      <c r="AC454" s="59"/>
      <c r="AD454" s="59"/>
      <c r="AE454" s="59"/>
      <c r="AF454" s="59"/>
      <c r="AG454" s="59"/>
      <c r="AH454" s="65"/>
      <c r="BF454" s="65"/>
      <c r="BG454" s="65"/>
      <c r="BI454" s="65"/>
    </row>
    <row r="455" spans="4:61">
      <c r="D455" s="162" t="str">
        <f t="shared" si="88"/>
        <v/>
      </c>
      <c r="E455" s="162" t="str">
        <f t="shared" si="89"/>
        <v/>
      </c>
      <c r="F455" s="164" t="str">
        <f t="shared" si="90"/>
        <v/>
      </c>
      <c r="G455" s="165" t="str">
        <f t="shared" si="91"/>
        <v/>
      </c>
      <c r="H455" s="164" t="str">
        <f t="shared" si="92"/>
        <v/>
      </c>
      <c r="I455" s="162"/>
      <c r="J455" s="210"/>
      <c r="K455" s="162">
        <f t="shared" si="93"/>
        <v>0</v>
      </c>
      <c r="L455" s="164" t="str">
        <f t="shared" si="94"/>
        <v/>
      </c>
      <c r="M455" s="177"/>
      <c r="N455" s="59"/>
      <c r="O455" s="59"/>
      <c r="P455" s="59"/>
      <c r="Q455" s="59"/>
      <c r="R455" s="59"/>
      <c r="S455" s="59"/>
      <c r="T455" s="59"/>
      <c r="U455" s="59"/>
      <c r="V455" s="59"/>
      <c r="AA455" s="59"/>
      <c r="AB455" s="59"/>
      <c r="AC455" s="59"/>
      <c r="AD455" s="59"/>
      <c r="AE455" s="59"/>
      <c r="AF455" s="59"/>
      <c r="AG455" s="59"/>
      <c r="AH455" s="65"/>
      <c r="BF455" s="65"/>
      <c r="BG455" s="65"/>
      <c r="BI455" s="65"/>
    </row>
    <row r="456" spans="4:61">
      <c r="D456" s="162" t="str">
        <f t="shared" si="88"/>
        <v/>
      </c>
      <c r="E456" s="162" t="str">
        <f t="shared" si="89"/>
        <v/>
      </c>
      <c r="F456" s="164" t="str">
        <f t="shared" si="90"/>
        <v/>
      </c>
      <c r="G456" s="165" t="str">
        <f t="shared" si="91"/>
        <v/>
      </c>
      <c r="H456" s="164" t="str">
        <f t="shared" si="92"/>
        <v/>
      </c>
      <c r="I456" s="162"/>
      <c r="J456" s="210"/>
      <c r="K456" s="162">
        <f t="shared" si="93"/>
        <v>0</v>
      </c>
      <c r="L456" s="164" t="str">
        <f t="shared" si="94"/>
        <v/>
      </c>
      <c r="M456" s="177"/>
      <c r="N456" s="59"/>
      <c r="O456" s="59"/>
      <c r="P456" s="59"/>
      <c r="Q456" s="59"/>
      <c r="R456" s="59"/>
      <c r="S456" s="59"/>
      <c r="T456" s="59"/>
      <c r="U456" s="59"/>
      <c r="V456" s="59"/>
      <c r="AA456" s="59"/>
      <c r="AB456" s="59"/>
      <c r="AC456" s="59"/>
      <c r="AD456" s="59"/>
      <c r="AE456" s="59"/>
      <c r="AF456" s="59"/>
      <c r="AG456" s="59"/>
      <c r="AH456" s="65"/>
      <c r="BF456" s="65"/>
      <c r="BG456" s="65"/>
      <c r="BI456" s="65"/>
    </row>
    <row r="457" spans="4:61">
      <c r="D457" s="162" t="str">
        <f t="shared" si="88"/>
        <v/>
      </c>
      <c r="E457" s="162" t="str">
        <f t="shared" si="89"/>
        <v/>
      </c>
      <c r="F457" s="164" t="str">
        <f t="shared" si="90"/>
        <v/>
      </c>
      <c r="G457" s="165" t="str">
        <f t="shared" si="91"/>
        <v/>
      </c>
      <c r="H457" s="164" t="str">
        <f t="shared" si="92"/>
        <v/>
      </c>
      <c r="I457" s="162"/>
      <c r="J457" s="210"/>
      <c r="K457" s="162">
        <f t="shared" si="93"/>
        <v>0</v>
      </c>
      <c r="L457" s="164" t="str">
        <f t="shared" si="94"/>
        <v/>
      </c>
      <c r="M457" s="177"/>
      <c r="N457" s="59"/>
      <c r="O457" s="59"/>
      <c r="P457" s="59"/>
      <c r="Q457" s="59"/>
      <c r="R457" s="59"/>
      <c r="S457" s="59"/>
      <c r="T457" s="59"/>
      <c r="U457" s="59"/>
      <c r="V457" s="59"/>
      <c r="AA457" s="59"/>
      <c r="AB457" s="59"/>
      <c r="AC457" s="59"/>
      <c r="AD457" s="59"/>
      <c r="AE457" s="59"/>
      <c r="AF457" s="59"/>
      <c r="AG457" s="59"/>
      <c r="AH457" s="65"/>
      <c r="BF457" s="65"/>
      <c r="BG457" s="65"/>
      <c r="BI457" s="65"/>
    </row>
    <row r="458" spans="4:61">
      <c r="D458" s="162" t="str">
        <f t="shared" si="88"/>
        <v/>
      </c>
      <c r="E458" s="162" t="str">
        <f t="shared" si="89"/>
        <v/>
      </c>
      <c r="F458" s="164" t="str">
        <f t="shared" si="90"/>
        <v/>
      </c>
      <c r="G458" s="165" t="str">
        <f t="shared" si="91"/>
        <v/>
      </c>
      <c r="H458" s="164" t="str">
        <f t="shared" si="92"/>
        <v/>
      </c>
      <c r="I458" s="162"/>
      <c r="J458" s="210"/>
      <c r="K458" s="162">
        <f t="shared" si="93"/>
        <v>0</v>
      </c>
      <c r="L458" s="164" t="str">
        <f t="shared" si="94"/>
        <v/>
      </c>
      <c r="M458" s="177"/>
      <c r="N458" s="59"/>
      <c r="O458" s="59"/>
      <c r="P458" s="59"/>
      <c r="Q458" s="59"/>
      <c r="R458" s="59"/>
      <c r="S458" s="59"/>
      <c r="T458" s="59"/>
      <c r="U458" s="59"/>
      <c r="V458" s="59"/>
      <c r="AA458" s="59"/>
      <c r="AB458" s="59"/>
      <c r="AC458" s="59"/>
      <c r="AD458" s="59"/>
      <c r="AE458" s="59"/>
      <c r="AF458" s="59"/>
      <c r="AG458" s="59"/>
      <c r="AH458" s="65"/>
      <c r="BF458" s="65"/>
      <c r="BG458" s="65"/>
      <c r="BI458" s="65"/>
    </row>
    <row r="459" spans="4:61">
      <c r="D459" s="162" t="str">
        <f t="shared" si="88"/>
        <v/>
      </c>
      <c r="E459" s="162" t="str">
        <f t="shared" si="89"/>
        <v/>
      </c>
      <c r="F459" s="164" t="str">
        <f t="shared" si="90"/>
        <v/>
      </c>
      <c r="G459" s="165" t="str">
        <f t="shared" si="91"/>
        <v/>
      </c>
      <c r="H459" s="164" t="str">
        <f t="shared" si="92"/>
        <v/>
      </c>
      <c r="I459" s="162"/>
      <c r="J459" s="210"/>
      <c r="K459" s="162">
        <f t="shared" si="93"/>
        <v>0</v>
      </c>
      <c r="L459" s="164" t="str">
        <f t="shared" si="94"/>
        <v/>
      </c>
      <c r="M459" s="177"/>
      <c r="N459" s="59"/>
      <c r="O459" s="59"/>
      <c r="P459" s="59"/>
      <c r="Q459" s="59"/>
      <c r="R459" s="59"/>
      <c r="S459" s="59"/>
      <c r="T459" s="59"/>
      <c r="U459" s="59"/>
      <c r="V459" s="59"/>
      <c r="AA459" s="59"/>
      <c r="AB459" s="59"/>
      <c r="AC459" s="59"/>
      <c r="AD459" s="59"/>
      <c r="AE459" s="59"/>
      <c r="AF459" s="59"/>
      <c r="AG459" s="59"/>
      <c r="AH459" s="65"/>
      <c r="BF459" s="65"/>
      <c r="BG459" s="65"/>
      <c r="BI459" s="65"/>
    </row>
    <row r="460" spans="4:61">
      <c r="D460" s="162" t="str">
        <f t="shared" si="88"/>
        <v/>
      </c>
      <c r="E460" s="162" t="str">
        <f t="shared" si="89"/>
        <v/>
      </c>
      <c r="F460" s="164" t="str">
        <f t="shared" si="90"/>
        <v/>
      </c>
      <c r="G460" s="165" t="str">
        <f t="shared" si="91"/>
        <v/>
      </c>
      <c r="H460" s="164" t="str">
        <f t="shared" si="92"/>
        <v/>
      </c>
      <c r="I460" s="162"/>
      <c r="J460" s="210"/>
      <c r="K460" s="162">
        <f t="shared" si="93"/>
        <v>0</v>
      </c>
      <c r="L460" s="164" t="str">
        <f t="shared" si="94"/>
        <v/>
      </c>
      <c r="M460" s="177"/>
      <c r="N460" s="59"/>
      <c r="O460" s="59"/>
      <c r="P460" s="59"/>
      <c r="Q460" s="59"/>
      <c r="R460" s="59"/>
      <c r="S460" s="59"/>
      <c r="T460" s="59"/>
      <c r="U460" s="59"/>
      <c r="V460" s="59"/>
      <c r="AA460" s="59"/>
      <c r="AB460" s="59"/>
      <c r="AC460" s="59"/>
      <c r="AD460" s="59"/>
      <c r="AE460" s="59"/>
      <c r="AF460" s="59"/>
      <c r="AG460" s="59"/>
      <c r="AH460" s="65"/>
      <c r="BF460" s="65"/>
      <c r="BG460" s="65"/>
      <c r="BI460" s="65"/>
    </row>
    <row r="461" spans="4:61">
      <c r="D461" s="162" t="str">
        <f t="shared" si="88"/>
        <v/>
      </c>
      <c r="E461" s="162" t="str">
        <f t="shared" si="89"/>
        <v/>
      </c>
      <c r="F461" s="164" t="str">
        <f t="shared" si="90"/>
        <v/>
      </c>
      <c r="G461" s="165" t="str">
        <f t="shared" si="91"/>
        <v/>
      </c>
      <c r="H461" s="164" t="str">
        <f t="shared" si="92"/>
        <v/>
      </c>
      <c r="I461" s="162"/>
      <c r="J461" s="210"/>
      <c r="K461" s="162">
        <f t="shared" si="93"/>
        <v>0</v>
      </c>
      <c r="L461" s="164" t="str">
        <f t="shared" si="94"/>
        <v/>
      </c>
      <c r="M461" s="177"/>
      <c r="N461" s="59"/>
      <c r="O461" s="59"/>
      <c r="P461" s="59"/>
      <c r="Q461" s="59"/>
      <c r="R461" s="59"/>
      <c r="S461" s="59"/>
      <c r="T461" s="59"/>
      <c r="U461" s="59"/>
      <c r="V461" s="59"/>
      <c r="AA461" s="59"/>
      <c r="AB461" s="59"/>
      <c r="AC461" s="59"/>
      <c r="AD461" s="59"/>
      <c r="AE461" s="59"/>
      <c r="AF461" s="59"/>
      <c r="AG461" s="59"/>
      <c r="AH461" s="65"/>
      <c r="BF461" s="65"/>
      <c r="BG461" s="65"/>
      <c r="BI461" s="65"/>
    </row>
    <row r="462" spans="4:61">
      <c r="D462" s="162" t="str">
        <f t="shared" si="88"/>
        <v/>
      </c>
      <c r="E462" s="162" t="str">
        <f t="shared" si="89"/>
        <v/>
      </c>
      <c r="F462" s="164" t="str">
        <f t="shared" si="90"/>
        <v/>
      </c>
      <c r="G462" s="165" t="str">
        <f t="shared" si="91"/>
        <v/>
      </c>
      <c r="H462" s="164" t="str">
        <f t="shared" si="92"/>
        <v/>
      </c>
      <c r="I462" s="162"/>
      <c r="J462" s="210"/>
      <c r="K462" s="162">
        <f t="shared" si="93"/>
        <v>0</v>
      </c>
      <c r="L462" s="164" t="str">
        <f t="shared" si="94"/>
        <v/>
      </c>
      <c r="M462" s="177"/>
      <c r="N462" s="59"/>
      <c r="O462" s="59"/>
      <c r="P462" s="59"/>
      <c r="Q462" s="59"/>
      <c r="R462" s="59"/>
      <c r="S462" s="59"/>
      <c r="T462" s="59"/>
      <c r="U462" s="59"/>
      <c r="V462" s="59"/>
      <c r="AA462" s="59"/>
      <c r="AB462" s="59"/>
      <c r="AC462" s="59"/>
      <c r="AD462" s="59"/>
      <c r="AE462" s="59"/>
      <c r="AF462" s="59"/>
      <c r="AG462" s="59"/>
      <c r="AH462" s="65"/>
      <c r="BF462" s="65"/>
      <c r="BG462" s="65"/>
      <c r="BI462" s="65"/>
    </row>
    <row r="463" spans="4:61">
      <c r="D463" s="162" t="str">
        <f t="shared" si="88"/>
        <v/>
      </c>
      <c r="E463" s="162" t="str">
        <f t="shared" si="89"/>
        <v/>
      </c>
      <c r="F463" s="164" t="str">
        <f t="shared" si="90"/>
        <v/>
      </c>
      <c r="G463" s="165" t="str">
        <f t="shared" si="91"/>
        <v/>
      </c>
      <c r="H463" s="164" t="str">
        <f t="shared" si="92"/>
        <v/>
      </c>
      <c r="I463" s="162"/>
      <c r="J463" s="210"/>
      <c r="K463" s="162">
        <f t="shared" si="93"/>
        <v>0</v>
      </c>
      <c r="L463" s="164" t="str">
        <f t="shared" si="94"/>
        <v/>
      </c>
      <c r="M463" s="177"/>
      <c r="N463" s="59"/>
      <c r="O463" s="59"/>
      <c r="P463" s="59"/>
      <c r="Q463" s="59"/>
      <c r="R463" s="59"/>
      <c r="S463" s="59"/>
      <c r="T463" s="59"/>
      <c r="U463" s="59"/>
      <c r="V463" s="59"/>
      <c r="AA463" s="59"/>
      <c r="AB463" s="59"/>
      <c r="AC463" s="59"/>
      <c r="AD463" s="59"/>
      <c r="AE463" s="59"/>
      <c r="AF463" s="59"/>
      <c r="AG463" s="59"/>
      <c r="AH463" s="65"/>
      <c r="BF463" s="65"/>
      <c r="BG463" s="65"/>
      <c r="BI463" s="65"/>
    </row>
    <row r="464" spans="4:61">
      <c r="D464" s="162" t="str">
        <f t="shared" si="88"/>
        <v/>
      </c>
      <c r="E464" s="162" t="str">
        <f t="shared" si="89"/>
        <v/>
      </c>
      <c r="F464" s="164" t="str">
        <f t="shared" si="90"/>
        <v/>
      </c>
      <c r="G464" s="165" t="str">
        <f t="shared" si="91"/>
        <v/>
      </c>
      <c r="H464" s="164" t="str">
        <f t="shared" si="92"/>
        <v/>
      </c>
      <c r="I464" s="162"/>
      <c r="J464" s="210"/>
      <c r="K464" s="162">
        <f t="shared" si="93"/>
        <v>0</v>
      </c>
      <c r="L464" s="164" t="str">
        <f t="shared" si="94"/>
        <v/>
      </c>
      <c r="M464" s="177"/>
      <c r="N464" s="59"/>
      <c r="O464" s="59"/>
      <c r="P464" s="59"/>
      <c r="Q464" s="59"/>
      <c r="R464" s="59"/>
      <c r="S464" s="59"/>
      <c r="T464" s="59"/>
      <c r="U464" s="59"/>
      <c r="V464" s="59"/>
      <c r="AA464" s="59"/>
      <c r="AB464" s="59"/>
      <c r="AC464" s="59"/>
      <c r="AD464" s="59"/>
      <c r="AE464" s="59"/>
      <c r="AF464" s="59"/>
      <c r="AG464" s="59"/>
      <c r="AH464" s="65"/>
      <c r="BF464" s="65"/>
      <c r="BG464" s="65"/>
      <c r="BI464" s="65"/>
    </row>
    <row r="465" spans="4:61">
      <c r="D465" s="162" t="str">
        <f t="shared" si="88"/>
        <v/>
      </c>
      <c r="E465" s="162" t="str">
        <f t="shared" si="89"/>
        <v/>
      </c>
      <c r="F465" s="164" t="str">
        <f t="shared" si="90"/>
        <v/>
      </c>
      <c r="G465" s="165" t="str">
        <f t="shared" si="91"/>
        <v/>
      </c>
      <c r="H465" s="164" t="str">
        <f t="shared" si="92"/>
        <v/>
      </c>
      <c r="I465" s="162"/>
      <c r="J465" s="210"/>
      <c r="K465" s="162">
        <f t="shared" si="93"/>
        <v>0</v>
      </c>
      <c r="L465" s="164" t="str">
        <f t="shared" si="94"/>
        <v/>
      </c>
      <c r="M465" s="177"/>
      <c r="N465" s="59"/>
      <c r="O465" s="59"/>
      <c r="P465" s="59"/>
      <c r="Q465" s="59"/>
      <c r="R465" s="59"/>
      <c r="S465" s="59"/>
      <c r="T465" s="59"/>
      <c r="U465" s="59"/>
      <c r="V465" s="59"/>
      <c r="AA465" s="59"/>
      <c r="AB465" s="59"/>
      <c r="AC465" s="59"/>
      <c r="AD465" s="59"/>
      <c r="AE465" s="59"/>
      <c r="AF465" s="59"/>
      <c r="AG465" s="59"/>
      <c r="AH465" s="65"/>
      <c r="BF465" s="65"/>
      <c r="BG465" s="65"/>
      <c r="BI465" s="65"/>
    </row>
    <row r="466" spans="4:61">
      <c r="D466" s="162" t="str">
        <f t="shared" si="88"/>
        <v/>
      </c>
      <c r="E466" s="162" t="str">
        <f t="shared" si="89"/>
        <v/>
      </c>
      <c r="F466" s="164" t="str">
        <f t="shared" si="90"/>
        <v/>
      </c>
      <c r="G466" s="165" t="str">
        <f t="shared" si="91"/>
        <v/>
      </c>
      <c r="H466" s="164" t="str">
        <f t="shared" si="92"/>
        <v/>
      </c>
      <c r="I466" s="162"/>
      <c r="J466" s="210"/>
      <c r="K466" s="162">
        <f t="shared" si="93"/>
        <v>0</v>
      </c>
      <c r="L466" s="164" t="str">
        <f t="shared" si="94"/>
        <v/>
      </c>
      <c r="M466" s="177"/>
      <c r="N466" s="59"/>
      <c r="O466" s="59"/>
      <c r="P466" s="59"/>
      <c r="Q466" s="59"/>
      <c r="R466" s="59"/>
      <c r="S466" s="59"/>
      <c r="T466" s="59"/>
      <c r="U466" s="59"/>
      <c r="V466" s="59"/>
      <c r="AA466" s="59"/>
      <c r="AB466" s="59"/>
      <c r="AC466" s="59"/>
      <c r="AD466" s="59"/>
      <c r="AE466" s="59"/>
      <c r="AF466" s="59"/>
      <c r="AG466" s="59"/>
      <c r="AH466" s="65"/>
      <c r="BF466" s="65"/>
      <c r="BG466" s="65"/>
      <c r="BI466" s="65"/>
    </row>
    <row r="467" spans="4:61">
      <c r="D467" s="162" t="str">
        <f t="shared" si="88"/>
        <v/>
      </c>
      <c r="E467" s="162" t="str">
        <f t="shared" si="89"/>
        <v/>
      </c>
      <c r="F467" s="164" t="str">
        <f t="shared" si="90"/>
        <v/>
      </c>
      <c r="G467" s="165" t="str">
        <f t="shared" si="91"/>
        <v/>
      </c>
      <c r="H467" s="164" t="str">
        <f t="shared" si="92"/>
        <v/>
      </c>
      <c r="I467" s="162"/>
      <c r="J467" s="210"/>
      <c r="K467" s="162">
        <f t="shared" si="93"/>
        <v>0</v>
      </c>
      <c r="L467" s="164" t="str">
        <f t="shared" si="94"/>
        <v/>
      </c>
      <c r="M467" s="177"/>
      <c r="N467" s="59"/>
      <c r="O467" s="59"/>
      <c r="P467" s="59"/>
      <c r="Q467" s="59"/>
      <c r="R467" s="59"/>
      <c r="S467" s="59"/>
      <c r="T467" s="59"/>
      <c r="U467" s="59"/>
      <c r="V467" s="59"/>
      <c r="AA467" s="59"/>
      <c r="AB467" s="59"/>
      <c r="AC467" s="59"/>
      <c r="AD467" s="59"/>
      <c r="AE467" s="59"/>
      <c r="AF467" s="59"/>
      <c r="AG467" s="59"/>
      <c r="AH467" s="65"/>
      <c r="BF467" s="65"/>
      <c r="BG467" s="65"/>
      <c r="BI467" s="65"/>
    </row>
    <row r="468" spans="4:61">
      <c r="D468" s="162" t="str">
        <f t="shared" si="88"/>
        <v/>
      </c>
      <c r="E468" s="162" t="str">
        <f t="shared" si="89"/>
        <v/>
      </c>
      <c r="F468" s="164" t="str">
        <f t="shared" si="90"/>
        <v/>
      </c>
      <c r="G468" s="165" t="str">
        <f t="shared" si="91"/>
        <v/>
      </c>
      <c r="H468" s="164" t="str">
        <f t="shared" si="92"/>
        <v/>
      </c>
      <c r="I468" s="162"/>
      <c r="J468" s="210"/>
      <c r="K468" s="162">
        <f t="shared" si="93"/>
        <v>0</v>
      </c>
      <c r="L468" s="164" t="str">
        <f t="shared" si="94"/>
        <v/>
      </c>
      <c r="M468" s="177"/>
      <c r="N468" s="59"/>
      <c r="O468" s="59"/>
      <c r="P468" s="59"/>
      <c r="Q468" s="59"/>
      <c r="R468" s="59"/>
      <c r="S468" s="59"/>
      <c r="T468" s="59"/>
      <c r="U468" s="59"/>
      <c r="V468" s="59"/>
      <c r="AA468" s="59"/>
      <c r="AB468" s="59"/>
      <c r="AC468" s="59"/>
      <c r="AD468" s="59"/>
      <c r="AE468" s="59"/>
      <c r="AF468" s="59"/>
      <c r="AG468" s="59"/>
      <c r="AH468" s="65"/>
      <c r="BF468" s="65"/>
      <c r="BG468" s="65"/>
      <c r="BI468" s="65"/>
    </row>
    <row r="469" spans="4:61">
      <c r="D469" s="162" t="str">
        <f t="shared" si="88"/>
        <v/>
      </c>
      <c r="E469" s="162" t="str">
        <f t="shared" si="89"/>
        <v/>
      </c>
      <c r="F469" s="164" t="str">
        <f t="shared" si="90"/>
        <v/>
      </c>
      <c r="G469" s="165" t="str">
        <f t="shared" si="91"/>
        <v/>
      </c>
      <c r="H469" s="164" t="str">
        <f t="shared" si="92"/>
        <v/>
      </c>
      <c r="I469" s="162"/>
      <c r="J469" s="210"/>
      <c r="K469" s="162">
        <f t="shared" si="93"/>
        <v>0</v>
      </c>
      <c r="L469" s="164" t="str">
        <f t="shared" si="94"/>
        <v/>
      </c>
      <c r="M469" s="177"/>
      <c r="N469" s="59"/>
      <c r="O469" s="59"/>
      <c r="P469" s="59"/>
      <c r="Q469" s="59"/>
      <c r="R469" s="59"/>
      <c r="S469" s="59"/>
      <c r="T469" s="59"/>
      <c r="U469" s="59"/>
      <c r="V469" s="59"/>
      <c r="AA469" s="59"/>
      <c r="AB469" s="59"/>
      <c r="AC469" s="59"/>
      <c r="AD469" s="59"/>
      <c r="AE469" s="59"/>
      <c r="AF469" s="59"/>
      <c r="AG469" s="59"/>
      <c r="AH469" s="65"/>
      <c r="BF469" s="65"/>
      <c r="BG469" s="65"/>
      <c r="BI469" s="65"/>
    </row>
    <row r="470" spans="4:61">
      <c r="D470" s="162" t="str">
        <f t="shared" si="88"/>
        <v/>
      </c>
      <c r="E470" s="162" t="str">
        <f t="shared" si="89"/>
        <v/>
      </c>
      <c r="F470" s="164" t="str">
        <f t="shared" si="90"/>
        <v/>
      </c>
      <c r="G470" s="165" t="str">
        <f t="shared" si="91"/>
        <v/>
      </c>
      <c r="H470" s="164" t="str">
        <f t="shared" si="92"/>
        <v/>
      </c>
      <c r="I470" s="162"/>
      <c r="J470" s="210"/>
      <c r="K470" s="162">
        <f t="shared" si="93"/>
        <v>0</v>
      </c>
      <c r="L470" s="164" t="str">
        <f t="shared" si="94"/>
        <v/>
      </c>
      <c r="M470" s="177"/>
      <c r="N470" s="59"/>
      <c r="O470" s="59"/>
      <c r="P470" s="59"/>
      <c r="Q470" s="59"/>
      <c r="R470" s="59"/>
      <c r="S470" s="59"/>
      <c r="T470" s="59"/>
      <c r="U470" s="59"/>
      <c r="V470" s="59"/>
      <c r="AA470" s="59"/>
      <c r="AB470" s="59"/>
      <c r="AC470" s="59"/>
      <c r="AD470" s="59"/>
      <c r="AE470" s="59"/>
      <c r="AF470" s="59"/>
      <c r="AG470" s="59"/>
      <c r="AH470" s="65"/>
      <c r="BF470" s="65"/>
      <c r="BG470" s="65"/>
      <c r="BI470" s="65"/>
    </row>
    <row r="471" spans="4:61">
      <c r="D471" s="162" t="str">
        <f t="shared" si="88"/>
        <v/>
      </c>
      <c r="E471" s="162" t="str">
        <f t="shared" si="89"/>
        <v/>
      </c>
      <c r="F471" s="164" t="str">
        <f t="shared" si="90"/>
        <v/>
      </c>
      <c r="G471" s="165" t="str">
        <f t="shared" si="91"/>
        <v/>
      </c>
      <c r="H471" s="164" t="str">
        <f t="shared" si="92"/>
        <v/>
      </c>
      <c r="I471" s="162"/>
      <c r="J471" s="210"/>
      <c r="K471" s="162">
        <f t="shared" si="93"/>
        <v>0</v>
      </c>
      <c r="L471" s="164" t="str">
        <f t="shared" si="94"/>
        <v/>
      </c>
      <c r="M471" s="177"/>
      <c r="N471" s="59"/>
      <c r="O471" s="59"/>
      <c r="P471" s="59"/>
      <c r="Q471" s="59"/>
      <c r="R471" s="59"/>
      <c r="S471" s="59"/>
      <c r="T471" s="59"/>
      <c r="U471" s="59"/>
      <c r="V471" s="59"/>
      <c r="AA471" s="59"/>
      <c r="AB471" s="59"/>
      <c r="AC471" s="59"/>
      <c r="AD471" s="59"/>
      <c r="AE471" s="59"/>
      <c r="AF471" s="59"/>
      <c r="AG471" s="59"/>
      <c r="AH471" s="65"/>
      <c r="BF471" s="65"/>
      <c r="BG471" s="65"/>
      <c r="BI471" s="65"/>
    </row>
    <row r="472" spans="4:61">
      <c r="D472" s="162" t="str">
        <f t="shared" si="88"/>
        <v/>
      </c>
      <c r="E472" s="162" t="str">
        <f t="shared" si="89"/>
        <v/>
      </c>
      <c r="F472" s="164" t="str">
        <f t="shared" si="90"/>
        <v/>
      </c>
      <c r="G472" s="165" t="str">
        <f t="shared" si="91"/>
        <v/>
      </c>
      <c r="H472" s="164" t="str">
        <f t="shared" si="92"/>
        <v/>
      </c>
      <c r="I472" s="162"/>
      <c r="J472" s="210"/>
      <c r="K472" s="162">
        <f t="shared" si="93"/>
        <v>0</v>
      </c>
      <c r="L472" s="164" t="str">
        <f t="shared" si="94"/>
        <v/>
      </c>
      <c r="M472" s="177"/>
      <c r="N472" s="59"/>
      <c r="O472" s="59"/>
      <c r="P472" s="59"/>
      <c r="Q472" s="59"/>
      <c r="R472" s="59"/>
      <c r="S472" s="59"/>
      <c r="T472" s="59"/>
      <c r="U472" s="59"/>
      <c r="V472" s="59"/>
      <c r="AA472" s="59"/>
      <c r="AB472" s="59"/>
      <c r="AC472" s="59"/>
      <c r="AD472" s="59"/>
      <c r="AE472" s="59"/>
      <c r="AF472" s="59"/>
      <c r="AG472" s="59"/>
      <c r="AH472" s="65"/>
      <c r="BF472" s="65"/>
      <c r="BG472" s="65"/>
      <c r="BI472" s="65"/>
    </row>
    <row r="473" spans="4:61">
      <c r="D473" s="162" t="str">
        <f t="shared" si="88"/>
        <v/>
      </c>
      <c r="E473" s="162" t="str">
        <f t="shared" si="89"/>
        <v/>
      </c>
      <c r="F473" s="164" t="str">
        <f t="shared" si="90"/>
        <v/>
      </c>
      <c r="G473" s="165" t="str">
        <f t="shared" si="91"/>
        <v/>
      </c>
      <c r="H473" s="164" t="str">
        <f t="shared" si="92"/>
        <v/>
      </c>
      <c r="I473" s="162"/>
      <c r="J473" s="210"/>
      <c r="K473" s="162">
        <f t="shared" si="93"/>
        <v>0</v>
      </c>
      <c r="L473" s="164" t="str">
        <f t="shared" si="94"/>
        <v/>
      </c>
      <c r="M473" s="177"/>
      <c r="N473" s="59"/>
      <c r="O473" s="59"/>
      <c r="P473" s="59"/>
      <c r="Q473" s="59"/>
      <c r="R473" s="59"/>
      <c r="S473" s="59"/>
      <c r="T473" s="59"/>
      <c r="U473" s="59"/>
      <c r="V473" s="59"/>
      <c r="AA473" s="59"/>
      <c r="AB473" s="59"/>
      <c r="AC473" s="59"/>
      <c r="AD473" s="59"/>
      <c r="AE473" s="59"/>
      <c r="AF473" s="59"/>
      <c r="AG473" s="59"/>
      <c r="AH473" s="65"/>
      <c r="BF473" s="65"/>
      <c r="BG473" s="65"/>
      <c r="BI473" s="65"/>
    </row>
    <row r="474" spans="4:61">
      <c r="D474" s="162" t="str">
        <f t="shared" si="88"/>
        <v/>
      </c>
      <c r="E474" s="162" t="str">
        <f t="shared" si="89"/>
        <v/>
      </c>
      <c r="F474" s="164" t="str">
        <f t="shared" si="90"/>
        <v/>
      </c>
      <c r="G474" s="165" t="str">
        <f t="shared" si="91"/>
        <v/>
      </c>
      <c r="H474" s="164" t="str">
        <f t="shared" si="92"/>
        <v/>
      </c>
      <c r="I474" s="162"/>
      <c r="J474" s="210"/>
      <c r="K474" s="162">
        <f t="shared" si="93"/>
        <v>0</v>
      </c>
      <c r="L474" s="164" t="str">
        <f t="shared" si="94"/>
        <v/>
      </c>
      <c r="M474" s="177"/>
      <c r="N474" s="59"/>
      <c r="O474" s="59"/>
      <c r="P474" s="59"/>
      <c r="Q474" s="59"/>
      <c r="R474" s="59"/>
      <c r="S474" s="59"/>
      <c r="T474" s="59"/>
      <c r="U474" s="59"/>
      <c r="V474" s="59"/>
      <c r="AA474" s="59"/>
      <c r="AB474" s="59"/>
      <c r="AC474" s="59"/>
      <c r="AD474" s="59"/>
      <c r="AE474" s="59"/>
      <c r="AF474" s="59"/>
      <c r="AG474" s="59"/>
      <c r="AH474" s="65"/>
      <c r="BF474" s="65"/>
      <c r="BG474" s="65"/>
      <c r="BI474" s="65"/>
    </row>
    <row r="475" spans="4:61">
      <c r="D475" s="162" t="str">
        <f t="shared" si="88"/>
        <v/>
      </c>
      <c r="E475" s="162" t="str">
        <f t="shared" si="89"/>
        <v/>
      </c>
      <c r="F475" s="164" t="str">
        <f t="shared" si="90"/>
        <v/>
      </c>
      <c r="G475" s="165" t="str">
        <f t="shared" si="91"/>
        <v/>
      </c>
      <c r="H475" s="164" t="str">
        <f t="shared" si="92"/>
        <v/>
      </c>
      <c r="I475" s="162"/>
      <c r="J475" s="210"/>
      <c r="K475" s="162">
        <f t="shared" si="93"/>
        <v>0</v>
      </c>
      <c r="L475" s="164" t="str">
        <f t="shared" si="94"/>
        <v/>
      </c>
      <c r="M475" s="177"/>
      <c r="N475" s="59"/>
      <c r="O475" s="59"/>
      <c r="P475" s="59"/>
      <c r="Q475" s="59"/>
      <c r="R475" s="59"/>
      <c r="S475" s="59"/>
      <c r="T475" s="59"/>
      <c r="U475" s="59"/>
      <c r="V475" s="59"/>
      <c r="AA475" s="59"/>
      <c r="AB475" s="59"/>
      <c r="AC475" s="59"/>
      <c r="AD475" s="59"/>
      <c r="AE475" s="59"/>
      <c r="AF475" s="59"/>
      <c r="AG475" s="59"/>
      <c r="AH475" s="65"/>
      <c r="BF475" s="65"/>
      <c r="BG475" s="65"/>
      <c r="BI475" s="65"/>
    </row>
    <row r="476" spans="4:61">
      <c r="D476" s="162" t="str">
        <f t="shared" si="88"/>
        <v/>
      </c>
      <c r="E476" s="162" t="str">
        <f t="shared" si="89"/>
        <v/>
      </c>
      <c r="F476" s="164" t="str">
        <f t="shared" si="90"/>
        <v/>
      </c>
      <c r="G476" s="165" t="str">
        <f t="shared" si="91"/>
        <v/>
      </c>
      <c r="H476" s="164" t="str">
        <f t="shared" si="92"/>
        <v/>
      </c>
      <c r="I476" s="162"/>
      <c r="J476" s="210"/>
      <c r="K476" s="162">
        <f t="shared" si="93"/>
        <v>0</v>
      </c>
      <c r="L476" s="164" t="str">
        <f t="shared" si="94"/>
        <v/>
      </c>
      <c r="M476" s="177"/>
      <c r="N476" s="59"/>
      <c r="O476" s="59"/>
      <c r="P476" s="59"/>
      <c r="Q476" s="59"/>
      <c r="R476" s="59"/>
      <c r="S476" s="59"/>
      <c r="T476" s="59"/>
      <c r="U476" s="59"/>
      <c r="V476" s="59"/>
      <c r="AA476" s="59"/>
      <c r="AB476" s="59"/>
      <c r="AC476" s="59"/>
      <c r="AD476" s="59"/>
      <c r="AE476" s="59"/>
      <c r="AF476" s="59"/>
      <c r="AG476" s="59"/>
      <c r="AH476" s="65"/>
      <c r="BF476" s="65"/>
      <c r="BG476" s="65"/>
      <c r="BI476" s="65"/>
    </row>
    <row r="477" spans="4:61">
      <c r="D477" s="162" t="str">
        <f t="shared" si="88"/>
        <v/>
      </c>
      <c r="E477" s="162" t="str">
        <f t="shared" si="89"/>
        <v/>
      </c>
      <c r="F477" s="164" t="str">
        <f t="shared" si="90"/>
        <v/>
      </c>
      <c r="G477" s="165" t="str">
        <f t="shared" si="91"/>
        <v/>
      </c>
      <c r="H477" s="164" t="str">
        <f t="shared" si="92"/>
        <v/>
      </c>
      <c r="I477" s="162"/>
      <c r="J477" s="210"/>
      <c r="K477" s="162">
        <f t="shared" si="93"/>
        <v>0</v>
      </c>
      <c r="L477" s="164" t="str">
        <f t="shared" si="94"/>
        <v/>
      </c>
      <c r="M477" s="177"/>
      <c r="N477" s="59"/>
      <c r="O477" s="59"/>
      <c r="P477" s="59"/>
      <c r="Q477" s="59"/>
      <c r="R477" s="59"/>
      <c r="S477" s="59"/>
      <c r="T477" s="59"/>
      <c r="U477" s="59"/>
      <c r="V477" s="59"/>
      <c r="AA477" s="59"/>
      <c r="AB477" s="59"/>
      <c r="AC477" s="59"/>
      <c r="AD477" s="59"/>
      <c r="AE477" s="59"/>
      <c r="AF477" s="59"/>
      <c r="AG477" s="59"/>
      <c r="AH477" s="65"/>
      <c r="BF477" s="65"/>
      <c r="BG477" s="65"/>
      <c r="BI477" s="65"/>
    </row>
    <row r="478" spans="4:61">
      <c r="D478" s="162" t="str">
        <f t="shared" si="88"/>
        <v/>
      </c>
      <c r="E478" s="162" t="str">
        <f t="shared" si="89"/>
        <v/>
      </c>
      <c r="F478" s="164" t="str">
        <f t="shared" si="90"/>
        <v/>
      </c>
      <c r="G478" s="165" t="str">
        <f t="shared" si="91"/>
        <v/>
      </c>
      <c r="H478" s="164" t="str">
        <f t="shared" si="92"/>
        <v/>
      </c>
      <c r="I478" s="162"/>
      <c r="J478" s="210"/>
      <c r="K478" s="162">
        <f t="shared" si="93"/>
        <v>0</v>
      </c>
      <c r="L478" s="164" t="str">
        <f t="shared" si="94"/>
        <v/>
      </c>
      <c r="M478" s="177"/>
      <c r="N478" s="59"/>
      <c r="O478" s="59"/>
      <c r="P478" s="59"/>
      <c r="Q478" s="59"/>
      <c r="R478" s="59"/>
      <c r="S478" s="59"/>
      <c r="T478" s="59"/>
      <c r="U478" s="59"/>
      <c r="V478" s="59"/>
      <c r="AA478" s="59"/>
      <c r="AB478" s="59"/>
      <c r="AC478" s="59"/>
      <c r="AD478" s="59"/>
      <c r="AE478" s="59"/>
      <c r="AF478" s="59"/>
      <c r="AG478" s="59"/>
      <c r="AH478" s="65"/>
      <c r="BF478" s="65"/>
      <c r="BG478" s="65"/>
      <c r="BI478" s="65"/>
    </row>
    <row r="479" spans="4:61">
      <c r="D479" s="162" t="str">
        <f t="shared" si="88"/>
        <v/>
      </c>
      <c r="E479" s="162" t="str">
        <f t="shared" si="89"/>
        <v/>
      </c>
      <c r="F479" s="164" t="str">
        <f t="shared" si="90"/>
        <v/>
      </c>
      <c r="G479" s="165" t="str">
        <f t="shared" si="91"/>
        <v/>
      </c>
      <c r="H479" s="164" t="str">
        <f t="shared" si="92"/>
        <v/>
      </c>
      <c r="I479" s="162"/>
      <c r="J479" s="210"/>
      <c r="K479" s="162">
        <f t="shared" si="93"/>
        <v>0</v>
      </c>
      <c r="L479" s="164" t="str">
        <f t="shared" si="94"/>
        <v/>
      </c>
      <c r="M479" s="177"/>
      <c r="N479" s="59"/>
      <c r="O479" s="59"/>
      <c r="P479" s="59"/>
      <c r="Q479" s="59"/>
      <c r="R479" s="59"/>
      <c r="S479" s="59"/>
      <c r="T479" s="59"/>
      <c r="U479" s="59"/>
      <c r="V479" s="59"/>
      <c r="AA479" s="59"/>
      <c r="AB479" s="59"/>
      <c r="AC479" s="59"/>
      <c r="AD479" s="59"/>
      <c r="AE479" s="59"/>
      <c r="AF479" s="59"/>
      <c r="AG479" s="59"/>
      <c r="AH479" s="65"/>
      <c r="BF479" s="65"/>
      <c r="BG479" s="65"/>
      <c r="BI479" s="65"/>
    </row>
    <row r="480" spans="4:61">
      <c r="D480" s="162" t="str">
        <f t="shared" si="88"/>
        <v/>
      </c>
      <c r="E480" s="162" t="str">
        <f t="shared" si="89"/>
        <v/>
      </c>
      <c r="F480" s="164" t="str">
        <f t="shared" si="90"/>
        <v/>
      </c>
      <c r="G480" s="165" t="str">
        <f t="shared" si="91"/>
        <v/>
      </c>
      <c r="H480" s="164" t="str">
        <f t="shared" si="92"/>
        <v/>
      </c>
      <c r="I480" s="162"/>
      <c r="J480" s="210"/>
      <c r="K480" s="162">
        <f t="shared" si="93"/>
        <v>0</v>
      </c>
      <c r="L480" s="164" t="str">
        <f t="shared" si="94"/>
        <v/>
      </c>
      <c r="M480" s="177"/>
      <c r="N480" s="59"/>
      <c r="O480" s="59"/>
      <c r="P480" s="59"/>
      <c r="Q480" s="59"/>
      <c r="R480" s="59"/>
      <c r="S480" s="59"/>
      <c r="T480" s="59"/>
      <c r="U480" s="59"/>
      <c r="V480" s="59"/>
      <c r="AA480" s="59"/>
      <c r="AB480" s="59"/>
      <c r="AC480" s="59"/>
      <c r="AD480" s="59"/>
      <c r="AE480" s="59"/>
      <c r="AF480" s="59"/>
      <c r="AG480" s="59"/>
      <c r="AH480" s="65"/>
      <c r="BF480" s="65"/>
      <c r="BG480" s="65"/>
      <c r="BI480" s="65"/>
    </row>
    <row r="481" spans="4:61">
      <c r="D481" s="162" t="str">
        <f t="shared" si="88"/>
        <v/>
      </c>
      <c r="E481" s="162" t="str">
        <f t="shared" si="89"/>
        <v/>
      </c>
      <c r="F481" s="164" t="str">
        <f t="shared" si="90"/>
        <v/>
      </c>
      <c r="G481" s="165" t="str">
        <f t="shared" si="91"/>
        <v/>
      </c>
      <c r="H481" s="164" t="str">
        <f t="shared" si="92"/>
        <v/>
      </c>
      <c r="I481" s="162"/>
      <c r="J481" s="210"/>
      <c r="K481" s="162">
        <f t="shared" si="93"/>
        <v>0</v>
      </c>
      <c r="L481" s="164" t="str">
        <f t="shared" si="94"/>
        <v/>
      </c>
      <c r="M481" s="177"/>
      <c r="N481" s="59"/>
      <c r="O481" s="59"/>
      <c r="P481" s="59"/>
      <c r="Q481" s="59"/>
      <c r="R481" s="59"/>
      <c r="S481" s="59"/>
      <c r="T481" s="59"/>
      <c r="U481" s="59"/>
      <c r="V481" s="59"/>
      <c r="AA481" s="59"/>
      <c r="AB481" s="59"/>
      <c r="AC481" s="59"/>
      <c r="AD481" s="59"/>
      <c r="AE481" s="59"/>
      <c r="AF481" s="59"/>
      <c r="AG481" s="59"/>
      <c r="AH481" s="65"/>
      <c r="BF481" s="65"/>
      <c r="BG481" s="65"/>
      <c r="BI481" s="65"/>
    </row>
    <row r="482" spans="4:61">
      <c r="D482" s="162" t="str">
        <f t="shared" si="88"/>
        <v/>
      </c>
      <c r="E482" s="162" t="str">
        <f t="shared" si="89"/>
        <v/>
      </c>
      <c r="F482" s="164" t="str">
        <f t="shared" si="90"/>
        <v/>
      </c>
      <c r="G482" s="165" t="str">
        <f t="shared" si="91"/>
        <v/>
      </c>
      <c r="H482" s="164" t="str">
        <f t="shared" si="92"/>
        <v/>
      </c>
      <c r="I482" s="162"/>
      <c r="J482" s="210"/>
      <c r="K482" s="162">
        <f t="shared" si="93"/>
        <v>0</v>
      </c>
      <c r="L482" s="164" t="str">
        <f t="shared" si="94"/>
        <v/>
      </c>
      <c r="M482" s="177"/>
      <c r="N482" s="59"/>
      <c r="O482" s="59"/>
      <c r="P482" s="59"/>
      <c r="Q482" s="59"/>
      <c r="R482" s="59"/>
      <c r="S482" s="59"/>
      <c r="T482" s="59"/>
      <c r="U482" s="59"/>
      <c r="V482" s="59"/>
      <c r="AA482" s="59"/>
      <c r="AB482" s="59"/>
      <c r="AC482" s="59"/>
      <c r="AD482" s="59"/>
      <c r="AE482" s="59"/>
      <c r="AF482" s="59"/>
      <c r="AG482" s="59"/>
      <c r="AH482" s="65"/>
      <c r="BF482" s="65"/>
      <c r="BG482" s="65"/>
      <c r="BI482" s="65"/>
    </row>
    <row r="483" spans="4:61">
      <c r="D483" s="162" t="str">
        <f t="shared" si="88"/>
        <v/>
      </c>
      <c r="E483" s="162" t="str">
        <f t="shared" si="89"/>
        <v/>
      </c>
      <c r="F483" s="164" t="str">
        <f t="shared" si="90"/>
        <v/>
      </c>
      <c r="G483" s="165" t="str">
        <f t="shared" si="91"/>
        <v/>
      </c>
      <c r="H483" s="164" t="str">
        <f t="shared" si="92"/>
        <v/>
      </c>
      <c r="I483" s="162"/>
      <c r="J483" s="210"/>
      <c r="K483" s="162">
        <f t="shared" si="93"/>
        <v>0</v>
      </c>
      <c r="L483" s="164" t="str">
        <f t="shared" si="94"/>
        <v/>
      </c>
      <c r="M483" s="177"/>
      <c r="N483" s="59"/>
      <c r="O483" s="59"/>
      <c r="P483" s="59"/>
      <c r="Q483" s="59"/>
      <c r="R483" s="59"/>
      <c r="S483" s="59"/>
      <c r="T483" s="59"/>
      <c r="U483" s="59"/>
      <c r="V483" s="59"/>
      <c r="AA483" s="59"/>
      <c r="AB483" s="59"/>
      <c r="AC483" s="59"/>
      <c r="AD483" s="59"/>
      <c r="AE483" s="59"/>
      <c r="AF483" s="59"/>
      <c r="AG483" s="59"/>
      <c r="AH483" s="65"/>
      <c r="BF483" s="65"/>
      <c r="BG483" s="65"/>
      <c r="BI483" s="65"/>
    </row>
    <row r="484" spans="4:61">
      <c r="D484" s="162" t="str">
        <f t="shared" si="88"/>
        <v/>
      </c>
      <c r="E484" s="162" t="str">
        <f t="shared" si="89"/>
        <v/>
      </c>
      <c r="F484" s="164" t="str">
        <f t="shared" si="90"/>
        <v/>
      </c>
      <c r="G484" s="165" t="str">
        <f t="shared" si="91"/>
        <v/>
      </c>
      <c r="H484" s="164" t="str">
        <f t="shared" si="92"/>
        <v/>
      </c>
      <c r="I484" s="162"/>
      <c r="J484" s="210"/>
      <c r="K484" s="162">
        <f t="shared" si="93"/>
        <v>0</v>
      </c>
      <c r="L484" s="164" t="str">
        <f t="shared" si="94"/>
        <v/>
      </c>
      <c r="M484" s="177"/>
      <c r="N484" s="59"/>
      <c r="O484" s="59"/>
      <c r="P484" s="59"/>
      <c r="Q484" s="59"/>
      <c r="R484" s="59"/>
      <c r="S484" s="59"/>
      <c r="T484" s="59"/>
      <c r="U484" s="59"/>
      <c r="V484" s="59"/>
      <c r="AA484" s="59"/>
      <c r="AB484" s="59"/>
      <c r="AC484" s="59"/>
      <c r="AD484" s="59"/>
      <c r="AE484" s="59"/>
      <c r="AF484" s="59"/>
      <c r="AG484" s="59"/>
      <c r="AH484" s="65"/>
      <c r="BF484" s="65"/>
      <c r="BG484" s="65"/>
      <c r="BI484" s="65"/>
    </row>
    <row r="485" spans="4:61">
      <c r="D485" s="162" t="str">
        <f t="shared" ref="D485:D548" si="95">IF(D484&lt;term*freq,D484+1,"")</f>
        <v/>
      </c>
      <c r="E485" s="162" t="str">
        <f t="shared" si="89"/>
        <v/>
      </c>
      <c r="F485" s="164" t="str">
        <f t="shared" si="90"/>
        <v/>
      </c>
      <c r="G485" s="165" t="str">
        <f t="shared" si="91"/>
        <v/>
      </c>
      <c r="H485" s="164" t="str">
        <f t="shared" si="92"/>
        <v/>
      </c>
      <c r="I485" s="162"/>
      <c r="J485" s="210"/>
      <c r="K485" s="162">
        <f t="shared" si="93"/>
        <v>0</v>
      </c>
      <c r="L485" s="164" t="str">
        <f t="shared" si="94"/>
        <v/>
      </c>
      <c r="M485" s="177"/>
      <c r="N485" s="59"/>
      <c r="O485" s="59"/>
      <c r="P485" s="59"/>
      <c r="Q485" s="59"/>
      <c r="R485" s="59"/>
      <c r="S485" s="59"/>
      <c r="T485" s="59"/>
      <c r="U485" s="59"/>
      <c r="V485" s="59"/>
      <c r="AA485" s="59"/>
      <c r="AB485" s="59"/>
      <c r="AC485" s="59"/>
      <c r="AD485" s="59"/>
      <c r="AE485" s="59"/>
      <c r="AF485" s="59"/>
      <c r="AG485" s="59"/>
      <c r="AH485" s="65"/>
      <c r="BF485" s="65"/>
      <c r="BG485" s="65"/>
      <c r="BI485" s="65"/>
    </row>
    <row r="486" spans="4:61">
      <c r="D486" s="162" t="str">
        <f t="shared" si="95"/>
        <v/>
      </c>
      <c r="E486" s="162" t="str">
        <f t="shared" si="89"/>
        <v/>
      </c>
      <c r="F486" s="164" t="str">
        <f t="shared" si="90"/>
        <v/>
      </c>
      <c r="G486" s="165" t="str">
        <f t="shared" si="91"/>
        <v/>
      </c>
      <c r="H486" s="164" t="str">
        <f t="shared" si="92"/>
        <v/>
      </c>
      <c r="I486" s="162"/>
      <c r="J486" s="210"/>
      <c r="K486" s="162">
        <f t="shared" si="93"/>
        <v>0</v>
      </c>
      <c r="L486" s="164" t="str">
        <f t="shared" si="94"/>
        <v/>
      </c>
      <c r="M486" s="177"/>
      <c r="N486" s="59"/>
      <c r="O486" s="59"/>
      <c r="P486" s="59"/>
      <c r="Q486" s="59"/>
      <c r="R486" s="59"/>
      <c r="S486" s="59"/>
      <c r="T486" s="59"/>
      <c r="U486" s="59"/>
      <c r="V486" s="59"/>
      <c r="AA486" s="59"/>
      <c r="AB486" s="59"/>
      <c r="AC486" s="59"/>
      <c r="AD486" s="59"/>
      <c r="AE486" s="59"/>
      <c r="AF486" s="59"/>
      <c r="AG486" s="59"/>
      <c r="AH486" s="65"/>
      <c r="BF486" s="65"/>
      <c r="BG486" s="65"/>
      <c r="BI486" s="65"/>
    </row>
    <row r="487" spans="4:61">
      <c r="D487" s="162" t="str">
        <f t="shared" si="95"/>
        <v/>
      </c>
      <c r="E487" s="162" t="str">
        <f t="shared" si="89"/>
        <v/>
      </c>
      <c r="F487" s="164" t="str">
        <f t="shared" si="90"/>
        <v/>
      </c>
      <c r="G487" s="165" t="str">
        <f t="shared" si="91"/>
        <v/>
      </c>
      <c r="H487" s="164" t="str">
        <f t="shared" si="92"/>
        <v/>
      </c>
      <c r="I487" s="162"/>
      <c r="J487" s="210"/>
      <c r="K487" s="162">
        <f t="shared" si="93"/>
        <v>0</v>
      </c>
      <c r="L487" s="164" t="str">
        <f t="shared" si="94"/>
        <v/>
      </c>
      <c r="M487" s="177"/>
      <c r="N487" s="59"/>
      <c r="O487" s="59"/>
      <c r="P487" s="59"/>
      <c r="Q487" s="59"/>
      <c r="R487" s="59"/>
      <c r="S487" s="59"/>
      <c r="T487" s="59"/>
      <c r="U487" s="59"/>
      <c r="V487" s="59"/>
      <c r="AA487" s="59"/>
      <c r="AB487" s="59"/>
      <c r="AC487" s="59"/>
      <c r="AD487" s="59"/>
      <c r="AE487" s="59"/>
      <c r="AF487" s="59"/>
      <c r="AG487" s="59"/>
      <c r="AH487" s="65"/>
      <c r="BF487" s="65"/>
      <c r="BG487" s="65"/>
      <c r="BI487" s="65"/>
    </row>
    <row r="488" spans="4:61">
      <c r="D488" s="162" t="str">
        <f t="shared" si="95"/>
        <v/>
      </c>
      <c r="E488" s="162" t="str">
        <f t="shared" si="89"/>
        <v/>
      </c>
      <c r="F488" s="164" t="str">
        <f t="shared" si="90"/>
        <v/>
      </c>
      <c r="G488" s="165" t="str">
        <f t="shared" si="91"/>
        <v/>
      </c>
      <c r="H488" s="164" t="str">
        <f t="shared" si="92"/>
        <v/>
      </c>
      <c r="I488" s="162"/>
      <c r="J488" s="210"/>
      <c r="K488" s="162">
        <f t="shared" si="93"/>
        <v>0</v>
      </c>
      <c r="L488" s="164" t="str">
        <f t="shared" si="94"/>
        <v/>
      </c>
      <c r="M488" s="177"/>
      <c r="N488" s="59"/>
      <c r="O488" s="59"/>
      <c r="P488" s="59"/>
      <c r="Q488" s="59"/>
      <c r="R488" s="59"/>
      <c r="S488" s="59"/>
      <c r="T488" s="59"/>
      <c r="U488" s="59"/>
      <c r="V488" s="59"/>
      <c r="AA488" s="59"/>
      <c r="AB488" s="59"/>
      <c r="AC488" s="59"/>
      <c r="AD488" s="59"/>
      <c r="AE488" s="59"/>
      <c r="AF488" s="59"/>
      <c r="AG488" s="59"/>
      <c r="AH488" s="65"/>
      <c r="BF488" s="65"/>
      <c r="BG488" s="65"/>
      <c r="BI488" s="65"/>
    </row>
    <row r="489" spans="4:61">
      <c r="D489" s="162" t="str">
        <f t="shared" si="95"/>
        <v/>
      </c>
      <c r="E489" s="162" t="str">
        <f t="shared" si="89"/>
        <v/>
      </c>
      <c r="F489" s="164" t="str">
        <f t="shared" si="90"/>
        <v/>
      </c>
      <c r="G489" s="165" t="str">
        <f t="shared" si="91"/>
        <v/>
      </c>
      <c r="H489" s="164" t="str">
        <f t="shared" si="92"/>
        <v/>
      </c>
      <c r="I489" s="162"/>
      <c r="J489" s="210"/>
      <c r="K489" s="162">
        <f t="shared" si="93"/>
        <v>0</v>
      </c>
      <c r="L489" s="164" t="str">
        <f t="shared" si="94"/>
        <v/>
      </c>
      <c r="M489" s="177"/>
      <c r="N489" s="59"/>
      <c r="O489" s="59"/>
      <c r="P489" s="59"/>
      <c r="Q489" s="59"/>
      <c r="R489" s="59"/>
      <c r="S489" s="59"/>
      <c r="T489" s="59"/>
      <c r="U489" s="59"/>
      <c r="V489" s="59"/>
      <c r="AA489" s="59"/>
      <c r="AB489" s="59"/>
      <c r="AC489" s="59"/>
      <c r="AD489" s="59"/>
      <c r="AE489" s="59"/>
      <c r="AF489" s="59"/>
      <c r="AG489" s="59"/>
      <c r="AH489" s="65"/>
      <c r="BF489" s="65"/>
      <c r="BG489" s="65"/>
      <c r="BI489" s="65"/>
    </row>
    <row r="490" spans="4:61">
      <c r="D490" s="162" t="str">
        <f t="shared" si="95"/>
        <v/>
      </c>
      <c r="E490" s="162" t="str">
        <f t="shared" si="89"/>
        <v/>
      </c>
      <c r="F490" s="164" t="str">
        <f t="shared" si="90"/>
        <v/>
      </c>
      <c r="G490" s="165" t="str">
        <f t="shared" si="91"/>
        <v/>
      </c>
      <c r="H490" s="164" t="str">
        <f t="shared" si="92"/>
        <v/>
      </c>
      <c r="I490" s="162"/>
      <c r="J490" s="210"/>
      <c r="K490" s="162">
        <f t="shared" si="93"/>
        <v>0</v>
      </c>
      <c r="L490" s="164" t="str">
        <f t="shared" si="94"/>
        <v/>
      </c>
      <c r="M490" s="177"/>
      <c r="N490" s="59"/>
      <c r="O490" s="59"/>
      <c r="P490" s="59"/>
      <c r="Q490" s="59"/>
      <c r="R490" s="59"/>
      <c r="S490" s="59"/>
      <c r="T490" s="59"/>
      <c r="U490" s="59"/>
      <c r="V490" s="59"/>
      <c r="AA490" s="59"/>
      <c r="AB490" s="59"/>
      <c r="AC490" s="59"/>
      <c r="AD490" s="59"/>
      <c r="AE490" s="59"/>
      <c r="AF490" s="59"/>
      <c r="AG490" s="59"/>
      <c r="AH490" s="65"/>
      <c r="BF490" s="65"/>
      <c r="BG490" s="65"/>
      <c r="BI490" s="65"/>
    </row>
    <row r="491" spans="4:61">
      <c r="D491" s="162" t="str">
        <f t="shared" si="95"/>
        <v/>
      </c>
      <c r="E491" s="162" t="str">
        <f t="shared" si="89"/>
        <v/>
      </c>
      <c r="F491" s="164" t="str">
        <f t="shared" si="90"/>
        <v/>
      </c>
      <c r="G491" s="165" t="str">
        <f t="shared" si="91"/>
        <v/>
      </c>
      <c r="H491" s="164" t="str">
        <f t="shared" si="92"/>
        <v/>
      </c>
      <c r="I491" s="162"/>
      <c r="J491" s="210"/>
      <c r="K491" s="162">
        <f t="shared" si="93"/>
        <v>0</v>
      </c>
      <c r="L491" s="164" t="str">
        <f t="shared" si="94"/>
        <v/>
      </c>
      <c r="M491" s="177"/>
      <c r="N491" s="59"/>
      <c r="O491" s="59"/>
      <c r="P491" s="59"/>
      <c r="Q491" s="59"/>
      <c r="R491" s="59"/>
      <c r="S491" s="59"/>
      <c r="T491" s="59"/>
      <c r="U491" s="59"/>
      <c r="V491" s="59"/>
      <c r="AA491" s="59"/>
      <c r="AB491" s="59"/>
      <c r="AC491" s="59"/>
      <c r="AD491" s="59"/>
      <c r="AE491" s="59"/>
      <c r="AF491" s="59"/>
      <c r="AG491" s="59"/>
      <c r="AH491" s="65"/>
      <c r="BF491" s="65"/>
      <c r="BG491" s="65"/>
      <c r="BI491" s="65"/>
    </row>
    <row r="492" spans="4:61">
      <c r="D492" s="162" t="str">
        <f t="shared" si="95"/>
        <v/>
      </c>
      <c r="E492" s="162" t="str">
        <f t="shared" si="89"/>
        <v/>
      </c>
      <c r="F492" s="164" t="str">
        <f t="shared" si="90"/>
        <v/>
      </c>
      <c r="G492" s="165" t="str">
        <f t="shared" si="91"/>
        <v/>
      </c>
      <c r="H492" s="164" t="str">
        <f t="shared" si="92"/>
        <v/>
      </c>
      <c r="I492" s="162"/>
      <c r="J492" s="210"/>
      <c r="K492" s="162">
        <f t="shared" si="93"/>
        <v>0</v>
      </c>
      <c r="L492" s="164" t="str">
        <f t="shared" si="94"/>
        <v/>
      </c>
      <c r="M492" s="177"/>
      <c r="N492" s="59"/>
      <c r="O492" s="59"/>
      <c r="P492" s="59"/>
      <c r="Q492" s="59"/>
      <c r="R492" s="59"/>
      <c r="S492" s="59"/>
      <c r="T492" s="59"/>
      <c r="U492" s="59"/>
      <c r="V492" s="59"/>
      <c r="AA492" s="59"/>
      <c r="AB492" s="59"/>
      <c r="AC492" s="59"/>
      <c r="AD492" s="59"/>
      <c r="AE492" s="59"/>
      <c r="AF492" s="59"/>
      <c r="AG492" s="59"/>
      <c r="AH492" s="65"/>
      <c r="BF492" s="65"/>
      <c r="BG492" s="65"/>
      <c r="BI492" s="65"/>
    </row>
    <row r="493" spans="4:61">
      <c r="D493" s="162" t="str">
        <f t="shared" si="95"/>
        <v/>
      </c>
      <c r="E493" s="162" t="str">
        <f t="shared" si="89"/>
        <v/>
      </c>
      <c r="F493" s="164" t="str">
        <f t="shared" si="90"/>
        <v/>
      </c>
      <c r="G493" s="165" t="str">
        <f t="shared" si="91"/>
        <v/>
      </c>
      <c r="H493" s="164" t="str">
        <f t="shared" si="92"/>
        <v/>
      </c>
      <c r="I493" s="162"/>
      <c r="J493" s="210"/>
      <c r="K493" s="162">
        <f t="shared" si="93"/>
        <v>0</v>
      </c>
      <c r="L493" s="164" t="str">
        <f t="shared" si="94"/>
        <v/>
      </c>
      <c r="M493" s="177"/>
      <c r="N493" s="59"/>
      <c r="O493" s="59"/>
      <c r="P493" s="59"/>
      <c r="Q493" s="59"/>
      <c r="R493" s="59"/>
      <c r="S493" s="59"/>
      <c r="T493" s="59"/>
      <c r="U493" s="59"/>
      <c r="V493" s="59"/>
      <c r="AA493" s="59"/>
      <c r="AB493" s="59"/>
      <c r="AC493" s="59"/>
      <c r="AD493" s="59"/>
      <c r="AE493" s="59"/>
      <c r="AF493" s="59"/>
      <c r="AG493" s="59"/>
      <c r="AH493" s="65"/>
      <c r="BF493" s="65"/>
      <c r="BG493" s="65"/>
      <c r="BI493" s="65"/>
    </row>
    <row r="494" spans="4:61">
      <c r="D494" s="162" t="str">
        <f t="shared" si="95"/>
        <v/>
      </c>
      <c r="E494" s="162" t="str">
        <f t="shared" si="89"/>
        <v/>
      </c>
      <c r="F494" s="164" t="str">
        <f t="shared" si="90"/>
        <v/>
      </c>
      <c r="G494" s="165" t="str">
        <f t="shared" si="91"/>
        <v/>
      </c>
      <c r="H494" s="164" t="str">
        <f t="shared" si="92"/>
        <v/>
      </c>
      <c r="I494" s="162"/>
      <c r="J494" s="210"/>
      <c r="K494" s="162">
        <f t="shared" si="93"/>
        <v>0</v>
      </c>
      <c r="L494" s="164" t="str">
        <f t="shared" si="94"/>
        <v/>
      </c>
      <c r="M494" s="177"/>
      <c r="N494" s="59"/>
      <c r="O494" s="59"/>
      <c r="P494" s="59"/>
      <c r="Q494" s="59"/>
      <c r="R494" s="59"/>
      <c r="S494" s="59"/>
      <c r="T494" s="59"/>
      <c r="U494" s="59"/>
      <c r="V494" s="59"/>
      <c r="AA494" s="59"/>
      <c r="AB494" s="59"/>
      <c r="AC494" s="59"/>
      <c r="AD494" s="59"/>
      <c r="AE494" s="59"/>
      <c r="AF494" s="59"/>
      <c r="AG494" s="59"/>
      <c r="AH494" s="65"/>
      <c r="BF494" s="65"/>
      <c r="BG494" s="65"/>
      <c r="BI494" s="65"/>
    </row>
    <row r="495" spans="4:61">
      <c r="D495" s="162" t="str">
        <f t="shared" si="95"/>
        <v/>
      </c>
      <c r="E495" s="162" t="str">
        <f t="shared" si="89"/>
        <v/>
      </c>
      <c r="F495" s="164" t="str">
        <f t="shared" si="90"/>
        <v/>
      </c>
      <c r="G495" s="165" t="str">
        <f t="shared" si="91"/>
        <v/>
      </c>
      <c r="H495" s="164" t="str">
        <f t="shared" si="92"/>
        <v/>
      </c>
      <c r="I495" s="162"/>
      <c r="J495" s="210"/>
      <c r="K495" s="162">
        <f t="shared" si="93"/>
        <v>0</v>
      </c>
      <c r="L495" s="164" t="str">
        <f t="shared" si="94"/>
        <v/>
      </c>
      <c r="M495" s="177"/>
      <c r="N495" s="59"/>
      <c r="O495" s="59"/>
      <c r="P495" s="59"/>
      <c r="Q495" s="59"/>
      <c r="R495" s="59"/>
      <c r="S495" s="59"/>
      <c r="T495" s="59"/>
      <c r="U495" s="59"/>
      <c r="V495" s="59"/>
      <c r="AA495" s="59"/>
      <c r="AB495" s="59"/>
      <c r="AC495" s="59"/>
      <c r="AD495" s="59"/>
      <c r="AE495" s="59"/>
      <c r="AF495" s="59"/>
      <c r="AG495" s="59"/>
      <c r="AH495" s="65"/>
      <c r="BF495" s="65"/>
      <c r="BG495" s="65"/>
      <c r="BI495" s="65"/>
    </row>
    <row r="496" spans="4:61">
      <c r="D496" s="162" t="str">
        <f t="shared" si="95"/>
        <v/>
      </c>
      <c r="E496" s="162" t="str">
        <f t="shared" si="89"/>
        <v/>
      </c>
      <c r="F496" s="164" t="str">
        <f t="shared" si="90"/>
        <v/>
      </c>
      <c r="G496" s="165" t="str">
        <f t="shared" si="91"/>
        <v/>
      </c>
      <c r="H496" s="164" t="str">
        <f t="shared" si="92"/>
        <v/>
      </c>
      <c r="I496" s="162"/>
      <c r="J496" s="210"/>
      <c r="K496" s="162">
        <f t="shared" si="93"/>
        <v>0</v>
      </c>
      <c r="L496" s="164" t="str">
        <f t="shared" si="94"/>
        <v/>
      </c>
      <c r="M496" s="177"/>
      <c r="N496" s="59"/>
      <c r="O496" s="59"/>
      <c r="P496" s="59"/>
      <c r="Q496" s="59"/>
      <c r="R496" s="59"/>
      <c r="S496" s="59"/>
      <c r="T496" s="59"/>
      <c r="U496" s="59"/>
      <c r="V496" s="59"/>
      <c r="AA496" s="59"/>
      <c r="AB496" s="59"/>
      <c r="AC496" s="59"/>
      <c r="AD496" s="59"/>
      <c r="AE496" s="59"/>
      <c r="AF496" s="59"/>
      <c r="AG496" s="59"/>
      <c r="AH496" s="65"/>
      <c r="BF496" s="65"/>
      <c r="BG496" s="65"/>
      <c r="BI496" s="65"/>
    </row>
    <row r="497" spans="4:61">
      <c r="D497" s="162" t="str">
        <f t="shared" si="95"/>
        <v/>
      </c>
      <c r="E497" s="162" t="str">
        <f t="shared" si="89"/>
        <v/>
      </c>
      <c r="F497" s="164" t="str">
        <f t="shared" si="90"/>
        <v/>
      </c>
      <c r="G497" s="165" t="str">
        <f t="shared" si="91"/>
        <v/>
      </c>
      <c r="H497" s="164" t="str">
        <f t="shared" si="92"/>
        <v/>
      </c>
      <c r="I497" s="162"/>
      <c r="J497" s="210"/>
      <c r="K497" s="162">
        <f t="shared" si="93"/>
        <v>0</v>
      </c>
      <c r="L497" s="164" t="str">
        <f t="shared" si="94"/>
        <v/>
      </c>
      <c r="M497" s="177"/>
      <c r="N497" s="59"/>
      <c r="O497" s="59"/>
      <c r="P497" s="59"/>
      <c r="Q497" s="59"/>
      <c r="R497" s="59"/>
      <c r="S497" s="59"/>
      <c r="T497" s="59"/>
      <c r="U497" s="59"/>
      <c r="V497" s="59"/>
      <c r="AA497" s="59"/>
      <c r="AB497" s="59"/>
      <c r="AC497" s="59"/>
      <c r="AD497" s="59"/>
      <c r="AE497" s="59"/>
      <c r="AF497" s="59"/>
      <c r="AG497" s="59"/>
      <c r="AH497" s="65"/>
      <c r="BF497" s="65"/>
      <c r="BG497" s="65"/>
      <c r="BI497" s="65"/>
    </row>
    <row r="498" spans="4:61">
      <c r="D498" s="162" t="str">
        <f t="shared" si="95"/>
        <v/>
      </c>
      <c r="E498" s="162" t="str">
        <f t="shared" si="89"/>
        <v/>
      </c>
      <c r="F498" s="164" t="str">
        <f t="shared" si="90"/>
        <v/>
      </c>
      <c r="G498" s="165" t="str">
        <f t="shared" si="91"/>
        <v/>
      </c>
      <c r="H498" s="164" t="str">
        <f t="shared" si="92"/>
        <v/>
      </c>
      <c r="I498" s="162"/>
      <c r="J498" s="210"/>
      <c r="K498" s="162">
        <f t="shared" si="93"/>
        <v>0</v>
      </c>
      <c r="L498" s="164" t="str">
        <f t="shared" si="94"/>
        <v/>
      </c>
      <c r="M498" s="177"/>
      <c r="N498" s="59"/>
      <c r="O498" s="59"/>
      <c r="P498" s="59"/>
      <c r="Q498" s="59"/>
      <c r="R498" s="59"/>
      <c r="S498" s="59"/>
      <c r="T498" s="59"/>
      <c r="U498" s="59"/>
      <c r="V498" s="59"/>
      <c r="AA498" s="59"/>
      <c r="AB498" s="59"/>
      <c r="AC498" s="59"/>
      <c r="AD498" s="59"/>
      <c r="AE498" s="59"/>
      <c r="AF498" s="59"/>
      <c r="AG498" s="59"/>
      <c r="AH498" s="65"/>
      <c r="BF498" s="65"/>
      <c r="BG498" s="65"/>
      <c r="BI498" s="65"/>
    </row>
    <row r="499" spans="4:61">
      <c r="D499" s="162" t="str">
        <f t="shared" si="95"/>
        <v/>
      </c>
      <c r="E499" s="162" t="str">
        <f t="shared" si="89"/>
        <v/>
      </c>
      <c r="F499" s="164" t="str">
        <f t="shared" si="90"/>
        <v/>
      </c>
      <c r="G499" s="165" t="str">
        <f t="shared" si="91"/>
        <v/>
      </c>
      <c r="H499" s="164" t="str">
        <f t="shared" si="92"/>
        <v/>
      </c>
      <c r="I499" s="162"/>
      <c r="J499" s="210"/>
      <c r="K499" s="162">
        <f t="shared" si="93"/>
        <v>0</v>
      </c>
      <c r="L499" s="164" t="str">
        <f t="shared" si="94"/>
        <v/>
      </c>
      <c r="M499" s="177"/>
      <c r="N499" s="59"/>
      <c r="O499" s="59"/>
      <c r="P499" s="59"/>
      <c r="Q499" s="59"/>
      <c r="R499" s="59"/>
      <c r="S499" s="59"/>
      <c r="T499" s="59"/>
      <c r="U499" s="59"/>
      <c r="V499" s="59"/>
      <c r="AA499" s="59"/>
      <c r="AB499" s="59"/>
      <c r="AC499" s="59"/>
      <c r="AD499" s="59"/>
      <c r="AE499" s="59"/>
      <c r="AF499" s="59"/>
      <c r="AG499" s="59"/>
      <c r="AH499" s="65"/>
      <c r="BF499" s="65"/>
      <c r="BG499" s="65"/>
      <c r="BI499" s="65"/>
    </row>
    <row r="500" spans="4:61">
      <c r="D500" s="162" t="str">
        <f t="shared" si="95"/>
        <v/>
      </c>
      <c r="E500" s="162" t="str">
        <f t="shared" si="89"/>
        <v/>
      </c>
      <c r="F500" s="164" t="str">
        <f t="shared" si="90"/>
        <v/>
      </c>
      <c r="G500" s="165" t="str">
        <f t="shared" si="91"/>
        <v/>
      </c>
      <c r="H500" s="164" t="str">
        <f t="shared" si="92"/>
        <v/>
      </c>
      <c r="I500" s="162"/>
      <c r="J500" s="210"/>
      <c r="K500" s="162">
        <f t="shared" si="93"/>
        <v>0</v>
      </c>
      <c r="L500" s="164" t="str">
        <f t="shared" si="94"/>
        <v/>
      </c>
      <c r="M500" s="177"/>
      <c r="N500" s="59"/>
      <c r="O500" s="59"/>
      <c r="P500" s="59"/>
      <c r="Q500" s="59"/>
      <c r="R500" s="59"/>
      <c r="S500" s="59"/>
      <c r="T500" s="59"/>
      <c r="U500" s="59"/>
      <c r="V500" s="59"/>
      <c r="AA500" s="59"/>
      <c r="AB500" s="59"/>
      <c r="AC500" s="59"/>
      <c r="AD500" s="59"/>
      <c r="AE500" s="59"/>
      <c r="AF500" s="59"/>
      <c r="AG500" s="59"/>
      <c r="AH500" s="65"/>
      <c r="BF500" s="65"/>
      <c r="BG500" s="65"/>
      <c r="BI500" s="65"/>
    </row>
    <row r="501" spans="4:61">
      <c r="D501" s="162" t="str">
        <f t="shared" si="95"/>
        <v/>
      </c>
      <c r="E501" s="162" t="str">
        <f t="shared" si="89"/>
        <v/>
      </c>
      <c r="F501" s="164" t="str">
        <f t="shared" si="90"/>
        <v/>
      </c>
      <c r="G501" s="165" t="str">
        <f t="shared" si="91"/>
        <v/>
      </c>
      <c r="H501" s="164" t="str">
        <f t="shared" si="92"/>
        <v/>
      </c>
      <c r="I501" s="162"/>
      <c r="J501" s="210"/>
      <c r="K501" s="162">
        <f t="shared" si="93"/>
        <v>0</v>
      </c>
      <c r="L501" s="164" t="str">
        <f t="shared" si="94"/>
        <v/>
      </c>
      <c r="M501" s="177"/>
      <c r="N501" s="59"/>
      <c r="O501" s="59"/>
      <c r="P501" s="59"/>
      <c r="Q501" s="59"/>
      <c r="R501" s="59"/>
      <c r="S501" s="59"/>
      <c r="T501" s="59"/>
      <c r="U501" s="59"/>
      <c r="V501" s="59"/>
      <c r="AA501" s="59"/>
      <c r="AB501" s="59"/>
      <c r="AC501" s="59"/>
      <c r="AD501" s="59"/>
      <c r="AE501" s="59"/>
      <c r="AF501" s="59"/>
      <c r="AG501" s="59"/>
      <c r="AH501" s="65"/>
      <c r="BF501" s="65"/>
      <c r="BG501" s="65"/>
      <c r="BI501" s="65"/>
    </row>
    <row r="502" spans="4:61">
      <c r="D502" s="162" t="str">
        <f t="shared" si="95"/>
        <v/>
      </c>
      <c r="E502" s="162" t="str">
        <f t="shared" si="89"/>
        <v/>
      </c>
      <c r="F502" s="164" t="str">
        <f t="shared" si="90"/>
        <v/>
      </c>
      <c r="G502" s="165" t="str">
        <f t="shared" si="91"/>
        <v/>
      </c>
      <c r="H502" s="164" t="str">
        <f t="shared" si="92"/>
        <v/>
      </c>
      <c r="I502" s="162"/>
      <c r="J502" s="210"/>
      <c r="K502" s="162">
        <f t="shared" si="93"/>
        <v>0</v>
      </c>
      <c r="L502" s="164" t="str">
        <f t="shared" si="94"/>
        <v/>
      </c>
      <c r="M502" s="177"/>
      <c r="N502" s="59"/>
      <c r="O502" s="59"/>
      <c r="P502" s="59"/>
      <c r="Q502" s="59"/>
      <c r="R502" s="59"/>
      <c r="S502" s="59"/>
      <c r="T502" s="59"/>
      <c r="U502" s="59"/>
      <c r="V502" s="59"/>
      <c r="AA502" s="59"/>
      <c r="AB502" s="59"/>
      <c r="AC502" s="59"/>
      <c r="AD502" s="59"/>
      <c r="AE502" s="59"/>
      <c r="AF502" s="59"/>
      <c r="AG502" s="59"/>
      <c r="AH502" s="65"/>
      <c r="BF502" s="65"/>
      <c r="BG502" s="65"/>
      <c r="BI502" s="65"/>
    </row>
    <row r="503" spans="4:61">
      <c r="D503" s="162" t="str">
        <f t="shared" si="95"/>
        <v/>
      </c>
      <c r="E503" s="162" t="str">
        <f t="shared" si="89"/>
        <v/>
      </c>
      <c r="F503" s="164" t="str">
        <f t="shared" si="90"/>
        <v/>
      </c>
      <c r="G503" s="165" t="str">
        <f t="shared" si="91"/>
        <v/>
      </c>
      <c r="H503" s="164" t="str">
        <f t="shared" si="92"/>
        <v/>
      </c>
      <c r="I503" s="162"/>
      <c r="J503" s="210"/>
      <c r="K503" s="162">
        <f t="shared" si="93"/>
        <v>0</v>
      </c>
      <c r="L503" s="164" t="str">
        <f t="shared" si="94"/>
        <v/>
      </c>
      <c r="M503" s="177"/>
      <c r="N503" s="59"/>
      <c r="O503" s="59"/>
      <c r="P503" s="59"/>
      <c r="Q503" s="59"/>
      <c r="R503" s="59"/>
      <c r="S503" s="59"/>
      <c r="T503" s="59"/>
      <c r="U503" s="59"/>
      <c r="V503" s="59"/>
      <c r="AA503" s="59"/>
      <c r="AB503" s="59"/>
      <c r="AC503" s="59"/>
      <c r="AD503" s="59"/>
      <c r="AE503" s="59"/>
      <c r="AF503" s="59"/>
      <c r="AG503" s="59"/>
      <c r="AH503" s="65"/>
      <c r="BF503" s="65"/>
      <c r="BG503" s="65"/>
      <c r="BI503" s="65"/>
    </row>
    <row r="504" spans="4:61">
      <c r="D504" s="162" t="str">
        <f t="shared" si="95"/>
        <v/>
      </c>
      <c r="E504" s="162" t="str">
        <f t="shared" si="89"/>
        <v/>
      </c>
      <c r="F504" s="164" t="str">
        <f t="shared" si="90"/>
        <v/>
      </c>
      <c r="G504" s="165" t="str">
        <f t="shared" si="91"/>
        <v/>
      </c>
      <c r="H504" s="164" t="str">
        <f t="shared" si="92"/>
        <v/>
      </c>
      <c r="I504" s="162"/>
      <c r="J504" s="210"/>
      <c r="K504" s="162">
        <f t="shared" si="93"/>
        <v>0</v>
      </c>
      <c r="L504" s="164" t="str">
        <f t="shared" si="94"/>
        <v/>
      </c>
      <c r="M504" s="177"/>
      <c r="N504" s="59"/>
      <c r="O504" s="59"/>
      <c r="P504" s="59"/>
      <c r="Q504" s="59"/>
      <c r="R504" s="59"/>
      <c r="S504" s="59"/>
      <c r="T504" s="59"/>
      <c r="U504" s="59"/>
      <c r="V504" s="59"/>
      <c r="AA504" s="59"/>
      <c r="AB504" s="59"/>
      <c r="AC504" s="59"/>
      <c r="AD504" s="59"/>
      <c r="AE504" s="59"/>
      <c r="AF504" s="59"/>
      <c r="AG504" s="59"/>
      <c r="AH504" s="65"/>
      <c r="BF504" s="65"/>
      <c r="BG504" s="65"/>
      <c r="BI504" s="65"/>
    </row>
    <row r="505" spans="4:61">
      <c r="D505" s="162" t="str">
        <f t="shared" si="95"/>
        <v/>
      </c>
      <c r="E505" s="162" t="str">
        <f t="shared" si="89"/>
        <v/>
      </c>
      <c r="F505" s="164" t="str">
        <f t="shared" si="90"/>
        <v/>
      </c>
      <c r="G505" s="165" t="str">
        <f t="shared" si="91"/>
        <v/>
      </c>
      <c r="H505" s="164" t="str">
        <f t="shared" si="92"/>
        <v/>
      </c>
      <c r="I505" s="162"/>
      <c r="J505" s="210"/>
      <c r="K505" s="162">
        <f t="shared" si="93"/>
        <v>0</v>
      </c>
      <c r="L505" s="164" t="str">
        <f t="shared" si="94"/>
        <v/>
      </c>
      <c r="M505" s="177"/>
      <c r="N505" s="59"/>
      <c r="O505" s="59"/>
      <c r="P505" s="59"/>
      <c r="Q505" s="59"/>
      <c r="R505" s="59"/>
      <c r="S505" s="59"/>
      <c r="T505" s="59"/>
      <c r="U505" s="59"/>
      <c r="V505" s="59"/>
      <c r="AA505" s="59"/>
      <c r="AB505" s="59"/>
      <c r="AC505" s="59"/>
      <c r="AD505" s="59"/>
      <c r="AE505" s="59"/>
      <c r="AF505" s="59"/>
      <c r="AG505" s="59"/>
      <c r="AH505" s="65"/>
      <c r="BF505" s="65"/>
      <c r="BG505" s="65"/>
      <c r="BI505" s="65"/>
    </row>
    <row r="506" spans="4:61">
      <c r="D506" s="162" t="str">
        <f t="shared" si="95"/>
        <v/>
      </c>
      <c r="E506" s="162" t="str">
        <f t="shared" si="89"/>
        <v/>
      </c>
      <c r="F506" s="164" t="str">
        <f t="shared" si="90"/>
        <v/>
      </c>
      <c r="G506" s="165" t="str">
        <f t="shared" si="91"/>
        <v/>
      </c>
      <c r="H506" s="164" t="str">
        <f t="shared" si="92"/>
        <v/>
      </c>
      <c r="I506" s="162"/>
      <c r="J506" s="210"/>
      <c r="K506" s="162">
        <f t="shared" si="93"/>
        <v>0</v>
      </c>
      <c r="L506" s="164" t="str">
        <f t="shared" si="94"/>
        <v/>
      </c>
      <c r="M506" s="177"/>
      <c r="N506" s="59"/>
      <c r="O506" s="59"/>
      <c r="P506" s="59"/>
      <c r="Q506" s="59"/>
      <c r="R506" s="59"/>
      <c r="S506" s="59"/>
      <c r="T506" s="59"/>
      <c r="U506" s="59"/>
      <c r="V506" s="59"/>
      <c r="AA506" s="59"/>
      <c r="AB506" s="59"/>
      <c r="AC506" s="59"/>
      <c r="AD506" s="59"/>
      <c r="AE506" s="59"/>
      <c r="AF506" s="59"/>
      <c r="AG506" s="59"/>
      <c r="AH506" s="65"/>
      <c r="BF506" s="65"/>
      <c r="BG506" s="65"/>
      <c r="BI506" s="65"/>
    </row>
    <row r="507" spans="4:61">
      <c r="D507" s="162" t="str">
        <f t="shared" si="95"/>
        <v/>
      </c>
      <c r="E507" s="162" t="str">
        <f t="shared" si="89"/>
        <v/>
      </c>
      <c r="F507" s="164" t="str">
        <f t="shared" si="90"/>
        <v/>
      </c>
      <c r="G507" s="165" t="str">
        <f t="shared" si="91"/>
        <v/>
      </c>
      <c r="H507" s="164" t="str">
        <f t="shared" si="92"/>
        <v/>
      </c>
      <c r="I507" s="162"/>
      <c r="J507" s="210"/>
      <c r="K507" s="162">
        <f t="shared" si="93"/>
        <v>0</v>
      </c>
      <c r="L507" s="164" t="str">
        <f t="shared" si="94"/>
        <v/>
      </c>
      <c r="M507" s="177"/>
      <c r="N507" s="59"/>
      <c r="O507" s="59"/>
      <c r="P507" s="59"/>
      <c r="Q507" s="59"/>
      <c r="R507" s="59"/>
      <c r="S507" s="59"/>
      <c r="T507" s="59"/>
      <c r="U507" s="59"/>
      <c r="V507" s="59"/>
      <c r="AA507" s="59"/>
      <c r="AB507" s="59"/>
      <c r="AC507" s="59"/>
      <c r="AD507" s="59"/>
      <c r="AE507" s="59"/>
      <c r="AF507" s="59"/>
      <c r="AG507" s="59"/>
      <c r="AH507" s="65"/>
      <c r="BF507" s="65"/>
      <c r="BG507" s="65"/>
      <c r="BI507" s="65"/>
    </row>
    <row r="508" spans="4:61">
      <c r="D508" s="162" t="str">
        <f t="shared" si="95"/>
        <v/>
      </c>
      <c r="E508" s="162" t="str">
        <f t="shared" si="89"/>
        <v/>
      </c>
      <c r="F508" s="164" t="str">
        <f t="shared" si="90"/>
        <v/>
      </c>
      <c r="G508" s="165" t="str">
        <f t="shared" si="91"/>
        <v/>
      </c>
      <c r="H508" s="164" t="str">
        <f t="shared" si="92"/>
        <v/>
      </c>
      <c r="I508" s="162"/>
      <c r="J508" s="210"/>
      <c r="K508" s="162">
        <f t="shared" si="93"/>
        <v>0</v>
      </c>
      <c r="L508" s="164" t="str">
        <f t="shared" si="94"/>
        <v/>
      </c>
      <c r="M508" s="177"/>
      <c r="N508" s="59"/>
      <c r="O508" s="59"/>
      <c r="P508" s="59"/>
      <c r="Q508" s="59"/>
      <c r="R508" s="59"/>
      <c r="S508" s="59"/>
      <c r="T508" s="59"/>
      <c r="U508" s="59"/>
      <c r="V508" s="59"/>
      <c r="AA508" s="59"/>
      <c r="AB508" s="59"/>
      <c r="AC508" s="59"/>
      <c r="AD508" s="59"/>
      <c r="AE508" s="59"/>
      <c r="AF508" s="59"/>
      <c r="AG508" s="59"/>
      <c r="AH508" s="65"/>
      <c r="BF508" s="65"/>
      <c r="BG508" s="65"/>
      <c r="BI508" s="65"/>
    </row>
    <row r="509" spans="4:61">
      <c r="D509" s="162" t="str">
        <f t="shared" si="95"/>
        <v/>
      </c>
      <c r="E509" s="162" t="str">
        <f t="shared" si="89"/>
        <v/>
      </c>
      <c r="F509" s="164" t="str">
        <f t="shared" si="90"/>
        <v/>
      </c>
      <c r="G509" s="165" t="str">
        <f t="shared" si="91"/>
        <v/>
      </c>
      <c r="H509" s="164" t="str">
        <f t="shared" si="92"/>
        <v/>
      </c>
      <c r="I509" s="162"/>
      <c r="J509" s="210"/>
      <c r="K509" s="162">
        <f t="shared" si="93"/>
        <v>0</v>
      </c>
      <c r="L509" s="164" t="str">
        <f t="shared" si="94"/>
        <v/>
      </c>
      <c r="M509" s="177"/>
      <c r="N509" s="59"/>
      <c r="O509" s="59"/>
      <c r="P509" s="59"/>
      <c r="Q509" s="59"/>
      <c r="R509" s="59"/>
      <c r="S509" s="59"/>
      <c r="T509" s="59"/>
      <c r="U509" s="59"/>
      <c r="V509" s="59"/>
      <c r="AA509" s="59"/>
      <c r="AB509" s="59"/>
      <c r="AC509" s="59"/>
      <c r="AD509" s="59"/>
      <c r="AE509" s="59"/>
      <c r="AF509" s="59"/>
      <c r="AG509" s="59"/>
      <c r="AH509" s="65"/>
      <c r="BF509" s="65"/>
      <c r="BG509" s="65"/>
      <c r="BI509" s="65"/>
    </row>
    <row r="510" spans="4:61">
      <c r="D510" s="162" t="str">
        <f t="shared" si="95"/>
        <v/>
      </c>
      <c r="E510" s="162" t="str">
        <f t="shared" si="89"/>
        <v/>
      </c>
      <c r="F510" s="164" t="str">
        <f t="shared" si="90"/>
        <v/>
      </c>
      <c r="G510" s="165" t="str">
        <f t="shared" si="91"/>
        <v/>
      </c>
      <c r="H510" s="164" t="str">
        <f t="shared" si="92"/>
        <v/>
      </c>
      <c r="I510" s="162"/>
      <c r="J510" s="210"/>
      <c r="K510" s="162">
        <f t="shared" si="93"/>
        <v>0</v>
      </c>
      <c r="L510" s="164" t="str">
        <f t="shared" si="94"/>
        <v/>
      </c>
      <c r="M510" s="177"/>
      <c r="N510" s="59"/>
      <c r="O510" s="59"/>
      <c r="P510" s="59"/>
      <c r="Q510" s="59"/>
      <c r="R510" s="59"/>
      <c r="S510" s="59"/>
      <c r="T510" s="59"/>
      <c r="U510" s="59"/>
      <c r="V510" s="59"/>
      <c r="AA510" s="59"/>
      <c r="AB510" s="59"/>
      <c r="AC510" s="59"/>
      <c r="AD510" s="59"/>
      <c r="AE510" s="59"/>
      <c r="AF510" s="59"/>
      <c r="AG510" s="59"/>
      <c r="AH510" s="65"/>
      <c r="BF510" s="65"/>
      <c r="BG510" s="65"/>
      <c r="BI510" s="65"/>
    </row>
    <row r="511" spans="4:61">
      <c r="D511" s="162" t="str">
        <f t="shared" si="95"/>
        <v/>
      </c>
      <c r="E511" s="162" t="str">
        <f t="shared" si="89"/>
        <v/>
      </c>
      <c r="F511" s="164" t="str">
        <f t="shared" si="90"/>
        <v/>
      </c>
      <c r="G511" s="165" t="str">
        <f t="shared" si="91"/>
        <v/>
      </c>
      <c r="H511" s="164" t="str">
        <f t="shared" si="92"/>
        <v/>
      </c>
      <c r="I511" s="162"/>
      <c r="J511" s="210"/>
      <c r="K511" s="162">
        <f t="shared" si="93"/>
        <v>0</v>
      </c>
      <c r="L511" s="164" t="str">
        <f t="shared" si="94"/>
        <v/>
      </c>
      <c r="M511" s="177"/>
      <c r="N511" s="59"/>
      <c r="O511" s="59"/>
      <c r="P511" s="59"/>
      <c r="Q511" s="59"/>
      <c r="R511" s="59"/>
      <c r="S511" s="59"/>
      <c r="T511" s="59"/>
      <c r="U511" s="59"/>
      <c r="V511" s="59"/>
      <c r="AA511" s="59"/>
      <c r="AB511" s="59"/>
      <c r="AC511" s="59"/>
      <c r="AD511" s="59"/>
      <c r="AE511" s="59"/>
      <c r="AF511" s="59"/>
      <c r="AG511" s="59"/>
      <c r="AH511" s="65"/>
      <c r="BF511" s="65"/>
      <c r="BG511" s="65"/>
      <c r="BI511" s="65"/>
    </row>
    <row r="512" spans="4:61">
      <c r="D512" s="162" t="str">
        <f t="shared" si="95"/>
        <v/>
      </c>
      <c r="E512" s="162" t="str">
        <f t="shared" si="89"/>
        <v/>
      </c>
      <c r="F512" s="164" t="str">
        <f t="shared" si="90"/>
        <v/>
      </c>
      <c r="G512" s="165" t="str">
        <f t="shared" si="91"/>
        <v/>
      </c>
      <c r="H512" s="164" t="str">
        <f t="shared" si="92"/>
        <v/>
      </c>
      <c r="I512" s="162"/>
      <c r="J512" s="210"/>
      <c r="K512" s="162">
        <f t="shared" si="93"/>
        <v>0</v>
      </c>
      <c r="L512" s="164" t="str">
        <f t="shared" si="94"/>
        <v/>
      </c>
      <c r="M512" s="177"/>
      <c r="N512" s="59"/>
      <c r="O512" s="59"/>
      <c r="P512" s="59"/>
      <c r="Q512" s="59"/>
      <c r="R512" s="59"/>
      <c r="S512" s="59"/>
      <c r="T512" s="59"/>
      <c r="U512" s="59"/>
      <c r="V512" s="59"/>
      <c r="AA512" s="59"/>
      <c r="AB512" s="59"/>
      <c r="AC512" s="59"/>
      <c r="AD512" s="59"/>
      <c r="AE512" s="59"/>
      <c r="AF512" s="59"/>
      <c r="AG512" s="59"/>
      <c r="AH512" s="65"/>
      <c r="BF512" s="65"/>
      <c r="BG512" s="65"/>
      <c r="BI512" s="65"/>
    </row>
    <row r="513" spans="4:61">
      <c r="D513" s="162" t="str">
        <f t="shared" si="95"/>
        <v/>
      </c>
      <c r="E513" s="162" t="str">
        <f t="shared" si="89"/>
        <v/>
      </c>
      <c r="F513" s="164" t="str">
        <f t="shared" si="90"/>
        <v/>
      </c>
      <c r="G513" s="165" t="str">
        <f t="shared" si="91"/>
        <v/>
      </c>
      <c r="H513" s="164" t="str">
        <f t="shared" si="92"/>
        <v/>
      </c>
      <c r="I513" s="162"/>
      <c r="J513" s="210"/>
      <c r="K513" s="162">
        <f t="shared" si="93"/>
        <v>0</v>
      </c>
      <c r="L513" s="164" t="str">
        <f t="shared" si="94"/>
        <v/>
      </c>
      <c r="M513" s="177"/>
      <c r="N513" s="59"/>
      <c r="O513" s="59"/>
      <c r="P513" s="59"/>
      <c r="Q513" s="59"/>
      <c r="R513" s="59"/>
      <c r="S513" s="59"/>
      <c r="T513" s="59"/>
      <c r="U513" s="59"/>
      <c r="V513" s="59"/>
      <c r="AA513" s="59"/>
      <c r="AB513" s="59"/>
      <c r="AC513" s="59"/>
      <c r="AD513" s="59"/>
      <c r="AE513" s="59"/>
      <c r="AF513" s="59"/>
      <c r="AG513" s="59"/>
      <c r="AH513" s="65"/>
      <c r="BF513" s="65"/>
      <c r="BG513" s="65"/>
      <c r="BI513" s="65"/>
    </row>
    <row r="514" spans="4:61">
      <c r="D514" s="162" t="str">
        <f t="shared" si="95"/>
        <v/>
      </c>
      <c r="E514" s="162" t="str">
        <f t="shared" si="89"/>
        <v/>
      </c>
      <c r="F514" s="164" t="str">
        <f t="shared" si="90"/>
        <v/>
      </c>
      <c r="G514" s="165" t="str">
        <f t="shared" si="91"/>
        <v/>
      </c>
      <c r="H514" s="164" t="str">
        <f t="shared" si="92"/>
        <v/>
      </c>
      <c r="I514" s="162"/>
      <c r="J514" s="210"/>
      <c r="K514" s="162">
        <f t="shared" si="93"/>
        <v>0</v>
      </c>
      <c r="L514" s="164" t="str">
        <f t="shared" si="94"/>
        <v/>
      </c>
      <c r="M514" s="177"/>
      <c r="N514" s="59"/>
      <c r="O514" s="59"/>
      <c r="P514" s="59"/>
      <c r="Q514" s="59"/>
      <c r="R514" s="59"/>
      <c r="S514" s="59"/>
      <c r="T514" s="59"/>
      <c r="U514" s="59"/>
      <c r="V514" s="59"/>
      <c r="AA514" s="59"/>
      <c r="AB514" s="59"/>
      <c r="AC514" s="59"/>
      <c r="AD514" s="59"/>
      <c r="AE514" s="59"/>
      <c r="AF514" s="59"/>
      <c r="AG514" s="59"/>
      <c r="AH514" s="65"/>
      <c r="BF514" s="65"/>
      <c r="BG514" s="65"/>
      <c r="BI514" s="65"/>
    </row>
    <row r="515" spans="4:61">
      <c r="D515" s="162" t="str">
        <f t="shared" si="95"/>
        <v/>
      </c>
      <c r="E515" s="162" t="str">
        <f t="shared" si="89"/>
        <v/>
      </c>
      <c r="F515" s="164" t="str">
        <f t="shared" si="90"/>
        <v/>
      </c>
      <c r="G515" s="165" t="str">
        <f t="shared" si="91"/>
        <v/>
      </c>
      <c r="H515" s="164" t="str">
        <f t="shared" si="92"/>
        <v/>
      </c>
      <c r="I515" s="162"/>
      <c r="J515" s="210"/>
      <c r="K515" s="162">
        <f t="shared" si="93"/>
        <v>0</v>
      </c>
      <c r="L515" s="164" t="str">
        <f t="shared" si="94"/>
        <v/>
      </c>
      <c r="M515" s="177"/>
      <c r="N515" s="59"/>
      <c r="O515" s="59"/>
      <c r="P515" s="59"/>
      <c r="Q515" s="59"/>
      <c r="R515" s="59"/>
      <c r="S515" s="59"/>
      <c r="T515" s="59"/>
      <c r="U515" s="59"/>
      <c r="V515" s="59"/>
      <c r="AA515" s="59"/>
      <c r="AB515" s="59"/>
      <c r="AC515" s="59"/>
      <c r="AD515" s="59"/>
      <c r="AE515" s="59"/>
      <c r="AF515" s="59"/>
      <c r="AG515" s="59"/>
      <c r="AH515" s="65"/>
      <c r="BF515" s="65"/>
      <c r="BG515" s="65"/>
      <c r="BI515" s="65"/>
    </row>
    <row r="516" spans="4:61">
      <c r="D516" s="162" t="str">
        <f t="shared" si="95"/>
        <v/>
      </c>
      <c r="E516" s="162" t="str">
        <f t="shared" ref="E516:E579" si="96">IF(D516="","",IF(ISERROR(INDEX($A$25:$B$34,MATCH(D516,$A$25:$A$34,0),2)),0,INDEX($A$25:$B$34,MATCH(D516,$A$25:$A$34,0),2)))</f>
        <v/>
      </c>
      <c r="F516" s="164" t="str">
        <f t="shared" ref="F516:F579" si="97">IF(D516="","",IF(emi&gt;(L515*(1+rate/freq)),IF((L515*(1+rate/freq))&lt;0,0,(L515*(1+rate/freq))),emi))</f>
        <v/>
      </c>
      <c r="G516" s="165" t="str">
        <f t="shared" ref="G516:G579" si="98">IF(D516="","",IF(L515&lt;0,0,L515)*rate/freq)</f>
        <v/>
      </c>
      <c r="H516" s="164" t="str">
        <f t="shared" si="92"/>
        <v/>
      </c>
      <c r="I516" s="162"/>
      <c r="J516" s="210"/>
      <c r="K516" s="162">
        <f t="shared" si="93"/>
        <v>0</v>
      </c>
      <c r="L516" s="164" t="str">
        <f t="shared" si="94"/>
        <v/>
      </c>
      <c r="M516" s="177"/>
      <c r="N516" s="59"/>
      <c r="O516" s="59"/>
      <c r="P516" s="59"/>
      <c r="Q516" s="59"/>
      <c r="R516" s="59"/>
      <c r="S516" s="59"/>
      <c r="T516" s="59"/>
      <c r="U516" s="59"/>
      <c r="V516" s="59"/>
      <c r="AA516" s="59"/>
      <c r="AB516" s="59"/>
      <c r="AC516" s="59"/>
      <c r="AD516" s="59"/>
      <c r="AE516" s="59"/>
      <c r="AF516" s="59"/>
      <c r="AG516" s="59"/>
      <c r="AH516" s="65"/>
      <c r="BF516" s="65"/>
      <c r="BG516" s="65"/>
      <c r="BI516" s="65"/>
    </row>
    <row r="517" spans="4:61">
      <c r="D517" s="162" t="str">
        <f t="shared" si="95"/>
        <v/>
      </c>
      <c r="E517" s="162" t="str">
        <f t="shared" si="96"/>
        <v/>
      </c>
      <c r="F517" s="164" t="str">
        <f t="shared" si="97"/>
        <v/>
      </c>
      <c r="G517" s="165" t="str">
        <f t="shared" si="98"/>
        <v/>
      </c>
      <c r="H517" s="164" t="str">
        <f t="shared" ref="H517:H580" si="99">IF(D517="","",F517-G517)</f>
        <v/>
      </c>
      <c r="I517" s="162"/>
      <c r="J517" s="210"/>
      <c r="K517" s="162">
        <f t="shared" ref="K517:K580" si="100">IF(L516=0,0,J517)</f>
        <v>0</v>
      </c>
      <c r="L517" s="164" t="str">
        <f t="shared" ref="L517:L580" si="101">IF(D517="","",IF(L516&lt;=0,0,IF(L516+E517-H517-I517-K517&lt;0,0,L516+E517-H517-I517-K517)))</f>
        <v/>
      </c>
      <c r="M517" s="177"/>
      <c r="N517" s="59"/>
      <c r="O517" s="59"/>
      <c r="P517" s="59"/>
      <c r="Q517" s="59"/>
      <c r="R517" s="59"/>
      <c r="S517" s="59"/>
      <c r="T517" s="59"/>
      <c r="U517" s="59"/>
      <c r="V517" s="59"/>
      <c r="AA517" s="59"/>
      <c r="AB517" s="59"/>
      <c r="AC517" s="59"/>
      <c r="AD517" s="59"/>
      <c r="AE517" s="59"/>
      <c r="AF517" s="59"/>
      <c r="AG517" s="59"/>
      <c r="AH517" s="65"/>
      <c r="BF517" s="65"/>
      <c r="BG517" s="65"/>
      <c r="BI517" s="65"/>
    </row>
    <row r="518" spans="4:61">
      <c r="D518" s="162" t="str">
        <f t="shared" si="95"/>
        <v/>
      </c>
      <c r="E518" s="162" t="str">
        <f t="shared" si="96"/>
        <v/>
      </c>
      <c r="F518" s="164" t="str">
        <f t="shared" si="97"/>
        <v/>
      </c>
      <c r="G518" s="165" t="str">
        <f t="shared" si="98"/>
        <v/>
      </c>
      <c r="H518" s="164" t="str">
        <f t="shared" si="99"/>
        <v/>
      </c>
      <c r="I518" s="162"/>
      <c r="J518" s="210"/>
      <c r="K518" s="162">
        <f t="shared" si="100"/>
        <v>0</v>
      </c>
      <c r="L518" s="164" t="str">
        <f t="shared" si="101"/>
        <v/>
      </c>
      <c r="M518" s="177"/>
      <c r="N518" s="59"/>
      <c r="O518" s="59"/>
      <c r="P518" s="59"/>
      <c r="Q518" s="59"/>
      <c r="R518" s="59"/>
      <c r="S518" s="59"/>
      <c r="T518" s="59"/>
      <c r="U518" s="59"/>
      <c r="V518" s="59"/>
      <c r="AA518" s="59"/>
      <c r="AB518" s="59"/>
      <c r="AC518" s="59"/>
      <c r="AD518" s="59"/>
      <c r="AE518" s="59"/>
      <c r="AF518" s="59"/>
      <c r="AG518" s="59"/>
      <c r="AH518" s="65"/>
      <c r="BF518" s="65"/>
      <c r="BG518" s="65"/>
      <c r="BI518" s="65"/>
    </row>
    <row r="519" spans="4:61">
      <c r="D519" s="162" t="str">
        <f t="shared" si="95"/>
        <v/>
      </c>
      <c r="E519" s="162" t="str">
        <f t="shared" si="96"/>
        <v/>
      </c>
      <c r="F519" s="164" t="str">
        <f t="shared" si="97"/>
        <v/>
      </c>
      <c r="G519" s="165" t="str">
        <f t="shared" si="98"/>
        <v/>
      </c>
      <c r="H519" s="164" t="str">
        <f t="shared" si="99"/>
        <v/>
      </c>
      <c r="I519" s="162"/>
      <c r="J519" s="210"/>
      <c r="K519" s="162">
        <f t="shared" si="100"/>
        <v>0</v>
      </c>
      <c r="L519" s="164" t="str">
        <f t="shared" si="101"/>
        <v/>
      </c>
      <c r="M519" s="177"/>
      <c r="N519" s="59"/>
      <c r="O519" s="59"/>
      <c r="P519" s="59"/>
      <c r="Q519" s="59"/>
      <c r="R519" s="59"/>
      <c r="S519" s="59"/>
      <c r="T519" s="59"/>
      <c r="U519" s="59"/>
      <c r="V519" s="59"/>
      <c r="AA519" s="59"/>
      <c r="AB519" s="59"/>
      <c r="AC519" s="59"/>
      <c r="AD519" s="59"/>
      <c r="AE519" s="59"/>
      <c r="AF519" s="59"/>
      <c r="AG519" s="59"/>
      <c r="AH519" s="65"/>
      <c r="BF519" s="65"/>
      <c r="BG519" s="65"/>
      <c r="BI519" s="65"/>
    </row>
    <row r="520" spans="4:61">
      <c r="D520" s="162" t="str">
        <f t="shared" si="95"/>
        <v/>
      </c>
      <c r="E520" s="162" t="str">
        <f t="shared" si="96"/>
        <v/>
      </c>
      <c r="F520" s="164" t="str">
        <f t="shared" si="97"/>
        <v/>
      </c>
      <c r="G520" s="165" t="str">
        <f t="shared" si="98"/>
        <v/>
      </c>
      <c r="H520" s="164" t="str">
        <f t="shared" si="99"/>
        <v/>
      </c>
      <c r="I520" s="162"/>
      <c r="J520" s="210"/>
      <c r="K520" s="162">
        <f t="shared" si="100"/>
        <v>0</v>
      </c>
      <c r="L520" s="164" t="str">
        <f t="shared" si="101"/>
        <v/>
      </c>
      <c r="M520" s="177"/>
      <c r="N520" s="59"/>
      <c r="O520" s="59"/>
      <c r="P520" s="59"/>
      <c r="Q520" s="59"/>
      <c r="R520" s="59"/>
      <c r="S520" s="59"/>
      <c r="T520" s="59"/>
      <c r="U520" s="59"/>
      <c r="V520" s="59"/>
      <c r="AA520" s="59"/>
      <c r="AB520" s="59"/>
      <c r="AC520" s="59"/>
      <c r="AD520" s="59"/>
      <c r="AE520" s="59"/>
      <c r="AF520" s="59"/>
      <c r="AG520" s="59"/>
      <c r="AH520" s="65"/>
      <c r="BF520" s="65"/>
      <c r="BG520" s="65"/>
      <c r="BI520" s="65"/>
    </row>
    <row r="521" spans="4:61">
      <c r="D521" s="162" t="str">
        <f t="shared" si="95"/>
        <v/>
      </c>
      <c r="E521" s="162" t="str">
        <f t="shared" si="96"/>
        <v/>
      </c>
      <c r="F521" s="164" t="str">
        <f t="shared" si="97"/>
        <v/>
      </c>
      <c r="G521" s="165" t="str">
        <f t="shared" si="98"/>
        <v/>
      </c>
      <c r="H521" s="164" t="str">
        <f t="shared" si="99"/>
        <v/>
      </c>
      <c r="I521" s="162"/>
      <c r="J521" s="210"/>
      <c r="K521" s="162">
        <f t="shared" si="100"/>
        <v>0</v>
      </c>
      <c r="L521" s="164" t="str">
        <f t="shared" si="101"/>
        <v/>
      </c>
      <c r="M521" s="177"/>
      <c r="N521" s="59"/>
      <c r="O521" s="59"/>
      <c r="P521" s="59"/>
      <c r="Q521" s="59"/>
      <c r="R521" s="59"/>
      <c r="S521" s="59"/>
      <c r="T521" s="59"/>
      <c r="U521" s="59"/>
      <c r="V521" s="59"/>
      <c r="AA521" s="59"/>
      <c r="AB521" s="59"/>
      <c r="AC521" s="59"/>
      <c r="AD521" s="59"/>
      <c r="AE521" s="59"/>
      <c r="AF521" s="59"/>
      <c r="AG521" s="59"/>
      <c r="AH521" s="65"/>
      <c r="BF521" s="65"/>
      <c r="BG521" s="65"/>
      <c r="BI521" s="65"/>
    </row>
    <row r="522" spans="4:61">
      <c r="D522" s="162" t="str">
        <f t="shared" si="95"/>
        <v/>
      </c>
      <c r="E522" s="162" t="str">
        <f t="shared" si="96"/>
        <v/>
      </c>
      <c r="F522" s="164" t="str">
        <f t="shared" si="97"/>
        <v/>
      </c>
      <c r="G522" s="165" t="str">
        <f t="shared" si="98"/>
        <v/>
      </c>
      <c r="H522" s="164" t="str">
        <f t="shared" si="99"/>
        <v/>
      </c>
      <c r="I522" s="162"/>
      <c r="J522" s="210"/>
      <c r="K522" s="162">
        <f t="shared" si="100"/>
        <v>0</v>
      </c>
      <c r="L522" s="164" t="str">
        <f t="shared" si="101"/>
        <v/>
      </c>
      <c r="M522" s="177"/>
      <c r="N522" s="59"/>
      <c r="O522" s="59"/>
      <c r="P522" s="59"/>
      <c r="Q522" s="59"/>
      <c r="R522" s="59"/>
      <c r="S522" s="59"/>
      <c r="T522" s="59"/>
      <c r="U522" s="59"/>
      <c r="V522" s="59"/>
      <c r="AA522" s="59"/>
      <c r="AB522" s="59"/>
      <c r="AC522" s="59"/>
      <c r="AD522" s="59"/>
      <c r="AE522" s="59"/>
      <c r="AF522" s="59"/>
      <c r="AG522" s="59"/>
      <c r="AH522" s="65"/>
      <c r="BF522" s="65"/>
      <c r="BG522" s="65"/>
      <c r="BI522" s="65"/>
    </row>
    <row r="523" spans="4:61">
      <c r="D523" s="162" t="str">
        <f t="shared" si="95"/>
        <v/>
      </c>
      <c r="E523" s="162" t="str">
        <f t="shared" si="96"/>
        <v/>
      </c>
      <c r="F523" s="164" t="str">
        <f t="shared" si="97"/>
        <v/>
      </c>
      <c r="G523" s="165" t="str">
        <f t="shared" si="98"/>
        <v/>
      </c>
      <c r="H523" s="164" t="str">
        <f t="shared" si="99"/>
        <v/>
      </c>
      <c r="I523" s="162"/>
      <c r="J523" s="210"/>
      <c r="K523" s="162">
        <f t="shared" si="100"/>
        <v>0</v>
      </c>
      <c r="L523" s="164" t="str">
        <f t="shared" si="101"/>
        <v/>
      </c>
      <c r="M523" s="177"/>
      <c r="N523" s="59"/>
      <c r="O523" s="59"/>
      <c r="P523" s="59"/>
      <c r="Q523" s="59"/>
      <c r="R523" s="59"/>
      <c r="S523" s="59"/>
      <c r="T523" s="59"/>
      <c r="U523" s="59"/>
      <c r="V523" s="59"/>
      <c r="AA523" s="59"/>
      <c r="AB523" s="59"/>
      <c r="AC523" s="59"/>
      <c r="AD523" s="59"/>
      <c r="AE523" s="59"/>
      <c r="AF523" s="59"/>
      <c r="AG523" s="59"/>
      <c r="AH523" s="65"/>
      <c r="BF523" s="65"/>
      <c r="BG523" s="65"/>
      <c r="BI523" s="65"/>
    </row>
    <row r="524" spans="4:61">
      <c r="D524" s="162" t="str">
        <f t="shared" si="95"/>
        <v/>
      </c>
      <c r="E524" s="162" t="str">
        <f t="shared" si="96"/>
        <v/>
      </c>
      <c r="F524" s="164" t="str">
        <f t="shared" si="97"/>
        <v/>
      </c>
      <c r="G524" s="165" t="str">
        <f t="shared" si="98"/>
        <v/>
      </c>
      <c r="H524" s="164" t="str">
        <f t="shared" si="99"/>
        <v/>
      </c>
      <c r="I524" s="162"/>
      <c r="J524" s="210"/>
      <c r="K524" s="162">
        <f t="shared" si="100"/>
        <v>0</v>
      </c>
      <c r="L524" s="164" t="str">
        <f t="shared" si="101"/>
        <v/>
      </c>
      <c r="M524" s="177"/>
      <c r="N524" s="59"/>
      <c r="O524" s="59"/>
      <c r="P524" s="59"/>
      <c r="Q524" s="59"/>
      <c r="R524" s="59"/>
      <c r="S524" s="59"/>
      <c r="T524" s="59"/>
      <c r="U524" s="59"/>
      <c r="V524" s="59"/>
      <c r="AA524" s="59"/>
      <c r="AB524" s="59"/>
      <c r="AC524" s="59"/>
      <c r="AD524" s="59"/>
      <c r="AE524" s="59"/>
      <c r="AF524" s="59"/>
      <c r="AG524" s="59"/>
      <c r="AH524" s="65"/>
      <c r="BF524" s="65"/>
      <c r="BG524" s="65"/>
      <c r="BI524" s="65"/>
    </row>
    <row r="525" spans="4:61">
      <c r="D525" s="162" t="str">
        <f t="shared" si="95"/>
        <v/>
      </c>
      <c r="E525" s="162" t="str">
        <f t="shared" si="96"/>
        <v/>
      </c>
      <c r="F525" s="164" t="str">
        <f t="shared" si="97"/>
        <v/>
      </c>
      <c r="G525" s="165" t="str">
        <f t="shared" si="98"/>
        <v/>
      </c>
      <c r="H525" s="164" t="str">
        <f t="shared" si="99"/>
        <v/>
      </c>
      <c r="I525" s="162"/>
      <c r="J525" s="210"/>
      <c r="K525" s="162">
        <f t="shared" si="100"/>
        <v>0</v>
      </c>
      <c r="L525" s="164" t="str">
        <f t="shared" si="101"/>
        <v/>
      </c>
      <c r="M525" s="177"/>
      <c r="N525" s="59"/>
      <c r="O525" s="59"/>
      <c r="P525" s="59"/>
      <c r="Q525" s="59"/>
      <c r="R525" s="59"/>
      <c r="S525" s="59"/>
      <c r="T525" s="59"/>
      <c r="U525" s="59"/>
      <c r="V525" s="59"/>
      <c r="AA525" s="59"/>
      <c r="AB525" s="59"/>
      <c r="AC525" s="59"/>
      <c r="AD525" s="59"/>
      <c r="AE525" s="59"/>
      <c r="AF525" s="59"/>
      <c r="AG525" s="59"/>
      <c r="AH525" s="65"/>
      <c r="BF525" s="65"/>
      <c r="BG525" s="65"/>
      <c r="BI525" s="65"/>
    </row>
    <row r="526" spans="4:61">
      <c r="D526" s="162" t="str">
        <f t="shared" si="95"/>
        <v/>
      </c>
      <c r="E526" s="162" t="str">
        <f t="shared" si="96"/>
        <v/>
      </c>
      <c r="F526" s="164" t="str">
        <f t="shared" si="97"/>
        <v/>
      </c>
      <c r="G526" s="165" t="str">
        <f t="shared" si="98"/>
        <v/>
      </c>
      <c r="H526" s="164" t="str">
        <f t="shared" si="99"/>
        <v/>
      </c>
      <c r="I526" s="162"/>
      <c r="J526" s="210"/>
      <c r="K526" s="162">
        <f t="shared" si="100"/>
        <v>0</v>
      </c>
      <c r="L526" s="164" t="str">
        <f t="shared" si="101"/>
        <v/>
      </c>
      <c r="M526" s="177"/>
      <c r="N526" s="59"/>
      <c r="O526" s="59"/>
      <c r="P526" s="59"/>
      <c r="Q526" s="59"/>
      <c r="R526" s="59"/>
      <c r="S526" s="59"/>
      <c r="T526" s="59"/>
      <c r="U526" s="59"/>
      <c r="V526" s="59"/>
      <c r="AA526" s="59"/>
      <c r="AB526" s="59"/>
      <c r="AC526" s="59"/>
      <c r="AD526" s="59"/>
      <c r="AE526" s="59"/>
      <c r="AF526" s="59"/>
      <c r="AG526" s="59"/>
      <c r="AH526" s="65"/>
      <c r="BF526" s="65"/>
      <c r="BG526" s="65"/>
      <c r="BI526" s="65"/>
    </row>
    <row r="527" spans="4:61">
      <c r="D527" s="162" t="str">
        <f t="shared" si="95"/>
        <v/>
      </c>
      <c r="E527" s="162" t="str">
        <f t="shared" si="96"/>
        <v/>
      </c>
      <c r="F527" s="164" t="str">
        <f t="shared" si="97"/>
        <v/>
      </c>
      <c r="G527" s="165" t="str">
        <f t="shared" si="98"/>
        <v/>
      </c>
      <c r="H527" s="164" t="str">
        <f t="shared" si="99"/>
        <v/>
      </c>
      <c r="I527" s="162"/>
      <c r="J527" s="210"/>
      <c r="K527" s="162">
        <f t="shared" si="100"/>
        <v>0</v>
      </c>
      <c r="L527" s="164" t="str">
        <f t="shared" si="101"/>
        <v/>
      </c>
      <c r="M527" s="177"/>
      <c r="N527" s="59"/>
      <c r="O527" s="59"/>
      <c r="P527" s="59"/>
      <c r="Q527" s="59"/>
      <c r="R527" s="59"/>
      <c r="S527" s="59"/>
      <c r="T527" s="59"/>
      <c r="U527" s="59"/>
      <c r="V527" s="59"/>
      <c r="AA527" s="59"/>
      <c r="AB527" s="59"/>
      <c r="AC527" s="59"/>
      <c r="AD527" s="59"/>
      <c r="AE527" s="59"/>
      <c r="AF527" s="59"/>
      <c r="AG527" s="59"/>
      <c r="AH527" s="65"/>
      <c r="BF527" s="65"/>
      <c r="BG527" s="65"/>
      <c r="BI527" s="65"/>
    </row>
    <row r="528" spans="4:61">
      <c r="D528" s="162" t="str">
        <f t="shared" si="95"/>
        <v/>
      </c>
      <c r="E528" s="162" t="str">
        <f t="shared" si="96"/>
        <v/>
      </c>
      <c r="F528" s="164" t="str">
        <f t="shared" si="97"/>
        <v/>
      </c>
      <c r="G528" s="165" t="str">
        <f t="shared" si="98"/>
        <v/>
      </c>
      <c r="H528" s="164" t="str">
        <f t="shared" si="99"/>
        <v/>
      </c>
      <c r="I528" s="162"/>
      <c r="J528" s="210"/>
      <c r="K528" s="162">
        <f t="shared" si="100"/>
        <v>0</v>
      </c>
      <c r="L528" s="164" t="str">
        <f t="shared" si="101"/>
        <v/>
      </c>
      <c r="M528" s="177"/>
      <c r="N528" s="59"/>
      <c r="O528" s="59"/>
      <c r="P528" s="59"/>
      <c r="Q528" s="59"/>
      <c r="R528" s="59"/>
      <c r="S528" s="59"/>
      <c r="T528" s="59"/>
      <c r="U528" s="59"/>
      <c r="V528" s="59"/>
      <c r="AA528" s="59"/>
      <c r="AB528" s="59"/>
      <c r="AC528" s="59"/>
      <c r="AD528" s="59"/>
      <c r="AE528" s="59"/>
      <c r="AF528" s="59"/>
      <c r="AG528" s="59"/>
      <c r="AH528" s="65"/>
      <c r="BF528" s="65"/>
      <c r="BG528" s="65"/>
      <c r="BI528" s="65"/>
    </row>
    <row r="529" spans="4:61">
      <c r="D529" s="162" t="str">
        <f t="shared" si="95"/>
        <v/>
      </c>
      <c r="E529" s="162" t="str">
        <f t="shared" si="96"/>
        <v/>
      </c>
      <c r="F529" s="164" t="str">
        <f t="shared" si="97"/>
        <v/>
      </c>
      <c r="G529" s="165" t="str">
        <f t="shared" si="98"/>
        <v/>
      </c>
      <c r="H529" s="164" t="str">
        <f t="shared" si="99"/>
        <v/>
      </c>
      <c r="I529" s="162"/>
      <c r="J529" s="210"/>
      <c r="K529" s="162">
        <f t="shared" si="100"/>
        <v>0</v>
      </c>
      <c r="L529" s="164" t="str">
        <f t="shared" si="101"/>
        <v/>
      </c>
      <c r="M529" s="177"/>
      <c r="N529" s="59"/>
      <c r="O529" s="59"/>
      <c r="P529" s="59"/>
      <c r="Q529" s="59"/>
      <c r="R529" s="59"/>
      <c r="S529" s="59"/>
      <c r="T529" s="59"/>
      <c r="U529" s="59"/>
      <c r="V529" s="59"/>
      <c r="AA529" s="59"/>
      <c r="AB529" s="59"/>
      <c r="AC529" s="59"/>
      <c r="AD529" s="59"/>
      <c r="AE529" s="59"/>
      <c r="AF529" s="59"/>
      <c r="AG529" s="59"/>
      <c r="AH529" s="65"/>
      <c r="BF529" s="65"/>
      <c r="BG529" s="65"/>
      <c r="BI529" s="65"/>
    </row>
    <row r="530" spans="4:61">
      <c r="D530" s="162" t="str">
        <f t="shared" si="95"/>
        <v/>
      </c>
      <c r="E530" s="162" t="str">
        <f t="shared" si="96"/>
        <v/>
      </c>
      <c r="F530" s="164" t="str">
        <f t="shared" si="97"/>
        <v/>
      </c>
      <c r="G530" s="165" t="str">
        <f t="shared" si="98"/>
        <v/>
      </c>
      <c r="H530" s="164" t="str">
        <f t="shared" si="99"/>
        <v/>
      </c>
      <c r="I530" s="162"/>
      <c r="J530" s="210"/>
      <c r="K530" s="162">
        <f t="shared" si="100"/>
        <v>0</v>
      </c>
      <c r="L530" s="164" t="str">
        <f t="shared" si="101"/>
        <v/>
      </c>
      <c r="M530" s="177"/>
      <c r="N530" s="59"/>
      <c r="O530" s="59"/>
      <c r="P530" s="59"/>
      <c r="Q530" s="59"/>
      <c r="R530" s="59"/>
      <c r="S530" s="59"/>
      <c r="T530" s="59"/>
      <c r="U530" s="59"/>
      <c r="V530" s="59"/>
      <c r="AA530" s="59"/>
      <c r="AB530" s="59"/>
      <c r="AC530" s="59"/>
      <c r="AD530" s="59"/>
      <c r="AE530" s="59"/>
      <c r="AF530" s="59"/>
      <c r="AG530" s="59"/>
      <c r="AH530" s="65"/>
      <c r="BF530" s="65"/>
      <c r="BG530" s="65"/>
      <c r="BI530" s="65"/>
    </row>
    <row r="531" spans="4:61">
      <c r="D531" s="162" t="str">
        <f t="shared" si="95"/>
        <v/>
      </c>
      <c r="E531" s="162" t="str">
        <f t="shared" si="96"/>
        <v/>
      </c>
      <c r="F531" s="164" t="str">
        <f t="shared" si="97"/>
        <v/>
      </c>
      <c r="G531" s="165" t="str">
        <f t="shared" si="98"/>
        <v/>
      </c>
      <c r="H531" s="164" t="str">
        <f t="shared" si="99"/>
        <v/>
      </c>
      <c r="I531" s="162"/>
      <c r="J531" s="210"/>
      <c r="K531" s="162">
        <f t="shared" si="100"/>
        <v>0</v>
      </c>
      <c r="L531" s="164" t="str">
        <f t="shared" si="101"/>
        <v/>
      </c>
      <c r="M531" s="177"/>
      <c r="N531" s="59"/>
      <c r="O531" s="59"/>
      <c r="P531" s="59"/>
      <c r="Q531" s="59"/>
      <c r="R531" s="59"/>
      <c r="S531" s="59"/>
      <c r="T531" s="59"/>
      <c r="U531" s="59"/>
      <c r="V531" s="59"/>
      <c r="AA531" s="59"/>
      <c r="AB531" s="59"/>
      <c r="AC531" s="59"/>
      <c r="AD531" s="59"/>
      <c r="AE531" s="59"/>
      <c r="AF531" s="59"/>
      <c r="AG531" s="59"/>
      <c r="AH531" s="65"/>
      <c r="BF531" s="65"/>
      <c r="BG531" s="65"/>
      <c r="BI531" s="65"/>
    </row>
    <row r="532" spans="4:61">
      <c r="D532" s="162" t="str">
        <f t="shared" si="95"/>
        <v/>
      </c>
      <c r="E532" s="162" t="str">
        <f t="shared" si="96"/>
        <v/>
      </c>
      <c r="F532" s="164" t="str">
        <f t="shared" si="97"/>
        <v/>
      </c>
      <c r="G532" s="165" t="str">
        <f t="shared" si="98"/>
        <v/>
      </c>
      <c r="H532" s="164" t="str">
        <f t="shared" si="99"/>
        <v/>
      </c>
      <c r="I532" s="162"/>
      <c r="J532" s="210"/>
      <c r="K532" s="162">
        <f t="shared" si="100"/>
        <v>0</v>
      </c>
      <c r="L532" s="164" t="str">
        <f t="shared" si="101"/>
        <v/>
      </c>
      <c r="M532" s="177"/>
      <c r="N532" s="59"/>
      <c r="O532" s="59"/>
      <c r="P532" s="59"/>
      <c r="Q532" s="59"/>
      <c r="R532" s="59"/>
      <c r="S532" s="59"/>
      <c r="T532" s="59"/>
      <c r="U532" s="59"/>
      <c r="V532" s="59"/>
      <c r="AA532" s="59"/>
      <c r="AB532" s="59"/>
      <c r="AC532" s="59"/>
      <c r="AD532" s="59"/>
      <c r="AE532" s="59"/>
      <c r="AF532" s="59"/>
      <c r="AG532" s="59"/>
      <c r="AH532" s="65"/>
      <c r="BF532" s="65"/>
      <c r="BG532" s="65"/>
      <c r="BI532" s="65"/>
    </row>
    <row r="533" spans="4:61">
      <c r="D533" s="162" t="str">
        <f t="shared" si="95"/>
        <v/>
      </c>
      <c r="E533" s="162" t="str">
        <f t="shared" si="96"/>
        <v/>
      </c>
      <c r="F533" s="164" t="str">
        <f t="shared" si="97"/>
        <v/>
      </c>
      <c r="G533" s="165" t="str">
        <f t="shared" si="98"/>
        <v/>
      </c>
      <c r="H533" s="164" t="str">
        <f t="shared" si="99"/>
        <v/>
      </c>
      <c r="I533" s="162"/>
      <c r="J533" s="210"/>
      <c r="K533" s="162">
        <f t="shared" si="100"/>
        <v>0</v>
      </c>
      <c r="L533" s="164" t="str">
        <f t="shared" si="101"/>
        <v/>
      </c>
      <c r="M533" s="177"/>
      <c r="N533" s="59"/>
      <c r="O533" s="59"/>
      <c r="P533" s="59"/>
      <c r="Q533" s="59"/>
      <c r="R533" s="59"/>
      <c r="S533" s="59"/>
      <c r="T533" s="59"/>
      <c r="U533" s="59"/>
      <c r="V533" s="59"/>
      <c r="AA533" s="59"/>
      <c r="AB533" s="59"/>
      <c r="AC533" s="59"/>
      <c r="AD533" s="59"/>
      <c r="AE533" s="59"/>
      <c r="AF533" s="59"/>
      <c r="AG533" s="59"/>
      <c r="AH533" s="65"/>
      <c r="BF533" s="65"/>
      <c r="BG533" s="65"/>
      <c r="BI533" s="65"/>
    </row>
    <row r="534" spans="4:61">
      <c r="D534" s="162" t="str">
        <f t="shared" si="95"/>
        <v/>
      </c>
      <c r="E534" s="162" t="str">
        <f t="shared" si="96"/>
        <v/>
      </c>
      <c r="F534" s="164" t="str">
        <f t="shared" si="97"/>
        <v/>
      </c>
      <c r="G534" s="165" t="str">
        <f t="shared" si="98"/>
        <v/>
      </c>
      <c r="H534" s="164" t="str">
        <f t="shared" si="99"/>
        <v/>
      </c>
      <c r="I534" s="162"/>
      <c r="J534" s="210"/>
      <c r="K534" s="162">
        <f t="shared" si="100"/>
        <v>0</v>
      </c>
      <c r="L534" s="164" t="str">
        <f t="shared" si="101"/>
        <v/>
      </c>
      <c r="M534" s="177"/>
      <c r="N534" s="59"/>
      <c r="O534" s="59"/>
      <c r="P534" s="59"/>
      <c r="Q534" s="59"/>
      <c r="R534" s="59"/>
      <c r="S534" s="59"/>
      <c r="T534" s="59"/>
      <c r="U534" s="59"/>
      <c r="V534" s="59"/>
      <c r="AA534" s="59"/>
      <c r="AB534" s="59"/>
      <c r="AC534" s="59"/>
      <c r="AD534" s="59"/>
      <c r="AE534" s="59"/>
      <c r="AF534" s="59"/>
      <c r="AG534" s="59"/>
      <c r="AH534" s="65"/>
      <c r="BF534" s="65"/>
      <c r="BG534" s="65"/>
      <c r="BI534" s="65"/>
    </row>
    <row r="535" spans="4:61">
      <c r="D535" s="162" t="str">
        <f t="shared" si="95"/>
        <v/>
      </c>
      <c r="E535" s="162" t="str">
        <f t="shared" si="96"/>
        <v/>
      </c>
      <c r="F535" s="164" t="str">
        <f t="shared" si="97"/>
        <v/>
      </c>
      <c r="G535" s="165" t="str">
        <f t="shared" si="98"/>
        <v/>
      </c>
      <c r="H535" s="164" t="str">
        <f t="shared" si="99"/>
        <v/>
      </c>
      <c r="I535" s="162"/>
      <c r="J535" s="210"/>
      <c r="K535" s="162">
        <f t="shared" si="100"/>
        <v>0</v>
      </c>
      <c r="L535" s="164" t="str">
        <f t="shared" si="101"/>
        <v/>
      </c>
      <c r="M535" s="177"/>
      <c r="N535" s="59"/>
      <c r="O535" s="59"/>
      <c r="P535" s="59"/>
      <c r="Q535" s="59"/>
      <c r="R535" s="59"/>
      <c r="S535" s="59"/>
      <c r="T535" s="59"/>
      <c r="U535" s="59"/>
      <c r="V535" s="59"/>
      <c r="AA535" s="59"/>
      <c r="AB535" s="59"/>
      <c r="AC535" s="59"/>
      <c r="AD535" s="59"/>
      <c r="AE535" s="59"/>
      <c r="AF535" s="59"/>
      <c r="AG535" s="59"/>
      <c r="AH535" s="65"/>
      <c r="BF535" s="65"/>
      <c r="BG535" s="65"/>
      <c r="BI535" s="65"/>
    </row>
    <row r="536" spans="4:61">
      <c r="D536" s="162" t="str">
        <f t="shared" si="95"/>
        <v/>
      </c>
      <c r="E536" s="162" t="str">
        <f t="shared" si="96"/>
        <v/>
      </c>
      <c r="F536" s="164" t="str">
        <f t="shared" si="97"/>
        <v/>
      </c>
      <c r="G536" s="165" t="str">
        <f t="shared" si="98"/>
        <v/>
      </c>
      <c r="H536" s="164" t="str">
        <f t="shared" si="99"/>
        <v/>
      </c>
      <c r="I536" s="162"/>
      <c r="J536" s="210"/>
      <c r="K536" s="162">
        <f t="shared" si="100"/>
        <v>0</v>
      </c>
      <c r="L536" s="164" t="str">
        <f t="shared" si="101"/>
        <v/>
      </c>
      <c r="M536" s="177"/>
      <c r="N536" s="59"/>
      <c r="O536" s="59"/>
      <c r="P536" s="59"/>
      <c r="Q536" s="59"/>
      <c r="R536" s="59"/>
      <c r="S536" s="59"/>
      <c r="T536" s="59"/>
      <c r="U536" s="59"/>
      <c r="V536" s="59"/>
      <c r="AA536" s="59"/>
      <c r="AB536" s="59"/>
      <c r="AC536" s="59"/>
      <c r="AD536" s="59"/>
      <c r="AE536" s="59"/>
      <c r="AF536" s="59"/>
      <c r="AG536" s="59"/>
      <c r="AH536" s="65"/>
      <c r="BF536" s="65"/>
      <c r="BG536" s="65"/>
      <c r="BI536" s="65"/>
    </row>
    <row r="537" spans="4:61">
      <c r="D537" s="162" t="str">
        <f t="shared" si="95"/>
        <v/>
      </c>
      <c r="E537" s="162" t="str">
        <f t="shared" si="96"/>
        <v/>
      </c>
      <c r="F537" s="164" t="str">
        <f t="shared" si="97"/>
        <v/>
      </c>
      <c r="G537" s="165" t="str">
        <f t="shared" si="98"/>
        <v/>
      </c>
      <c r="H537" s="164" t="str">
        <f t="shared" si="99"/>
        <v/>
      </c>
      <c r="I537" s="162"/>
      <c r="J537" s="210"/>
      <c r="K537" s="162">
        <f t="shared" si="100"/>
        <v>0</v>
      </c>
      <c r="L537" s="164" t="str">
        <f t="shared" si="101"/>
        <v/>
      </c>
      <c r="M537" s="177"/>
      <c r="N537" s="59"/>
      <c r="O537" s="59"/>
      <c r="P537" s="59"/>
      <c r="Q537" s="59"/>
      <c r="R537" s="59"/>
      <c r="S537" s="59"/>
      <c r="T537" s="59"/>
      <c r="U537" s="59"/>
      <c r="V537" s="59"/>
      <c r="AA537" s="59"/>
      <c r="AB537" s="59"/>
      <c r="AC537" s="59"/>
      <c r="AD537" s="59"/>
      <c r="AE537" s="59"/>
      <c r="AF537" s="59"/>
      <c r="AG537" s="59"/>
      <c r="AH537" s="65"/>
      <c r="BF537" s="65"/>
      <c r="BG537" s="65"/>
      <c r="BI537" s="65"/>
    </row>
    <row r="538" spans="4:61">
      <c r="D538" s="162" t="str">
        <f t="shared" si="95"/>
        <v/>
      </c>
      <c r="E538" s="162" t="str">
        <f t="shared" si="96"/>
        <v/>
      </c>
      <c r="F538" s="164" t="str">
        <f t="shared" si="97"/>
        <v/>
      </c>
      <c r="G538" s="165" t="str">
        <f t="shared" si="98"/>
        <v/>
      </c>
      <c r="H538" s="164" t="str">
        <f t="shared" si="99"/>
        <v/>
      </c>
      <c r="I538" s="162"/>
      <c r="J538" s="210"/>
      <c r="K538" s="162">
        <f t="shared" si="100"/>
        <v>0</v>
      </c>
      <c r="L538" s="164" t="str">
        <f t="shared" si="101"/>
        <v/>
      </c>
      <c r="M538" s="177"/>
      <c r="N538" s="59"/>
      <c r="O538" s="59"/>
      <c r="P538" s="59"/>
      <c r="Q538" s="59"/>
      <c r="R538" s="59"/>
      <c r="S538" s="59"/>
      <c r="T538" s="59"/>
      <c r="U538" s="59"/>
      <c r="V538" s="59"/>
      <c r="AA538" s="59"/>
      <c r="AB538" s="59"/>
      <c r="AC538" s="59"/>
      <c r="AD538" s="59"/>
      <c r="AE538" s="59"/>
      <c r="AF538" s="59"/>
      <c r="AG538" s="59"/>
      <c r="AH538" s="65"/>
      <c r="BF538" s="65"/>
      <c r="BG538" s="65"/>
      <c r="BI538" s="65"/>
    </row>
    <row r="539" spans="4:61">
      <c r="D539" s="162" t="str">
        <f t="shared" si="95"/>
        <v/>
      </c>
      <c r="E539" s="162" t="str">
        <f t="shared" si="96"/>
        <v/>
      </c>
      <c r="F539" s="164" t="str">
        <f t="shared" si="97"/>
        <v/>
      </c>
      <c r="G539" s="165" t="str">
        <f t="shared" si="98"/>
        <v/>
      </c>
      <c r="H539" s="164" t="str">
        <f t="shared" si="99"/>
        <v/>
      </c>
      <c r="I539" s="162"/>
      <c r="J539" s="210"/>
      <c r="K539" s="162">
        <f t="shared" si="100"/>
        <v>0</v>
      </c>
      <c r="L539" s="164" t="str">
        <f t="shared" si="101"/>
        <v/>
      </c>
      <c r="M539" s="177"/>
      <c r="N539" s="59"/>
      <c r="O539" s="59"/>
      <c r="P539" s="59"/>
      <c r="Q539" s="59"/>
      <c r="R539" s="59"/>
      <c r="S539" s="59"/>
      <c r="T539" s="59"/>
      <c r="U539" s="59"/>
      <c r="V539" s="59"/>
      <c r="AA539" s="59"/>
      <c r="AB539" s="59"/>
      <c r="AC539" s="59"/>
      <c r="AD539" s="59"/>
      <c r="AE539" s="59"/>
      <c r="AF539" s="59"/>
      <c r="AG539" s="59"/>
      <c r="AH539" s="65"/>
      <c r="BF539" s="65"/>
      <c r="BG539" s="65"/>
      <c r="BI539" s="65"/>
    </row>
    <row r="540" spans="4:61">
      <c r="D540" s="162" t="str">
        <f t="shared" si="95"/>
        <v/>
      </c>
      <c r="E540" s="162" t="str">
        <f t="shared" si="96"/>
        <v/>
      </c>
      <c r="F540" s="164" t="str">
        <f t="shared" si="97"/>
        <v/>
      </c>
      <c r="G540" s="165" t="str">
        <f t="shared" si="98"/>
        <v/>
      </c>
      <c r="H540" s="164" t="str">
        <f t="shared" si="99"/>
        <v/>
      </c>
      <c r="I540" s="162"/>
      <c r="J540" s="210"/>
      <c r="K540" s="162">
        <f t="shared" si="100"/>
        <v>0</v>
      </c>
      <c r="L540" s="164" t="str">
        <f t="shared" si="101"/>
        <v/>
      </c>
      <c r="M540" s="177"/>
      <c r="N540" s="59"/>
      <c r="O540" s="59"/>
      <c r="P540" s="59"/>
      <c r="Q540" s="59"/>
      <c r="R540" s="59"/>
      <c r="S540" s="59"/>
      <c r="T540" s="59"/>
      <c r="U540" s="59"/>
      <c r="V540" s="59"/>
      <c r="AA540" s="59"/>
      <c r="AB540" s="59"/>
      <c r="AC540" s="59"/>
      <c r="AD540" s="59"/>
      <c r="AE540" s="59"/>
      <c r="AF540" s="59"/>
      <c r="AG540" s="59"/>
      <c r="AH540" s="65"/>
      <c r="BF540" s="65"/>
      <c r="BG540" s="65"/>
      <c r="BI540" s="65"/>
    </row>
    <row r="541" spans="4:61">
      <c r="D541" s="162" t="str">
        <f t="shared" si="95"/>
        <v/>
      </c>
      <c r="E541" s="162" t="str">
        <f t="shared" si="96"/>
        <v/>
      </c>
      <c r="F541" s="164" t="str">
        <f t="shared" si="97"/>
        <v/>
      </c>
      <c r="G541" s="165" t="str">
        <f t="shared" si="98"/>
        <v/>
      </c>
      <c r="H541" s="164" t="str">
        <f t="shared" si="99"/>
        <v/>
      </c>
      <c r="I541" s="162"/>
      <c r="J541" s="210"/>
      <c r="K541" s="162">
        <f t="shared" si="100"/>
        <v>0</v>
      </c>
      <c r="L541" s="164" t="str">
        <f t="shared" si="101"/>
        <v/>
      </c>
      <c r="M541" s="177"/>
      <c r="N541" s="59"/>
      <c r="O541" s="59"/>
      <c r="P541" s="59"/>
      <c r="Q541" s="59"/>
      <c r="R541" s="59"/>
      <c r="S541" s="59"/>
      <c r="T541" s="59"/>
      <c r="U541" s="59"/>
      <c r="V541" s="59"/>
      <c r="AA541" s="59"/>
      <c r="AB541" s="59"/>
      <c r="AC541" s="59"/>
      <c r="AD541" s="59"/>
      <c r="AE541" s="59"/>
      <c r="AF541" s="59"/>
      <c r="AG541" s="59"/>
      <c r="AH541" s="65"/>
      <c r="BF541" s="65"/>
      <c r="BG541" s="65"/>
      <c r="BI541" s="65"/>
    </row>
    <row r="542" spans="4:61">
      <c r="D542" s="162" t="str">
        <f t="shared" si="95"/>
        <v/>
      </c>
      <c r="E542" s="162" t="str">
        <f t="shared" si="96"/>
        <v/>
      </c>
      <c r="F542" s="164" t="str">
        <f t="shared" si="97"/>
        <v/>
      </c>
      <c r="G542" s="165" t="str">
        <f t="shared" si="98"/>
        <v/>
      </c>
      <c r="H542" s="164" t="str">
        <f t="shared" si="99"/>
        <v/>
      </c>
      <c r="I542" s="162"/>
      <c r="J542" s="210"/>
      <c r="K542" s="162">
        <f t="shared" si="100"/>
        <v>0</v>
      </c>
      <c r="L542" s="164" t="str">
        <f t="shared" si="101"/>
        <v/>
      </c>
      <c r="M542" s="177"/>
      <c r="N542" s="59"/>
      <c r="O542" s="59"/>
      <c r="P542" s="59"/>
      <c r="Q542" s="59"/>
      <c r="R542" s="59"/>
      <c r="S542" s="59"/>
      <c r="T542" s="59"/>
      <c r="U542" s="59"/>
      <c r="V542" s="59"/>
      <c r="AA542" s="59"/>
      <c r="AB542" s="59"/>
      <c r="AC542" s="59"/>
      <c r="AD542" s="59"/>
      <c r="AE542" s="59"/>
      <c r="AF542" s="59"/>
      <c r="AG542" s="59"/>
      <c r="AH542" s="65"/>
      <c r="BF542" s="65"/>
      <c r="BG542" s="65"/>
      <c r="BI542" s="65"/>
    </row>
    <row r="543" spans="4:61">
      <c r="D543" s="162" t="str">
        <f t="shared" si="95"/>
        <v/>
      </c>
      <c r="E543" s="162" t="str">
        <f t="shared" si="96"/>
        <v/>
      </c>
      <c r="F543" s="164" t="str">
        <f t="shared" si="97"/>
        <v/>
      </c>
      <c r="G543" s="165" t="str">
        <f t="shared" si="98"/>
        <v/>
      </c>
      <c r="H543" s="164" t="str">
        <f t="shared" si="99"/>
        <v/>
      </c>
      <c r="I543" s="162"/>
      <c r="J543" s="210"/>
      <c r="K543" s="162">
        <f t="shared" si="100"/>
        <v>0</v>
      </c>
      <c r="L543" s="164" t="str">
        <f t="shared" si="101"/>
        <v/>
      </c>
      <c r="M543" s="177"/>
      <c r="N543" s="59"/>
      <c r="O543" s="59"/>
      <c r="P543" s="59"/>
      <c r="Q543" s="59"/>
      <c r="R543" s="59"/>
      <c r="S543" s="59"/>
      <c r="T543" s="59"/>
      <c r="U543" s="59"/>
      <c r="V543" s="59"/>
      <c r="AA543" s="59"/>
      <c r="AB543" s="59"/>
      <c r="AC543" s="59"/>
      <c r="AD543" s="59"/>
      <c r="AE543" s="59"/>
      <c r="AF543" s="59"/>
      <c r="AG543" s="59"/>
      <c r="AH543" s="65"/>
      <c r="BF543" s="65"/>
      <c r="BG543" s="65"/>
      <c r="BI543" s="65"/>
    </row>
    <row r="544" spans="4:61">
      <c r="D544" s="162" t="str">
        <f t="shared" si="95"/>
        <v/>
      </c>
      <c r="E544" s="162" t="str">
        <f t="shared" si="96"/>
        <v/>
      </c>
      <c r="F544" s="164" t="str">
        <f t="shared" si="97"/>
        <v/>
      </c>
      <c r="G544" s="165" t="str">
        <f t="shared" si="98"/>
        <v/>
      </c>
      <c r="H544" s="164" t="str">
        <f t="shared" si="99"/>
        <v/>
      </c>
      <c r="I544" s="162"/>
      <c r="J544" s="210"/>
      <c r="K544" s="162">
        <f t="shared" si="100"/>
        <v>0</v>
      </c>
      <c r="L544" s="164" t="str">
        <f t="shared" si="101"/>
        <v/>
      </c>
      <c r="M544" s="177"/>
      <c r="N544" s="59"/>
      <c r="O544" s="59"/>
      <c r="P544" s="59"/>
      <c r="Q544" s="59"/>
      <c r="R544" s="59"/>
      <c r="S544" s="59"/>
      <c r="T544" s="59"/>
      <c r="U544" s="59"/>
      <c r="V544" s="59"/>
      <c r="AA544" s="59"/>
      <c r="AB544" s="59"/>
      <c r="AC544" s="59"/>
      <c r="AD544" s="59"/>
      <c r="AE544" s="59"/>
      <c r="AF544" s="59"/>
      <c r="AG544" s="59"/>
      <c r="AH544" s="65"/>
      <c r="BF544" s="65"/>
      <c r="BG544" s="65"/>
      <c r="BI544" s="65"/>
    </row>
    <row r="545" spans="4:61">
      <c r="D545" s="162" t="str">
        <f t="shared" si="95"/>
        <v/>
      </c>
      <c r="E545" s="162" t="str">
        <f t="shared" si="96"/>
        <v/>
      </c>
      <c r="F545" s="164" t="str">
        <f t="shared" si="97"/>
        <v/>
      </c>
      <c r="G545" s="165" t="str">
        <f t="shared" si="98"/>
        <v/>
      </c>
      <c r="H545" s="164" t="str">
        <f t="shared" si="99"/>
        <v/>
      </c>
      <c r="I545" s="162"/>
      <c r="J545" s="210"/>
      <c r="K545" s="162">
        <f t="shared" si="100"/>
        <v>0</v>
      </c>
      <c r="L545" s="164" t="str">
        <f t="shared" si="101"/>
        <v/>
      </c>
      <c r="M545" s="177"/>
      <c r="N545" s="59"/>
      <c r="O545" s="59"/>
      <c r="P545" s="59"/>
      <c r="Q545" s="59"/>
      <c r="R545" s="59"/>
      <c r="S545" s="59"/>
      <c r="T545" s="59"/>
      <c r="U545" s="59"/>
      <c r="V545" s="59"/>
      <c r="AA545" s="59"/>
      <c r="AB545" s="59"/>
      <c r="AC545" s="59"/>
      <c r="AD545" s="59"/>
      <c r="AE545" s="59"/>
      <c r="AF545" s="59"/>
      <c r="AG545" s="59"/>
      <c r="AH545" s="65"/>
      <c r="BF545" s="65"/>
      <c r="BG545" s="65"/>
      <c r="BI545" s="65"/>
    </row>
    <row r="546" spans="4:61">
      <c r="D546" s="162" t="str">
        <f t="shared" si="95"/>
        <v/>
      </c>
      <c r="E546" s="162" t="str">
        <f t="shared" si="96"/>
        <v/>
      </c>
      <c r="F546" s="164" t="str">
        <f t="shared" si="97"/>
        <v/>
      </c>
      <c r="G546" s="165" t="str">
        <f t="shared" si="98"/>
        <v/>
      </c>
      <c r="H546" s="164" t="str">
        <f t="shared" si="99"/>
        <v/>
      </c>
      <c r="I546" s="162"/>
      <c r="J546" s="210"/>
      <c r="K546" s="162">
        <f t="shared" si="100"/>
        <v>0</v>
      </c>
      <c r="L546" s="164" t="str">
        <f t="shared" si="101"/>
        <v/>
      </c>
      <c r="M546" s="177"/>
      <c r="N546" s="59"/>
      <c r="O546" s="59"/>
      <c r="P546" s="59"/>
      <c r="Q546" s="59"/>
      <c r="R546" s="59"/>
      <c r="S546" s="59"/>
      <c r="T546" s="59"/>
      <c r="U546" s="59"/>
      <c r="V546" s="59"/>
      <c r="AA546" s="59"/>
      <c r="AB546" s="59"/>
      <c r="AC546" s="59"/>
      <c r="AD546" s="59"/>
      <c r="AE546" s="59"/>
      <c r="AF546" s="59"/>
      <c r="AG546" s="59"/>
      <c r="AH546" s="65"/>
      <c r="BF546" s="65"/>
      <c r="BG546" s="65"/>
      <c r="BI546" s="65"/>
    </row>
    <row r="547" spans="4:61">
      <c r="D547" s="162" t="str">
        <f t="shared" si="95"/>
        <v/>
      </c>
      <c r="E547" s="162" t="str">
        <f t="shared" si="96"/>
        <v/>
      </c>
      <c r="F547" s="164" t="str">
        <f t="shared" si="97"/>
        <v/>
      </c>
      <c r="G547" s="165" t="str">
        <f t="shared" si="98"/>
        <v/>
      </c>
      <c r="H547" s="164" t="str">
        <f t="shared" si="99"/>
        <v/>
      </c>
      <c r="I547" s="162"/>
      <c r="J547" s="210"/>
      <c r="K547" s="162">
        <f t="shared" si="100"/>
        <v>0</v>
      </c>
      <c r="L547" s="164" t="str">
        <f t="shared" si="101"/>
        <v/>
      </c>
      <c r="M547" s="177"/>
      <c r="N547" s="59"/>
      <c r="O547" s="59"/>
      <c r="P547" s="59"/>
      <c r="Q547" s="59"/>
      <c r="R547" s="59"/>
      <c r="S547" s="59"/>
      <c r="T547" s="59"/>
      <c r="U547" s="59"/>
      <c r="V547" s="59"/>
      <c r="AA547" s="59"/>
      <c r="AB547" s="59"/>
      <c r="AC547" s="59"/>
      <c r="AD547" s="59"/>
      <c r="AE547" s="59"/>
      <c r="AF547" s="59"/>
      <c r="AG547" s="59"/>
      <c r="AH547" s="65"/>
      <c r="BF547" s="65"/>
      <c r="BG547" s="65"/>
      <c r="BI547" s="65"/>
    </row>
    <row r="548" spans="4:61">
      <c r="D548" s="162" t="str">
        <f t="shared" si="95"/>
        <v/>
      </c>
      <c r="E548" s="162" t="str">
        <f t="shared" si="96"/>
        <v/>
      </c>
      <c r="F548" s="164" t="str">
        <f t="shared" si="97"/>
        <v/>
      </c>
      <c r="G548" s="165" t="str">
        <f t="shared" si="98"/>
        <v/>
      </c>
      <c r="H548" s="164" t="str">
        <f t="shared" si="99"/>
        <v/>
      </c>
      <c r="I548" s="162"/>
      <c r="J548" s="210"/>
      <c r="K548" s="162">
        <f t="shared" si="100"/>
        <v>0</v>
      </c>
      <c r="L548" s="164" t="str">
        <f t="shared" si="101"/>
        <v/>
      </c>
      <c r="M548" s="177"/>
      <c r="N548" s="59"/>
      <c r="O548" s="59"/>
      <c r="P548" s="59"/>
      <c r="Q548" s="59"/>
      <c r="R548" s="59"/>
      <c r="S548" s="59"/>
      <c r="T548" s="59"/>
      <c r="U548" s="59"/>
      <c r="V548" s="59"/>
      <c r="AA548" s="59"/>
      <c r="AB548" s="59"/>
      <c r="AC548" s="59"/>
      <c r="AD548" s="59"/>
      <c r="AE548" s="59"/>
      <c r="AF548" s="59"/>
      <c r="AG548" s="59"/>
      <c r="AH548" s="65"/>
      <c r="BF548" s="65"/>
      <c r="BG548" s="65"/>
      <c r="BI548" s="65"/>
    </row>
    <row r="549" spans="4:61">
      <c r="D549" s="162" t="str">
        <f t="shared" ref="D549:D612" si="102">IF(D548&lt;term*freq,D548+1,"")</f>
        <v/>
      </c>
      <c r="E549" s="162" t="str">
        <f t="shared" si="96"/>
        <v/>
      </c>
      <c r="F549" s="164" t="str">
        <f t="shared" si="97"/>
        <v/>
      </c>
      <c r="G549" s="165" t="str">
        <f t="shared" si="98"/>
        <v/>
      </c>
      <c r="H549" s="164" t="str">
        <f t="shared" si="99"/>
        <v/>
      </c>
      <c r="I549" s="162"/>
      <c r="J549" s="210"/>
      <c r="K549" s="162">
        <f t="shared" si="100"/>
        <v>0</v>
      </c>
      <c r="L549" s="164" t="str">
        <f t="shared" si="101"/>
        <v/>
      </c>
      <c r="M549" s="177"/>
      <c r="N549" s="59"/>
      <c r="O549" s="59"/>
      <c r="P549" s="59"/>
      <c r="Q549" s="59"/>
      <c r="R549" s="59"/>
      <c r="S549" s="59"/>
      <c r="T549" s="59"/>
      <c r="U549" s="59"/>
      <c r="V549" s="59"/>
      <c r="AA549" s="59"/>
      <c r="AB549" s="59"/>
      <c r="AC549" s="59"/>
      <c r="AD549" s="59"/>
      <c r="AE549" s="59"/>
      <c r="AF549" s="59"/>
      <c r="AG549" s="59"/>
      <c r="AH549" s="65"/>
      <c r="BF549" s="65"/>
      <c r="BG549" s="65"/>
      <c r="BI549" s="65"/>
    </row>
    <row r="550" spans="4:61">
      <c r="D550" s="162" t="str">
        <f t="shared" si="102"/>
        <v/>
      </c>
      <c r="E550" s="162" t="str">
        <f t="shared" si="96"/>
        <v/>
      </c>
      <c r="F550" s="164" t="str">
        <f t="shared" si="97"/>
        <v/>
      </c>
      <c r="G550" s="165" t="str">
        <f t="shared" si="98"/>
        <v/>
      </c>
      <c r="H550" s="164" t="str">
        <f t="shared" si="99"/>
        <v/>
      </c>
      <c r="I550" s="162"/>
      <c r="J550" s="210"/>
      <c r="K550" s="162">
        <f t="shared" si="100"/>
        <v>0</v>
      </c>
      <c r="L550" s="164" t="str">
        <f t="shared" si="101"/>
        <v/>
      </c>
      <c r="M550" s="177"/>
      <c r="N550" s="59"/>
      <c r="O550" s="59"/>
      <c r="P550" s="59"/>
      <c r="Q550" s="59"/>
      <c r="R550" s="59"/>
      <c r="S550" s="59"/>
      <c r="T550" s="59"/>
      <c r="U550" s="59"/>
      <c r="V550" s="59"/>
      <c r="AA550" s="59"/>
      <c r="AB550" s="59"/>
      <c r="AC550" s="59"/>
      <c r="AD550" s="59"/>
      <c r="AE550" s="59"/>
      <c r="AF550" s="59"/>
      <c r="AG550" s="59"/>
      <c r="AH550" s="65"/>
      <c r="BF550" s="65"/>
      <c r="BG550" s="65"/>
      <c r="BI550" s="65"/>
    </row>
    <row r="551" spans="4:61">
      <c r="D551" s="162" t="str">
        <f t="shared" si="102"/>
        <v/>
      </c>
      <c r="E551" s="162" t="str">
        <f t="shared" si="96"/>
        <v/>
      </c>
      <c r="F551" s="164" t="str">
        <f t="shared" si="97"/>
        <v/>
      </c>
      <c r="G551" s="165" t="str">
        <f t="shared" si="98"/>
        <v/>
      </c>
      <c r="H551" s="164" t="str">
        <f t="shared" si="99"/>
        <v/>
      </c>
      <c r="I551" s="162"/>
      <c r="J551" s="210"/>
      <c r="K551" s="162">
        <f t="shared" si="100"/>
        <v>0</v>
      </c>
      <c r="L551" s="164" t="str">
        <f t="shared" si="101"/>
        <v/>
      </c>
      <c r="M551" s="177"/>
      <c r="N551" s="59"/>
      <c r="O551" s="59"/>
      <c r="P551" s="59"/>
      <c r="Q551" s="59"/>
      <c r="R551" s="59"/>
      <c r="S551" s="59"/>
      <c r="T551" s="59"/>
      <c r="U551" s="59"/>
      <c r="V551" s="59"/>
      <c r="AA551" s="59"/>
      <c r="AB551" s="59"/>
      <c r="AC551" s="59"/>
      <c r="AD551" s="59"/>
      <c r="AE551" s="59"/>
      <c r="AF551" s="59"/>
      <c r="AG551" s="59"/>
      <c r="AH551" s="65"/>
      <c r="BF551" s="65"/>
      <c r="BG551" s="65"/>
      <c r="BI551" s="65"/>
    </row>
    <row r="552" spans="4:61">
      <c r="D552" s="162" t="str">
        <f t="shared" si="102"/>
        <v/>
      </c>
      <c r="E552" s="162" t="str">
        <f t="shared" si="96"/>
        <v/>
      </c>
      <c r="F552" s="164" t="str">
        <f t="shared" si="97"/>
        <v/>
      </c>
      <c r="G552" s="165" t="str">
        <f t="shared" si="98"/>
        <v/>
      </c>
      <c r="H552" s="164" t="str">
        <f t="shared" si="99"/>
        <v/>
      </c>
      <c r="I552" s="162"/>
      <c r="J552" s="210"/>
      <c r="K552" s="162">
        <f t="shared" si="100"/>
        <v>0</v>
      </c>
      <c r="L552" s="164" t="str">
        <f t="shared" si="101"/>
        <v/>
      </c>
      <c r="M552" s="177"/>
      <c r="N552" s="59"/>
      <c r="O552" s="59"/>
      <c r="P552" s="59"/>
      <c r="Q552" s="59"/>
      <c r="R552" s="59"/>
      <c r="S552" s="59"/>
      <c r="T552" s="59"/>
      <c r="U552" s="59"/>
      <c r="V552" s="59"/>
      <c r="AA552" s="59"/>
      <c r="AB552" s="59"/>
      <c r="AC552" s="59"/>
      <c r="AD552" s="59"/>
      <c r="AE552" s="59"/>
      <c r="AF552" s="59"/>
      <c r="AG552" s="59"/>
      <c r="AH552" s="65"/>
      <c r="BF552" s="65"/>
      <c r="BG552" s="65"/>
      <c r="BI552" s="65"/>
    </row>
    <row r="553" spans="4:61">
      <c r="D553" s="162" t="str">
        <f t="shared" si="102"/>
        <v/>
      </c>
      <c r="E553" s="162" t="str">
        <f t="shared" si="96"/>
        <v/>
      </c>
      <c r="F553" s="164" t="str">
        <f t="shared" si="97"/>
        <v/>
      </c>
      <c r="G553" s="165" t="str">
        <f t="shared" si="98"/>
        <v/>
      </c>
      <c r="H553" s="164" t="str">
        <f t="shared" si="99"/>
        <v/>
      </c>
      <c r="I553" s="162"/>
      <c r="J553" s="210"/>
      <c r="K553" s="162">
        <f t="shared" si="100"/>
        <v>0</v>
      </c>
      <c r="L553" s="164" t="str">
        <f t="shared" si="101"/>
        <v/>
      </c>
      <c r="M553" s="177"/>
      <c r="N553" s="59"/>
      <c r="O553" s="59"/>
      <c r="P553" s="59"/>
      <c r="Q553" s="59"/>
      <c r="R553" s="59"/>
      <c r="S553" s="59"/>
      <c r="T553" s="59"/>
      <c r="U553" s="59"/>
      <c r="V553" s="59"/>
      <c r="AA553" s="59"/>
      <c r="AB553" s="59"/>
      <c r="AC553" s="59"/>
      <c r="AD553" s="59"/>
      <c r="AE553" s="59"/>
      <c r="AF553" s="59"/>
      <c r="AG553" s="59"/>
      <c r="AH553" s="65"/>
      <c r="BF553" s="65"/>
      <c r="BG553" s="65"/>
      <c r="BI553" s="65"/>
    </row>
    <row r="554" spans="4:61">
      <c r="D554" s="162" t="str">
        <f t="shared" si="102"/>
        <v/>
      </c>
      <c r="E554" s="162" t="str">
        <f t="shared" si="96"/>
        <v/>
      </c>
      <c r="F554" s="164" t="str">
        <f t="shared" si="97"/>
        <v/>
      </c>
      <c r="G554" s="165" t="str">
        <f t="shared" si="98"/>
        <v/>
      </c>
      <c r="H554" s="164" t="str">
        <f t="shared" si="99"/>
        <v/>
      </c>
      <c r="I554" s="162"/>
      <c r="J554" s="210"/>
      <c r="K554" s="162">
        <f t="shared" si="100"/>
        <v>0</v>
      </c>
      <c r="L554" s="164" t="str">
        <f t="shared" si="101"/>
        <v/>
      </c>
      <c r="M554" s="177"/>
      <c r="N554" s="59"/>
      <c r="O554" s="59"/>
      <c r="P554" s="59"/>
      <c r="Q554" s="59"/>
      <c r="R554" s="59"/>
      <c r="S554" s="59"/>
      <c r="T554" s="59"/>
      <c r="U554" s="59"/>
      <c r="V554" s="59"/>
      <c r="AA554" s="59"/>
      <c r="AB554" s="59"/>
      <c r="AC554" s="59"/>
      <c r="AD554" s="59"/>
      <c r="AE554" s="59"/>
      <c r="AF554" s="59"/>
      <c r="AG554" s="59"/>
      <c r="AH554" s="65"/>
      <c r="BF554" s="65"/>
      <c r="BG554" s="65"/>
      <c r="BI554" s="65"/>
    </row>
    <row r="555" spans="4:61">
      <c r="D555" s="162" t="str">
        <f t="shared" si="102"/>
        <v/>
      </c>
      <c r="E555" s="162" t="str">
        <f t="shared" si="96"/>
        <v/>
      </c>
      <c r="F555" s="164" t="str">
        <f t="shared" si="97"/>
        <v/>
      </c>
      <c r="G555" s="165" t="str">
        <f t="shared" si="98"/>
        <v/>
      </c>
      <c r="H555" s="164" t="str">
        <f t="shared" si="99"/>
        <v/>
      </c>
      <c r="I555" s="162"/>
      <c r="J555" s="210"/>
      <c r="K555" s="162">
        <f t="shared" si="100"/>
        <v>0</v>
      </c>
      <c r="L555" s="164" t="str">
        <f t="shared" si="101"/>
        <v/>
      </c>
      <c r="M555" s="177"/>
      <c r="N555" s="59"/>
      <c r="O555" s="59"/>
      <c r="P555" s="59"/>
      <c r="Q555" s="59"/>
      <c r="R555" s="59"/>
      <c r="S555" s="59"/>
      <c r="T555" s="59"/>
      <c r="U555" s="59"/>
      <c r="V555" s="59"/>
      <c r="AA555" s="59"/>
      <c r="AB555" s="59"/>
      <c r="AC555" s="59"/>
      <c r="AD555" s="59"/>
      <c r="AE555" s="59"/>
      <c r="AF555" s="59"/>
      <c r="AG555" s="59"/>
      <c r="AH555" s="65"/>
      <c r="BF555" s="65"/>
      <c r="BG555" s="65"/>
      <c r="BI555" s="65"/>
    </row>
    <row r="556" spans="4:61">
      <c r="D556" s="162" t="str">
        <f t="shared" si="102"/>
        <v/>
      </c>
      <c r="E556" s="162" t="str">
        <f t="shared" si="96"/>
        <v/>
      </c>
      <c r="F556" s="164" t="str">
        <f t="shared" si="97"/>
        <v/>
      </c>
      <c r="G556" s="165" t="str">
        <f t="shared" si="98"/>
        <v/>
      </c>
      <c r="H556" s="164" t="str">
        <f t="shared" si="99"/>
        <v/>
      </c>
      <c r="I556" s="162"/>
      <c r="J556" s="210"/>
      <c r="K556" s="162">
        <f t="shared" si="100"/>
        <v>0</v>
      </c>
      <c r="L556" s="164" t="str">
        <f t="shared" si="101"/>
        <v/>
      </c>
      <c r="M556" s="177"/>
      <c r="N556" s="59"/>
      <c r="O556" s="59"/>
      <c r="P556" s="59"/>
      <c r="Q556" s="59"/>
      <c r="R556" s="59"/>
      <c r="S556" s="59"/>
      <c r="T556" s="59"/>
      <c r="U556" s="59"/>
      <c r="V556" s="59"/>
      <c r="AA556" s="59"/>
      <c r="AB556" s="59"/>
      <c r="AC556" s="59"/>
      <c r="AD556" s="59"/>
      <c r="AE556" s="59"/>
      <c r="AF556" s="59"/>
      <c r="AG556" s="59"/>
      <c r="AH556" s="65"/>
      <c r="BF556" s="65"/>
      <c r="BG556" s="65"/>
      <c r="BI556" s="65"/>
    </row>
    <row r="557" spans="4:61">
      <c r="D557" s="162" t="str">
        <f t="shared" si="102"/>
        <v/>
      </c>
      <c r="E557" s="162" t="str">
        <f t="shared" si="96"/>
        <v/>
      </c>
      <c r="F557" s="164" t="str">
        <f t="shared" si="97"/>
        <v/>
      </c>
      <c r="G557" s="165" t="str">
        <f t="shared" si="98"/>
        <v/>
      </c>
      <c r="H557" s="164" t="str">
        <f t="shared" si="99"/>
        <v/>
      </c>
      <c r="I557" s="162"/>
      <c r="J557" s="210"/>
      <c r="K557" s="162">
        <f t="shared" si="100"/>
        <v>0</v>
      </c>
      <c r="L557" s="164" t="str">
        <f t="shared" si="101"/>
        <v/>
      </c>
      <c r="M557" s="177"/>
      <c r="N557" s="59"/>
      <c r="O557" s="59"/>
      <c r="P557" s="59"/>
      <c r="Q557" s="59"/>
      <c r="R557" s="59"/>
      <c r="S557" s="59"/>
      <c r="T557" s="59"/>
      <c r="U557" s="59"/>
      <c r="V557" s="59"/>
      <c r="AA557" s="59"/>
      <c r="AB557" s="59"/>
      <c r="AC557" s="59"/>
      <c r="AD557" s="59"/>
      <c r="AE557" s="59"/>
      <c r="AF557" s="59"/>
      <c r="AG557" s="59"/>
      <c r="AH557" s="65"/>
      <c r="BF557" s="65"/>
      <c r="BG557" s="65"/>
      <c r="BI557" s="65"/>
    </row>
    <row r="558" spans="4:61">
      <c r="D558" s="162" t="str">
        <f t="shared" si="102"/>
        <v/>
      </c>
      <c r="E558" s="162" t="str">
        <f t="shared" si="96"/>
        <v/>
      </c>
      <c r="F558" s="164" t="str">
        <f t="shared" si="97"/>
        <v/>
      </c>
      <c r="G558" s="165" t="str">
        <f t="shared" si="98"/>
        <v/>
      </c>
      <c r="H558" s="164" t="str">
        <f t="shared" si="99"/>
        <v/>
      </c>
      <c r="I558" s="162"/>
      <c r="J558" s="210"/>
      <c r="K558" s="162">
        <f t="shared" si="100"/>
        <v>0</v>
      </c>
      <c r="L558" s="164" t="str">
        <f t="shared" si="101"/>
        <v/>
      </c>
      <c r="M558" s="177"/>
      <c r="N558" s="59"/>
      <c r="O558" s="59"/>
      <c r="P558" s="59"/>
      <c r="Q558" s="59"/>
      <c r="R558" s="59"/>
      <c r="S558" s="59"/>
      <c r="T558" s="59"/>
      <c r="U558" s="59"/>
      <c r="V558" s="59"/>
      <c r="AA558" s="59"/>
      <c r="AB558" s="59"/>
      <c r="AC558" s="59"/>
      <c r="AD558" s="59"/>
      <c r="AE558" s="59"/>
      <c r="AF558" s="59"/>
      <c r="AG558" s="59"/>
      <c r="AH558" s="65"/>
      <c r="BF558" s="65"/>
      <c r="BG558" s="65"/>
      <c r="BI558" s="65"/>
    </row>
    <row r="559" spans="4:61">
      <c r="D559" s="162" t="str">
        <f t="shared" si="102"/>
        <v/>
      </c>
      <c r="E559" s="162" t="str">
        <f t="shared" si="96"/>
        <v/>
      </c>
      <c r="F559" s="164" t="str">
        <f t="shared" si="97"/>
        <v/>
      </c>
      <c r="G559" s="165" t="str">
        <f t="shared" si="98"/>
        <v/>
      </c>
      <c r="H559" s="164" t="str">
        <f t="shared" si="99"/>
        <v/>
      </c>
      <c r="I559" s="162"/>
      <c r="J559" s="210"/>
      <c r="K559" s="162">
        <f t="shared" si="100"/>
        <v>0</v>
      </c>
      <c r="L559" s="164" t="str">
        <f t="shared" si="101"/>
        <v/>
      </c>
      <c r="M559" s="177"/>
      <c r="N559" s="59"/>
      <c r="O559" s="59"/>
      <c r="P559" s="59"/>
      <c r="Q559" s="59"/>
      <c r="R559" s="59"/>
      <c r="S559" s="59"/>
      <c r="T559" s="59"/>
      <c r="U559" s="59"/>
      <c r="V559" s="59"/>
      <c r="AA559" s="59"/>
      <c r="AB559" s="59"/>
      <c r="AC559" s="59"/>
      <c r="AD559" s="59"/>
      <c r="AE559" s="59"/>
      <c r="AF559" s="59"/>
      <c r="AG559" s="59"/>
      <c r="AH559" s="65"/>
      <c r="BF559" s="65"/>
      <c r="BG559" s="65"/>
      <c r="BI559" s="65"/>
    </row>
    <row r="560" spans="4:61">
      <c r="D560" s="162" t="str">
        <f t="shared" si="102"/>
        <v/>
      </c>
      <c r="E560" s="162" t="str">
        <f t="shared" si="96"/>
        <v/>
      </c>
      <c r="F560" s="164" t="str">
        <f t="shared" si="97"/>
        <v/>
      </c>
      <c r="G560" s="165" t="str">
        <f t="shared" si="98"/>
        <v/>
      </c>
      <c r="H560" s="164" t="str">
        <f t="shared" si="99"/>
        <v/>
      </c>
      <c r="I560" s="162"/>
      <c r="J560" s="210"/>
      <c r="K560" s="162">
        <f t="shared" si="100"/>
        <v>0</v>
      </c>
      <c r="L560" s="164" t="str">
        <f t="shared" si="101"/>
        <v/>
      </c>
      <c r="M560" s="177"/>
      <c r="N560" s="59"/>
      <c r="O560" s="59"/>
      <c r="P560" s="59"/>
      <c r="Q560" s="59"/>
      <c r="R560" s="59"/>
      <c r="S560" s="59"/>
      <c r="T560" s="59"/>
      <c r="U560" s="59"/>
      <c r="V560" s="59"/>
      <c r="AA560" s="59"/>
      <c r="AB560" s="59"/>
      <c r="AC560" s="59"/>
      <c r="AD560" s="59"/>
      <c r="AE560" s="59"/>
      <c r="AF560" s="59"/>
      <c r="AG560" s="59"/>
      <c r="AH560" s="65"/>
      <c r="BF560" s="65"/>
      <c r="BG560" s="65"/>
      <c r="BI560" s="65"/>
    </row>
    <row r="561" spans="4:61">
      <c r="D561" s="162" t="str">
        <f t="shared" si="102"/>
        <v/>
      </c>
      <c r="E561" s="162" t="str">
        <f t="shared" si="96"/>
        <v/>
      </c>
      <c r="F561" s="164" t="str">
        <f t="shared" si="97"/>
        <v/>
      </c>
      <c r="G561" s="165" t="str">
        <f t="shared" si="98"/>
        <v/>
      </c>
      <c r="H561" s="164" t="str">
        <f t="shared" si="99"/>
        <v/>
      </c>
      <c r="I561" s="162"/>
      <c r="J561" s="210"/>
      <c r="K561" s="162">
        <f t="shared" si="100"/>
        <v>0</v>
      </c>
      <c r="L561" s="164" t="str">
        <f t="shared" si="101"/>
        <v/>
      </c>
      <c r="M561" s="177"/>
      <c r="N561" s="59"/>
      <c r="O561" s="59"/>
      <c r="P561" s="59"/>
      <c r="Q561" s="59"/>
      <c r="R561" s="59"/>
      <c r="S561" s="59"/>
      <c r="T561" s="59"/>
      <c r="U561" s="59"/>
      <c r="V561" s="59"/>
      <c r="AA561" s="59"/>
      <c r="AB561" s="59"/>
      <c r="AC561" s="59"/>
      <c r="AD561" s="59"/>
      <c r="AE561" s="59"/>
      <c r="AF561" s="59"/>
      <c r="AG561" s="59"/>
      <c r="AH561" s="65"/>
      <c r="BF561" s="65"/>
      <c r="BG561" s="65"/>
      <c r="BI561" s="65"/>
    </row>
    <row r="562" spans="4:61">
      <c r="D562" s="162" t="str">
        <f t="shared" si="102"/>
        <v/>
      </c>
      <c r="E562" s="162" t="str">
        <f t="shared" si="96"/>
        <v/>
      </c>
      <c r="F562" s="164" t="str">
        <f t="shared" si="97"/>
        <v/>
      </c>
      <c r="G562" s="165" t="str">
        <f t="shared" si="98"/>
        <v/>
      </c>
      <c r="H562" s="164" t="str">
        <f t="shared" si="99"/>
        <v/>
      </c>
      <c r="I562" s="162"/>
      <c r="J562" s="210"/>
      <c r="K562" s="162">
        <f t="shared" si="100"/>
        <v>0</v>
      </c>
      <c r="L562" s="164" t="str">
        <f t="shared" si="101"/>
        <v/>
      </c>
      <c r="M562" s="177"/>
      <c r="N562" s="59"/>
      <c r="O562" s="59"/>
      <c r="P562" s="59"/>
      <c r="Q562" s="59"/>
      <c r="R562" s="59"/>
      <c r="S562" s="59"/>
      <c r="T562" s="59"/>
      <c r="U562" s="59"/>
      <c r="V562" s="59"/>
      <c r="AA562" s="59"/>
      <c r="AB562" s="59"/>
      <c r="AC562" s="59"/>
      <c r="AD562" s="59"/>
      <c r="AE562" s="59"/>
      <c r="AF562" s="59"/>
      <c r="AG562" s="59"/>
      <c r="AH562" s="65"/>
      <c r="BF562" s="65"/>
      <c r="BG562" s="65"/>
      <c r="BI562" s="65"/>
    </row>
    <row r="563" spans="4:61">
      <c r="D563" s="162" t="str">
        <f t="shared" si="102"/>
        <v/>
      </c>
      <c r="E563" s="162" t="str">
        <f t="shared" si="96"/>
        <v/>
      </c>
      <c r="F563" s="164" t="str">
        <f t="shared" si="97"/>
        <v/>
      </c>
      <c r="G563" s="165" t="str">
        <f t="shared" si="98"/>
        <v/>
      </c>
      <c r="H563" s="164" t="str">
        <f t="shared" si="99"/>
        <v/>
      </c>
      <c r="I563" s="162"/>
      <c r="J563" s="210"/>
      <c r="K563" s="162">
        <f t="shared" si="100"/>
        <v>0</v>
      </c>
      <c r="L563" s="164" t="str">
        <f t="shared" si="101"/>
        <v/>
      </c>
      <c r="M563" s="177"/>
      <c r="N563" s="59"/>
      <c r="O563" s="59"/>
      <c r="P563" s="59"/>
      <c r="Q563" s="59"/>
      <c r="R563" s="59"/>
      <c r="S563" s="59"/>
      <c r="T563" s="59"/>
      <c r="U563" s="59"/>
      <c r="V563" s="59"/>
      <c r="AA563" s="59"/>
      <c r="AB563" s="59"/>
      <c r="AC563" s="59"/>
      <c r="AD563" s="59"/>
      <c r="AE563" s="59"/>
      <c r="AF563" s="59"/>
      <c r="AG563" s="59"/>
      <c r="AH563" s="65"/>
      <c r="BF563" s="65"/>
      <c r="BG563" s="65"/>
      <c r="BI563" s="65"/>
    </row>
    <row r="564" spans="4:61">
      <c r="D564" s="162" t="str">
        <f t="shared" si="102"/>
        <v/>
      </c>
      <c r="E564" s="162" t="str">
        <f t="shared" si="96"/>
        <v/>
      </c>
      <c r="F564" s="164" t="str">
        <f t="shared" si="97"/>
        <v/>
      </c>
      <c r="G564" s="165" t="str">
        <f t="shared" si="98"/>
        <v/>
      </c>
      <c r="H564" s="164" t="str">
        <f t="shared" si="99"/>
        <v/>
      </c>
      <c r="I564" s="162"/>
      <c r="J564" s="210"/>
      <c r="K564" s="162">
        <f t="shared" si="100"/>
        <v>0</v>
      </c>
      <c r="L564" s="164" t="str">
        <f t="shared" si="101"/>
        <v/>
      </c>
      <c r="M564" s="177"/>
      <c r="N564" s="59"/>
      <c r="O564" s="59"/>
      <c r="P564" s="59"/>
      <c r="Q564" s="59"/>
      <c r="R564" s="59"/>
      <c r="S564" s="59"/>
      <c r="T564" s="59"/>
      <c r="U564" s="59"/>
      <c r="V564" s="59"/>
      <c r="AA564" s="59"/>
      <c r="AB564" s="59"/>
      <c r="AC564" s="59"/>
      <c r="AD564" s="59"/>
      <c r="AE564" s="59"/>
      <c r="AF564" s="59"/>
      <c r="AG564" s="59"/>
      <c r="AH564" s="65"/>
      <c r="BF564" s="65"/>
      <c r="BG564" s="65"/>
      <c r="BI564" s="65"/>
    </row>
    <row r="565" spans="4:61">
      <c r="D565" s="162" t="str">
        <f t="shared" si="102"/>
        <v/>
      </c>
      <c r="E565" s="162" t="str">
        <f t="shared" si="96"/>
        <v/>
      </c>
      <c r="F565" s="164" t="str">
        <f t="shared" si="97"/>
        <v/>
      </c>
      <c r="G565" s="165" t="str">
        <f t="shared" si="98"/>
        <v/>
      </c>
      <c r="H565" s="164" t="str">
        <f t="shared" si="99"/>
        <v/>
      </c>
      <c r="I565" s="162"/>
      <c r="J565" s="210"/>
      <c r="K565" s="162">
        <f t="shared" si="100"/>
        <v>0</v>
      </c>
      <c r="L565" s="164" t="str">
        <f t="shared" si="101"/>
        <v/>
      </c>
      <c r="M565" s="177"/>
      <c r="N565" s="59"/>
      <c r="O565" s="59"/>
      <c r="P565" s="59"/>
      <c r="Q565" s="59"/>
      <c r="R565" s="59"/>
      <c r="S565" s="59"/>
      <c r="T565" s="59"/>
      <c r="U565" s="59"/>
      <c r="V565" s="59"/>
      <c r="AA565" s="59"/>
      <c r="AB565" s="59"/>
      <c r="AC565" s="59"/>
      <c r="AD565" s="59"/>
      <c r="AE565" s="59"/>
      <c r="AF565" s="59"/>
      <c r="AG565" s="59"/>
      <c r="AH565" s="65"/>
      <c r="BF565" s="65"/>
      <c r="BG565" s="65"/>
      <c r="BI565" s="65"/>
    </row>
    <row r="566" spans="4:61">
      <c r="D566" s="162" t="str">
        <f t="shared" si="102"/>
        <v/>
      </c>
      <c r="E566" s="162" t="str">
        <f t="shared" si="96"/>
        <v/>
      </c>
      <c r="F566" s="164" t="str">
        <f t="shared" si="97"/>
        <v/>
      </c>
      <c r="G566" s="165" t="str">
        <f t="shared" si="98"/>
        <v/>
      </c>
      <c r="H566" s="164" t="str">
        <f t="shared" si="99"/>
        <v/>
      </c>
      <c r="I566" s="162"/>
      <c r="J566" s="210"/>
      <c r="K566" s="162">
        <f t="shared" si="100"/>
        <v>0</v>
      </c>
      <c r="L566" s="164" t="str">
        <f t="shared" si="101"/>
        <v/>
      </c>
      <c r="M566" s="177"/>
      <c r="N566" s="59"/>
      <c r="O566" s="59"/>
      <c r="P566" s="59"/>
      <c r="Q566" s="59"/>
      <c r="R566" s="59"/>
      <c r="S566" s="59"/>
      <c r="T566" s="59"/>
      <c r="U566" s="59"/>
      <c r="V566" s="59"/>
      <c r="AA566" s="59"/>
      <c r="AB566" s="59"/>
      <c r="AC566" s="59"/>
      <c r="AD566" s="59"/>
      <c r="AE566" s="59"/>
      <c r="AF566" s="59"/>
      <c r="AG566" s="59"/>
      <c r="AH566" s="65"/>
      <c r="BF566" s="65"/>
      <c r="BG566" s="65"/>
      <c r="BI566" s="65"/>
    </row>
    <row r="567" spans="4:61">
      <c r="D567" s="162" t="str">
        <f t="shared" si="102"/>
        <v/>
      </c>
      <c r="E567" s="162" t="str">
        <f t="shared" si="96"/>
        <v/>
      </c>
      <c r="F567" s="164" t="str">
        <f t="shared" si="97"/>
        <v/>
      </c>
      <c r="G567" s="165" t="str">
        <f t="shared" si="98"/>
        <v/>
      </c>
      <c r="H567" s="164" t="str">
        <f t="shared" si="99"/>
        <v/>
      </c>
      <c r="I567" s="162"/>
      <c r="J567" s="210"/>
      <c r="K567" s="162">
        <f t="shared" si="100"/>
        <v>0</v>
      </c>
      <c r="L567" s="164" t="str">
        <f t="shared" si="101"/>
        <v/>
      </c>
      <c r="M567" s="177"/>
      <c r="N567" s="59"/>
      <c r="O567" s="59"/>
      <c r="P567" s="59"/>
      <c r="Q567" s="59"/>
      <c r="R567" s="59"/>
      <c r="S567" s="59"/>
      <c r="T567" s="59"/>
      <c r="U567" s="59"/>
      <c r="V567" s="59"/>
      <c r="AA567" s="59"/>
      <c r="AB567" s="59"/>
      <c r="AC567" s="59"/>
      <c r="AD567" s="59"/>
      <c r="AE567" s="59"/>
      <c r="AF567" s="59"/>
      <c r="AG567" s="59"/>
      <c r="AH567" s="65"/>
      <c r="BF567" s="65"/>
      <c r="BG567" s="65"/>
      <c r="BI567" s="65"/>
    </row>
    <row r="568" spans="4:61">
      <c r="D568" s="162" t="str">
        <f t="shared" si="102"/>
        <v/>
      </c>
      <c r="E568" s="162" t="str">
        <f t="shared" si="96"/>
        <v/>
      </c>
      <c r="F568" s="164" t="str">
        <f t="shared" si="97"/>
        <v/>
      </c>
      <c r="G568" s="165" t="str">
        <f t="shared" si="98"/>
        <v/>
      </c>
      <c r="H568" s="164" t="str">
        <f t="shared" si="99"/>
        <v/>
      </c>
      <c r="I568" s="162"/>
      <c r="J568" s="210"/>
      <c r="K568" s="162">
        <f t="shared" si="100"/>
        <v>0</v>
      </c>
      <c r="L568" s="164" t="str">
        <f t="shared" si="101"/>
        <v/>
      </c>
      <c r="M568" s="177"/>
      <c r="N568" s="59"/>
      <c r="O568" s="59"/>
      <c r="P568" s="59"/>
      <c r="Q568" s="59"/>
      <c r="R568" s="59"/>
      <c r="S568" s="59"/>
      <c r="T568" s="59"/>
      <c r="U568" s="59"/>
      <c r="V568" s="59"/>
      <c r="AA568" s="59"/>
      <c r="AB568" s="59"/>
      <c r="AC568" s="59"/>
      <c r="AD568" s="59"/>
      <c r="AE568" s="59"/>
      <c r="AF568" s="59"/>
      <c r="AG568" s="59"/>
      <c r="AH568" s="65"/>
      <c r="BF568" s="65"/>
      <c r="BG568" s="65"/>
      <c r="BI568" s="65"/>
    </row>
    <row r="569" spans="4:61">
      <c r="D569" s="162" t="str">
        <f t="shared" si="102"/>
        <v/>
      </c>
      <c r="E569" s="162" t="str">
        <f t="shared" si="96"/>
        <v/>
      </c>
      <c r="F569" s="164" t="str">
        <f t="shared" si="97"/>
        <v/>
      </c>
      <c r="G569" s="165" t="str">
        <f t="shared" si="98"/>
        <v/>
      </c>
      <c r="H569" s="164" t="str">
        <f t="shared" si="99"/>
        <v/>
      </c>
      <c r="I569" s="162"/>
      <c r="J569" s="210"/>
      <c r="K569" s="162">
        <f t="shared" si="100"/>
        <v>0</v>
      </c>
      <c r="L569" s="164" t="str">
        <f t="shared" si="101"/>
        <v/>
      </c>
      <c r="M569" s="177"/>
      <c r="N569" s="59"/>
      <c r="O569" s="59"/>
      <c r="P569" s="59"/>
      <c r="Q569" s="59"/>
      <c r="R569" s="59"/>
      <c r="S569" s="59"/>
      <c r="T569" s="59"/>
      <c r="U569" s="59"/>
      <c r="V569" s="59"/>
      <c r="AA569" s="59"/>
      <c r="AB569" s="59"/>
      <c r="AC569" s="59"/>
      <c r="AD569" s="59"/>
      <c r="AE569" s="59"/>
      <c r="AF569" s="59"/>
      <c r="AG569" s="59"/>
      <c r="AH569" s="65"/>
      <c r="BF569" s="65"/>
      <c r="BG569" s="65"/>
      <c r="BI569" s="65"/>
    </row>
    <row r="570" spans="4:61">
      <c r="D570" s="162" t="str">
        <f t="shared" si="102"/>
        <v/>
      </c>
      <c r="E570" s="162" t="str">
        <f t="shared" si="96"/>
        <v/>
      </c>
      <c r="F570" s="164" t="str">
        <f t="shared" si="97"/>
        <v/>
      </c>
      <c r="G570" s="165" t="str">
        <f t="shared" si="98"/>
        <v/>
      </c>
      <c r="H570" s="164" t="str">
        <f t="shared" si="99"/>
        <v/>
      </c>
      <c r="I570" s="162"/>
      <c r="J570" s="210"/>
      <c r="K570" s="162">
        <f t="shared" si="100"/>
        <v>0</v>
      </c>
      <c r="L570" s="164" t="str">
        <f t="shared" si="101"/>
        <v/>
      </c>
      <c r="M570" s="177"/>
      <c r="N570" s="59"/>
      <c r="O570" s="59"/>
      <c r="P570" s="59"/>
      <c r="Q570" s="59"/>
      <c r="R570" s="59"/>
      <c r="S570" s="59"/>
      <c r="T570" s="59"/>
      <c r="U570" s="59"/>
      <c r="V570" s="59"/>
      <c r="AA570" s="59"/>
      <c r="AB570" s="59"/>
      <c r="AC570" s="59"/>
      <c r="AD570" s="59"/>
      <c r="AE570" s="59"/>
      <c r="AF570" s="59"/>
      <c r="AG570" s="59"/>
      <c r="AH570" s="65"/>
      <c r="BF570" s="65"/>
      <c r="BG570" s="65"/>
      <c r="BI570" s="65"/>
    </row>
    <row r="571" spans="4:61">
      <c r="D571" s="162" t="str">
        <f t="shared" si="102"/>
        <v/>
      </c>
      <c r="E571" s="162" t="str">
        <f t="shared" si="96"/>
        <v/>
      </c>
      <c r="F571" s="164" t="str">
        <f t="shared" si="97"/>
        <v/>
      </c>
      <c r="G571" s="165" t="str">
        <f t="shared" si="98"/>
        <v/>
      </c>
      <c r="H571" s="164" t="str">
        <f t="shared" si="99"/>
        <v/>
      </c>
      <c r="I571" s="162"/>
      <c r="J571" s="210"/>
      <c r="K571" s="162">
        <f t="shared" si="100"/>
        <v>0</v>
      </c>
      <c r="L571" s="164" t="str">
        <f t="shared" si="101"/>
        <v/>
      </c>
      <c r="M571" s="177"/>
      <c r="N571" s="59"/>
      <c r="O571" s="59"/>
      <c r="P571" s="59"/>
      <c r="Q571" s="59"/>
      <c r="R571" s="59"/>
      <c r="S571" s="59"/>
      <c r="T571" s="59"/>
      <c r="U571" s="59"/>
      <c r="V571" s="59"/>
      <c r="AA571" s="59"/>
      <c r="AB571" s="59"/>
      <c r="AC571" s="59"/>
      <c r="AD571" s="59"/>
      <c r="AE571" s="59"/>
      <c r="AF571" s="59"/>
      <c r="AG571" s="59"/>
      <c r="AH571" s="65"/>
      <c r="BF571" s="65"/>
      <c r="BG571" s="65"/>
      <c r="BI571" s="65"/>
    </row>
    <row r="572" spans="4:61">
      <c r="D572" s="162" t="str">
        <f t="shared" si="102"/>
        <v/>
      </c>
      <c r="E572" s="162" t="str">
        <f t="shared" si="96"/>
        <v/>
      </c>
      <c r="F572" s="164" t="str">
        <f t="shared" si="97"/>
        <v/>
      </c>
      <c r="G572" s="165" t="str">
        <f t="shared" si="98"/>
        <v/>
      </c>
      <c r="H572" s="164" t="str">
        <f t="shared" si="99"/>
        <v/>
      </c>
      <c r="I572" s="162"/>
      <c r="J572" s="210"/>
      <c r="K572" s="162">
        <f t="shared" si="100"/>
        <v>0</v>
      </c>
      <c r="L572" s="164" t="str">
        <f t="shared" si="101"/>
        <v/>
      </c>
      <c r="M572" s="177"/>
      <c r="N572" s="59"/>
      <c r="O572" s="59"/>
      <c r="P572" s="59"/>
      <c r="Q572" s="59"/>
      <c r="R572" s="59"/>
      <c r="S572" s="59"/>
      <c r="T572" s="59"/>
      <c r="U572" s="59"/>
      <c r="V572" s="59"/>
      <c r="AA572" s="59"/>
      <c r="AB572" s="59"/>
      <c r="AC572" s="59"/>
      <c r="AD572" s="59"/>
      <c r="AE572" s="59"/>
      <c r="AF572" s="59"/>
      <c r="AG572" s="59"/>
      <c r="AH572" s="65"/>
      <c r="BF572" s="65"/>
      <c r="BG572" s="65"/>
      <c r="BI572" s="65"/>
    </row>
    <row r="573" spans="4:61">
      <c r="D573" s="162" t="str">
        <f t="shared" si="102"/>
        <v/>
      </c>
      <c r="E573" s="162" t="str">
        <f t="shared" si="96"/>
        <v/>
      </c>
      <c r="F573" s="164" t="str">
        <f t="shared" si="97"/>
        <v/>
      </c>
      <c r="G573" s="165" t="str">
        <f t="shared" si="98"/>
        <v/>
      </c>
      <c r="H573" s="164" t="str">
        <f t="shared" si="99"/>
        <v/>
      </c>
      <c r="I573" s="162"/>
      <c r="J573" s="210"/>
      <c r="K573" s="162">
        <f t="shared" si="100"/>
        <v>0</v>
      </c>
      <c r="L573" s="164" t="str">
        <f t="shared" si="101"/>
        <v/>
      </c>
      <c r="M573" s="177"/>
      <c r="N573" s="59"/>
      <c r="O573" s="59"/>
      <c r="P573" s="59"/>
      <c r="Q573" s="59"/>
      <c r="R573" s="59"/>
      <c r="S573" s="59"/>
      <c r="T573" s="59"/>
      <c r="U573" s="59"/>
      <c r="V573" s="59"/>
      <c r="AA573" s="59"/>
      <c r="AB573" s="59"/>
      <c r="AC573" s="59"/>
      <c r="AD573" s="59"/>
      <c r="AE573" s="59"/>
      <c r="AF573" s="59"/>
      <c r="AG573" s="59"/>
      <c r="AH573" s="65"/>
      <c r="BF573" s="65"/>
      <c r="BG573" s="65"/>
      <c r="BI573" s="65"/>
    </row>
    <row r="574" spans="4:61">
      <c r="D574" s="162" t="str">
        <f t="shared" si="102"/>
        <v/>
      </c>
      <c r="E574" s="162" t="str">
        <f t="shared" si="96"/>
        <v/>
      </c>
      <c r="F574" s="164" t="str">
        <f t="shared" si="97"/>
        <v/>
      </c>
      <c r="G574" s="165" t="str">
        <f t="shared" si="98"/>
        <v/>
      </c>
      <c r="H574" s="164" t="str">
        <f t="shared" si="99"/>
        <v/>
      </c>
      <c r="I574" s="162"/>
      <c r="J574" s="210"/>
      <c r="K574" s="162">
        <f t="shared" si="100"/>
        <v>0</v>
      </c>
      <c r="L574" s="164" t="str">
        <f t="shared" si="101"/>
        <v/>
      </c>
      <c r="M574" s="177"/>
      <c r="N574" s="59"/>
      <c r="O574" s="59"/>
      <c r="P574" s="59"/>
      <c r="Q574" s="59"/>
      <c r="R574" s="59"/>
      <c r="S574" s="59"/>
      <c r="T574" s="59"/>
      <c r="U574" s="59"/>
      <c r="V574" s="59"/>
      <c r="AA574" s="59"/>
      <c r="AB574" s="59"/>
      <c r="AC574" s="59"/>
      <c r="AD574" s="59"/>
      <c r="AE574" s="59"/>
      <c r="AF574" s="59"/>
      <c r="AG574" s="59"/>
      <c r="AH574" s="65"/>
      <c r="BF574" s="65"/>
      <c r="BG574" s="65"/>
      <c r="BI574" s="65"/>
    </row>
    <row r="575" spans="4:61">
      <c r="D575" s="162" t="str">
        <f t="shared" si="102"/>
        <v/>
      </c>
      <c r="E575" s="162" t="str">
        <f t="shared" si="96"/>
        <v/>
      </c>
      <c r="F575" s="164" t="str">
        <f t="shared" si="97"/>
        <v/>
      </c>
      <c r="G575" s="165" t="str">
        <f t="shared" si="98"/>
        <v/>
      </c>
      <c r="H575" s="164" t="str">
        <f t="shared" si="99"/>
        <v/>
      </c>
      <c r="I575" s="162"/>
      <c r="J575" s="210"/>
      <c r="K575" s="162">
        <f t="shared" si="100"/>
        <v>0</v>
      </c>
      <c r="L575" s="164" t="str">
        <f t="shared" si="101"/>
        <v/>
      </c>
      <c r="M575" s="177"/>
      <c r="N575" s="59"/>
      <c r="O575" s="59"/>
      <c r="P575" s="59"/>
      <c r="Q575" s="59"/>
      <c r="R575" s="59"/>
      <c r="S575" s="59"/>
      <c r="T575" s="59"/>
      <c r="U575" s="59"/>
      <c r="V575" s="59"/>
      <c r="AA575" s="59"/>
      <c r="AB575" s="59"/>
      <c r="AC575" s="59"/>
      <c r="AD575" s="59"/>
      <c r="AE575" s="59"/>
      <c r="AF575" s="59"/>
      <c r="AG575" s="59"/>
      <c r="AH575" s="65"/>
      <c r="BF575" s="65"/>
      <c r="BG575" s="65"/>
      <c r="BI575" s="65"/>
    </row>
    <row r="576" spans="4:61">
      <c r="D576" s="162" t="str">
        <f t="shared" si="102"/>
        <v/>
      </c>
      <c r="E576" s="162" t="str">
        <f t="shared" si="96"/>
        <v/>
      </c>
      <c r="F576" s="164" t="str">
        <f t="shared" si="97"/>
        <v/>
      </c>
      <c r="G576" s="165" t="str">
        <f t="shared" si="98"/>
        <v/>
      </c>
      <c r="H576" s="164" t="str">
        <f t="shared" si="99"/>
        <v/>
      </c>
      <c r="I576" s="162"/>
      <c r="J576" s="210"/>
      <c r="K576" s="162">
        <f t="shared" si="100"/>
        <v>0</v>
      </c>
      <c r="L576" s="164" t="str">
        <f t="shared" si="101"/>
        <v/>
      </c>
      <c r="M576" s="177"/>
      <c r="N576" s="59"/>
      <c r="O576" s="59"/>
      <c r="P576" s="59"/>
      <c r="Q576" s="59"/>
      <c r="R576" s="59"/>
      <c r="S576" s="59"/>
      <c r="T576" s="59"/>
      <c r="U576" s="59"/>
      <c r="V576" s="59"/>
      <c r="AA576" s="59"/>
      <c r="AB576" s="59"/>
      <c r="AC576" s="59"/>
      <c r="AD576" s="59"/>
      <c r="AE576" s="59"/>
      <c r="AF576" s="59"/>
      <c r="AG576" s="59"/>
      <c r="AH576" s="65"/>
      <c r="BF576" s="65"/>
      <c r="BG576" s="65"/>
      <c r="BI576" s="65"/>
    </row>
    <row r="577" spans="4:61">
      <c r="D577" s="162" t="str">
        <f t="shared" si="102"/>
        <v/>
      </c>
      <c r="E577" s="162" t="str">
        <f t="shared" si="96"/>
        <v/>
      </c>
      <c r="F577" s="164" t="str">
        <f t="shared" si="97"/>
        <v/>
      </c>
      <c r="G577" s="165" t="str">
        <f t="shared" si="98"/>
        <v/>
      </c>
      <c r="H577" s="164" t="str">
        <f t="shared" si="99"/>
        <v/>
      </c>
      <c r="I577" s="162"/>
      <c r="J577" s="210"/>
      <c r="K577" s="162">
        <f t="shared" si="100"/>
        <v>0</v>
      </c>
      <c r="L577" s="164" t="str">
        <f t="shared" si="101"/>
        <v/>
      </c>
      <c r="M577" s="177"/>
      <c r="N577" s="59"/>
      <c r="O577" s="59"/>
      <c r="P577" s="59"/>
      <c r="Q577" s="59"/>
      <c r="R577" s="59"/>
      <c r="S577" s="59"/>
      <c r="T577" s="59"/>
      <c r="U577" s="59"/>
      <c r="V577" s="59"/>
      <c r="AA577" s="59"/>
      <c r="AB577" s="59"/>
      <c r="AC577" s="59"/>
      <c r="AD577" s="59"/>
      <c r="AE577" s="59"/>
      <c r="AF577" s="59"/>
      <c r="AG577" s="59"/>
      <c r="AH577" s="65"/>
      <c r="BF577" s="65"/>
      <c r="BG577" s="65"/>
      <c r="BI577" s="65"/>
    </row>
    <row r="578" spans="4:61">
      <c r="D578" s="162" t="str">
        <f t="shared" si="102"/>
        <v/>
      </c>
      <c r="E578" s="162" t="str">
        <f t="shared" si="96"/>
        <v/>
      </c>
      <c r="F578" s="164" t="str">
        <f t="shared" si="97"/>
        <v/>
      </c>
      <c r="G578" s="165" t="str">
        <f t="shared" si="98"/>
        <v/>
      </c>
      <c r="H578" s="164" t="str">
        <f t="shared" si="99"/>
        <v/>
      </c>
      <c r="I578" s="162"/>
      <c r="J578" s="210"/>
      <c r="K578" s="162">
        <f t="shared" si="100"/>
        <v>0</v>
      </c>
      <c r="L578" s="164" t="str">
        <f t="shared" si="101"/>
        <v/>
      </c>
      <c r="M578" s="177"/>
      <c r="N578" s="59"/>
      <c r="O578" s="59"/>
      <c r="P578" s="59"/>
      <c r="Q578" s="59"/>
      <c r="R578" s="59"/>
      <c r="S578" s="59"/>
      <c r="T578" s="59"/>
      <c r="U578" s="59"/>
      <c r="V578" s="59"/>
      <c r="AA578" s="59"/>
      <c r="AB578" s="59"/>
      <c r="AC578" s="59"/>
      <c r="AD578" s="59"/>
      <c r="AE578" s="59"/>
      <c r="AF578" s="59"/>
      <c r="AG578" s="59"/>
      <c r="AH578" s="65"/>
      <c r="BF578" s="65"/>
      <c r="BG578" s="65"/>
      <c r="BI578" s="65"/>
    </row>
    <row r="579" spans="4:61">
      <c r="D579" s="162" t="str">
        <f t="shared" si="102"/>
        <v/>
      </c>
      <c r="E579" s="162" t="str">
        <f t="shared" si="96"/>
        <v/>
      </c>
      <c r="F579" s="164" t="str">
        <f t="shared" si="97"/>
        <v/>
      </c>
      <c r="G579" s="165" t="str">
        <f t="shared" si="98"/>
        <v/>
      </c>
      <c r="H579" s="164" t="str">
        <f t="shared" si="99"/>
        <v/>
      </c>
      <c r="I579" s="162"/>
      <c r="J579" s="210"/>
      <c r="K579" s="162">
        <f t="shared" si="100"/>
        <v>0</v>
      </c>
      <c r="L579" s="164" t="str">
        <f t="shared" si="101"/>
        <v/>
      </c>
      <c r="M579" s="177"/>
      <c r="N579" s="59"/>
      <c r="O579" s="59"/>
      <c r="P579" s="59"/>
      <c r="Q579" s="59"/>
      <c r="R579" s="59"/>
      <c r="S579" s="59"/>
      <c r="T579" s="59"/>
      <c r="U579" s="59"/>
      <c r="V579" s="59"/>
      <c r="AA579" s="59"/>
      <c r="AB579" s="59"/>
      <c r="AC579" s="59"/>
      <c r="AD579" s="59"/>
      <c r="AE579" s="59"/>
      <c r="AF579" s="59"/>
      <c r="AG579" s="59"/>
      <c r="AH579" s="65"/>
      <c r="BF579" s="65"/>
      <c r="BG579" s="65"/>
      <c r="BI579" s="65"/>
    </row>
    <row r="580" spans="4:61">
      <c r="D580" s="162" t="str">
        <f t="shared" si="102"/>
        <v/>
      </c>
      <c r="E580" s="162" t="str">
        <f t="shared" ref="E580:E643" si="103">IF(D580="","",IF(ISERROR(INDEX($A$25:$B$34,MATCH(D580,$A$25:$A$34,0),2)),0,INDEX($A$25:$B$34,MATCH(D580,$A$25:$A$34,0),2)))</f>
        <v/>
      </c>
      <c r="F580" s="164" t="str">
        <f t="shared" ref="F580:F643" si="104">IF(D580="","",IF(emi&gt;(L579*(1+rate/freq)),IF((L579*(1+rate/freq))&lt;0,0,(L579*(1+rate/freq))),emi))</f>
        <v/>
      </c>
      <c r="G580" s="165" t="str">
        <f t="shared" ref="G580:G643" si="105">IF(D580="","",IF(L579&lt;0,0,L579)*rate/freq)</f>
        <v/>
      </c>
      <c r="H580" s="164" t="str">
        <f t="shared" si="99"/>
        <v/>
      </c>
      <c r="I580" s="162"/>
      <c r="J580" s="210"/>
      <c r="K580" s="162">
        <f t="shared" si="100"/>
        <v>0</v>
      </c>
      <c r="L580" s="164" t="str">
        <f t="shared" si="101"/>
        <v/>
      </c>
      <c r="M580" s="177"/>
      <c r="N580" s="59"/>
      <c r="O580" s="59"/>
      <c r="P580" s="59"/>
      <c r="Q580" s="59"/>
      <c r="R580" s="59"/>
      <c r="S580" s="59"/>
      <c r="T580" s="59"/>
      <c r="U580" s="59"/>
      <c r="V580" s="59"/>
      <c r="AA580" s="59"/>
      <c r="AB580" s="59"/>
      <c r="AC580" s="59"/>
      <c r="AD580" s="59"/>
      <c r="AE580" s="59"/>
      <c r="AF580" s="59"/>
      <c r="AG580" s="59"/>
      <c r="AH580" s="65"/>
      <c r="BF580" s="65"/>
      <c r="BG580" s="65"/>
      <c r="BI580" s="65"/>
    </row>
    <row r="581" spans="4:61">
      <c r="D581" s="162" t="str">
        <f t="shared" si="102"/>
        <v/>
      </c>
      <c r="E581" s="162" t="str">
        <f t="shared" si="103"/>
        <v/>
      </c>
      <c r="F581" s="164" t="str">
        <f t="shared" si="104"/>
        <v/>
      </c>
      <c r="G581" s="165" t="str">
        <f t="shared" si="105"/>
        <v/>
      </c>
      <c r="H581" s="164" t="str">
        <f t="shared" ref="H581:H644" si="106">IF(D581="","",F581-G581)</f>
        <v/>
      </c>
      <c r="I581" s="162"/>
      <c r="J581" s="210"/>
      <c r="K581" s="162">
        <f t="shared" ref="K581:K644" si="107">IF(L580=0,0,J581)</f>
        <v>0</v>
      </c>
      <c r="L581" s="164" t="str">
        <f t="shared" ref="L581:L644" si="108">IF(D581="","",IF(L580&lt;=0,0,IF(L580+E581-H581-I581-K581&lt;0,0,L580+E581-H581-I581-K581)))</f>
        <v/>
      </c>
      <c r="M581" s="177"/>
      <c r="N581" s="59"/>
      <c r="O581" s="59"/>
      <c r="P581" s="59"/>
      <c r="Q581" s="59"/>
      <c r="R581" s="59"/>
      <c r="S581" s="59"/>
      <c r="T581" s="59"/>
      <c r="U581" s="59"/>
      <c r="V581" s="59"/>
      <c r="AA581" s="59"/>
      <c r="AB581" s="59"/>
      <c r="AC581" s="59"/>
      <c r="AD581" s="59"/>
      <c r="AE581" s="59"/>
      <c r="AF581" s="59"/>
      <c r="AG581" s="59"/>
      <c r="AH581" s="65"/>
      <c r="BF581" s="65"/>
      <c r="BG581" s="65"/>
      <c r="BI581" s="65"/>
    </row>
    <row r="582" spans="4:61">
      <c r="D582" s="162" t="str">
        <f t="shared" si="102"/>
        <v/>
      </c>
      <c r="E582" s="162" t="str">
        <f t="shared" si="103"/>
        <v/>
      </c>
      <c r="F582" s="164" t="str">
        <f t="shared" si="104"/>
        <v/>
      </c>
      <c r="G582" s="165" t="str">
        <f t="shared" si="105"/>
        <v/>
      </c>
      <c r="H582" s="164" t="str">
        <f t="shared" si="106"/>
        <v/>
      </c>
      <c r="I582" s="162"/>
      <c r="J582" s="210"/>
      <c r="K582" s="162">
        <f t="shared" si="107"/>
        <v>0</v>
      </c>
      <c r="L582" s="164" t="str">
        <f t="shared" si="108"/>
        <v/>
      </c>
      <c r="M582" s="177"/>
      <c r="N582" s="59"/>
      <c r="O582" s="59"/>
      <c r="P582" s="59"/>
      <c r="Q582" s="59"/>
      <c r="R582" s="59"/>
      <c r="S582" s="59"/>
      <c r="T582" s="59"/>
      <c r="U582" s="59"/>
      <c r="V582" s="59"/>
      <c r="AA582" s="59"/>
      <c r="AB582" s="59"/>
      <c r="AC582" s="59"/>
      <c r="AD582" s="59"/>
      <c r="AE582" s="59"/>
      <c r="AF582" s="59"/>
      <c r="AG582" s="59"/>
      <c r="AH582" s="65"/>
      <c r="BF582" s="65"/>
      <c r="BG582" s="65"/>
      <c r="BI582" s="65"/>
    </row>
    <row r="583" spans="4:61">
      <c r="D583" s="162" t="str">
        <f t="shared" si="102"/>
        <v/>
      </c>
      <c r="E583" s="162" t="str">
        <f t="shared" si="103"/>
        <v/>
      </c>
      <c r="F583" s="164" t="str">
        <f t="shared" si="104"/>
        <v/>
      </c>
      <c r="G583" s="165" t="str">
        <f t="shared" si="105"/>
        <v/>
      </c>
      <c r="H583" s="164" t="str">
        <f t="shared" si="106"/>
        <v/>
      </c>
      <c r="I583" s="162"/>
      <c r="J583" s="210"/>
      <c r="K583" s="162">
        <f t="shared" si="107"/>
        <v>0</v>
      </c>
      <c r="L583" s="164" t="str">
        <f t="shared" si="108"/>
        <v/>
      </c>
      <c r="M583" s="177"/>
      <c r="N583" s="59"/>
      <c r="O583" s="59"/>
      <c r="P583" s="59"/>
      <c r="Q583" s="59"/>
      <c r="R583" s="59"/>
      <c r="S583" s="59"/>
      <c r="T583" s="59"/>
      <c r="U583" s="59"/>
      <c r="V583" s="59"/>
      <c r="AA583" s="59"/>
      <c r="AB583" s="59"/>
      <c r="AC583" s="59"/>
      <c r="AD583" s="59"/>
      <c r="AE583" s="59"/>
      <c r="AF583" s="59"/>
      <c r="AG583" s="59"/>
      <c r="AH583" s="65"/>
      <c r="BF583" s="65"/>
      <c r="BG583" s="65"/>
      <c r="BI583" s="65"/>
    </row>
    <row r="584" spans="4:61">
      <c r="D584" s="162" t="str">
        <f t="shared" si="102"/>
        <v/>
      </c>
      <c r="E584" s="162" t="str">
        <f t="shared" si="103"/>
        <v/>
      </c>
      <c r="F584" s="164" t="str">
        <f t="shared" si="104"/>
        <v/>
      </c>
      <c r="G584" s="165" t="str">
        <f t="shared" si="105"/>
        <v/>
      </c>
      <c r="H584" s="164" t="str">
        <f t="shared" si="106"/>
        <v/>
      </c>
      <c r="I584" s="162"/>
      <c r="J584" s="210"/>
      <c r="K584" s="162">
        <f t="shared" si="107"/>
        <v>0</v>
      </c>
      <c r="L584" s="164" t="str">
        <f t="shared" si="108"/>
        <v/>
      </c>
      <c r="M584" s="177"/>
      <c r="N584" s="59"/>
      <c r="O584" s="59"/>
      <c r="P584" s="59"/>
      <c r="Q584" s="59"/>
      <c r="R584" s="59"/>
      <c r="S584" s="59"/>
      <c r="T584" s="59"/>
      <c r="U584" s="59"/>
      <c r="V584" s="59"/>
      <c r="AA584" s="59"/>
      <c r="AB584" s="59"/>
      <c r="AC584" s="59"/>
      <c r="AD584" s="59"/>
      <c r="AE584" s="59"/>
      <c r="AF584" s="59"/>
      <c r="AG584" s="59"/>
      <c r="AH584" s="65"/>
      <c r="BF584" s="65"/>
      <c r="BG584" s="65"/>
      <c r="BI584" s="65"/>
    </row>
    <row r="585" spans="4:61">
      <c r="D585" s="162" t="str">
        <f t="shared" si="102"/>
        <v/>
      </c>
      <c r="E585" s="162" t="str">
        <f t="shared" si="103"/>
        <v/>
      </c>
      <c r="F585" s="164" t="str">
        <f t="shared" si="104"/>
        <v/>
      </c>
      <c r="G585" s="165" t="str">
        <f t="shared" si="105"/>
        <v/>
      </c>
      <c r="H585" s="164" t="str">
        <f t="shared" si="106"/>
        <v/>
      </c>
      <c r="I585" s="162"/>
      <c r="J585" s="210"/>
      <c r="K585" s="162">
        <f t="shared" si="107"/>
        <v>0</v>
      </c>
      <c r="L585" s="164" t="str">
        <f t="shared" si="108"/>
        <v/>
      </c>
      <c r="M585" s="177"/>
      <c r="N585" s="59"/>
      <c r="O585" s="59"/>
      <c r="P585" s="59"/>
      <c r="Q585" s="59"/>
      <c r="R585" s="59"/>
      <c r="S585" s="59"/>
      <c r="T585" s="59"/>
      <c r="U585" s="59"/>
      <c r="V585" s="59"/>
      <c r="AA585" s="59"/>
      <c r="AB585" s="59"/>
      <c r="AC585" s="59"/>
      <c r="AD585" s="59"/>
      <c r="AE585" s="59"/>
      <c r="AF585" s="59"/>
      <c r="AG585" s="59"/>
      <c r="AH585" s="65"/>
      <c r="BF585" s="65"/>
      <c r="BG585" s="65"/>
      <c r="BI585" s="65"/>
    </row>
    <row r="586" spans="4:61">
      <c r="D586" s="162" t="str">
        <f t="shared" si="102"/>
        <v/>
      </c>
      <c r="E586" s="162" t="str">
        <f t="shared" si="103"/>
        <v/>
      </c>
      <c r="F586" s="164" t="str">
        <f t="shared" si="104"/>
        <v/>
      </c>
      <c r="G586" s="165" t="str">
        <f t="shared" si="105"/>
        <v/>
      </c>
      <c r="H586" s="164" t="str">
        <f t="shared" si="106"/>
        <v/>
      </c>
      <c r="I586" s="162"/>
      <c r="J586" s="210"/>
      <c r="K586" s="162">
        <f t="shared" si="107"/>
        <v>0</v>
      </c>
      <c r="L586" s="164" t="str">
        <f t="shared" si="108"/>
        <v/>
      </c>
      <c r="M586" s="177"/>
      <c r="N586" s="59"/>
      <c r="O586" s="59"/>
      <c r="P586" s="59"/>
      <c r="Q586" s="59"/>
      <c r="R586" s="59"/>
      <c r="S586" s="59"/>
      <c r="T586" s="59"/>
      <c r="U586" s="59"/>
      <c r="V586" s="59"/>
      <c r="AA586" s="59"/>
      <c r="AB586" s="59"/>
      <c r="AC586" s="59"/>
      <c r="AD586" s="59"/>
      <c r="AE586" s="59"/>
      <c r="AF586" s="59"/>
      <c r="AG586" s="59"/>
      <c r="AH586" s="65"/>
      <c r="BF586" s="65"/>
      <c r="BG586" s="65"/>
      <c r="BI586" s="65"/>
    </row>
    <row r="587" spans="4:61">
      <c r="D587" s="162" t="str">
        <f t="shared" si="102"/>
        <v/>
      </c>
      <c r="E587" s="162" t="str">
        <f t="shared" si="103"/>
        <v/>
      </c>
      <c r="F587" s="164" t="str">
        <f t="shared" si="104"/>
        <v/>
      </c>
      <c r="G587" s="165" t="str">
        <f t="shared" si="105"/>
        <v/>
      </c>
      <c r="H587" s="164" t="str">
        <f t="shared" si="106"/>
        <v/>
      </c>
      <c r="I587" s="162"/>
      <c r="J587" s="210"/>
      <c r="K587" s="162">
        <f t="shared" si="107"/>
        <v>0</v>
      </c>
      <c r="L587" s="164" t="str">
        <f t="shared" si="108"/>
        <v/>
      </c>
      <c r="M587" s="177"/>
      <c r="N587" s="59"/>
      <c r="O587" s="59"/>
      <c r="P587" s="59"/>
      <c r="Q587" s="59"/>
      <c r="R587" s="59"/>
      <c r="S587" s="59"/>
      <c r="T587" s="59"/>
      <c r="U587" s="59"/>
      <c r="V587" s="59"/>
      <c r="AA587" s="59"/>
      <c r="AB587" s="59"/>
      <c r="AC587" s="59"/>
      <c r="AD587" s="59"/>
      <c r="AE587" s="59"/>
      <c r="AF587" s="59"/>
      <c r="AG587" s="59"/>
      <c r="AH587" s="65"/>
      <c r="BF587" s="65"/>
      <c r="BG587" s="65"/>
      <c r="BI587" s="65"/>
    </row>
    <row r="588" spans="4:61">
      <c r="D588" s="162" t="str">
        <f t="shared" si="102"/>
        <v/>
      </c>
      <c r="E588" s="162" t="str">
        <f t="shared" si="103"/>
        <v/>
      </c>
      <c r="F588" s="164" t="str">
        <f t="shared" si="104"/>
        <v/>
      </c>
      <c r="G588" s="165" t="str">
        <f t="shared" si="105"/>
        <v/>
      </c>
      <c r="H588" s="164" t="str">
        <f t="shared" si="106"/>
        <v/>
      </c>
      <c r="I588" s="162"/>
      <c r="J588" s="210"/>
      <c r="K588" s="162">
        <f t="shared" si="107"/>
        <v>0</v>
      </c>
      <c r="L588" s="164" t="str">
        <f t="shared" si="108"/>
        <v/>
      </c>
      <c r="M588" s="177"/>
      <c r="N588" s="59"/>
      <c r="O588" s="59"/>
      <c r="P588" s="59"/>
      <c r="Q588" s="59"/>
      <c r="R588" s="59"/>
      <c r="S588" s="59"/>
      <c r="T588" s="59"/>
      <c r="U588" s="59"/>
      <c r="V588" s="59"/>
      <c r="AA588" s="59"/>
      <c r="AB588" s="59"/>
      <c r="AC588" s="59"/>
      <c r="AD588" s="59"/>
      <c r="AE588" s="59"/>
      <c r="AF588" s="59"/>
      <c r="AG588" s="59"/>
      <c r="AH588" s="65"/>
      <c r="BF588" s="65"/>
      <c r="BG588" s="65"/>
      <c r="BI588" s="65"/>
    </row>
    <row r="589" spans="4:61">
      <c r="D589" s="162" t="str">
        <f t="shared" si="102"/>
        <v/>
      </c>
      <c r="E589" s="162" t="str">
        <f t="shared" si="103"/>
        <v/>
      </c>
      <c r="F589" s="164" t="str">
        <f t="shared" si="104"/>
        <v/>
      </c>
      <c r="G589" s="165" t="str">
        <f t="shared" si="105"/>
        <v/>
      </c>
      <c r="H589" s="164" t="str">
        <f t="shared" si="106"/>
        <v/>
      </c>
      <c r="I589" s="162"/>
      <c r="J589" s="210"/>
      <c r="K589" s="162">
        <f t="shared" si="107"/>
        <v>0</v>
      </c>
      <c r="L589" s="164" t="str">
        <f t="shared" si="108"/>
        <v/>
      </c>
      <c r="M589" s="177"/>
      <c r="N589" s="59"/>
      <c r="O589" s="59"/>
      <c r="P589" s="59"/>
      <c r="Q589" s="59"/>
      <c r="R589" s="59"/>
      <c r="S589" s="59"/>
      <c r="T589" s="59"/>
      <c r="U589" s="59"/>
      <c r="V589" s="59"/>
      <c r="AA589" s="59"/>
      <c r="AB589" s="59"/>
      <c r="AC589" s="59"/>
      <c r="AD589" s="59"/>
      <c r="AE589" s="59"/>
      <c r="AF589" s="59"/>
      <c r="AG589" s="59"/>
      <c r="AH589" s="65"/>
      <c r="BF589" s="65"/>
      <c r="BG589" s="65"/>
      <c r="BI589" s="65"/>
    </row>
    <row r="590" spans="4:61">
      <c r="D590" s="162" t="str">
        <f t="shared" si="102"/>
        <v/>
      </c>
      <c r="E590" s="162" t="str">
        <f t="shared" si="103"/>
        <v/>
      </c>
      <c r="F590" s="164" t="str">
        <f t="shared" si="104"/>
        <v/>
      </c>
      <c r="G590" s="165" t="str">
        <f t="shared" si="105"/>
        <v/>
      </c>
      <c r="H590" s="164" t="str">
        <f t="shared" si="106"/>
        <v/>
      </c>
      <c r="I590" s="162"/>
      <c r="J590" s="210"/>
      <c r="K590" s="162">
        <f t="shared" si="107"/>
        <v>0</v>
      </c>
      <c r="L590" s="164" t="str">
        <f t="shared" si="108"/>
        <v/>
      </c>
      <c r="M590" s="177"/>
      <c r="N590" s="59"/>
      <c r="O590" s="59"/>
      <c r="P590" s="59"/>
      <c r="Q590" s="59"/>
      <c r="R590" s="59"/>
      <c r="S590" s="59"/>
      <c r="T590" s="59"/>
      <c r="U590" s="59"/>
      <c r="V590" s="59"/>
      <c r="AA590" s="59"/>
      <c r="AB590" s="59"/>
      <c r="AC590" s="59"/>
      <c r="AD590" s="59"/>
      <c r="AE590" s="59"/>
      <c r="AF590" s="59"/>
      <c r="AG590" s="59"/>
      <c r="AH590" s="65"/>
      <c r="BF590" s="65"/>
      <c r="BG590" s="65"/>
      <c r="BI590" s="65"/>
    </row>
    <row r="591" spans="4:61">
      <c r="D591" s="162" t="str">
        <f t="shared" si="102"/>
        <v/>
      </c>
      <c r="E591" s="162" t="str">
        <f t="shared" si="103"/>
        <v/>
      </c>
      <c r="F591" s="164" t="str">
        <f t="shared" si="104"/>
        <v/>
      </c>
      <c r="G591" s="165" t="str">
        <f t="shared" si="105"/>
        <v/>
      </c>
      <c r="H591" s="164" t="str">
        <f t="shared" si="106"/>
        <v/>
      </c>
      <c r="I591" s="162"/>
      <c r="J591" s="210"/>
      <c r="K591" s="162">
        <f t="shared" si="107"/>
        <v>0</v>
      </c>
      <c r="L591" s="164" t="str">
        <f t="shared" si="108"/>
        <v/>
      </c>
      <c r="M591" s="177"/>
      <c r="N591" s="59"/>
      <c r="O591" s="59"/>
      <c r="P591" s="59"/>
      <c r="Q591" s="59"/>
      <c r="R591" s="59"/>
      <c r="S591" s="59"/>
      <c r="T591" s="59"/>
      <c r="U591" s="59"/>
      <c r="V591" s="59"/>
      <c r="AA591" s="59"/>
      <c r="AB591" s="59"/>
      <c r="AC591" s="59"/>
      <c r="AD591" s="59"/>
      <c r="AE591" s="59"/>
      <c r="AF591" s="59"/>
      <c r="AG591" s="59"/>
      <c r="AH591" s="65"/>
      <c r="BF591" s="65"/>
      <c r="BG591" s="65"/>
      <c r="BI591" s="65"/>
    </row>
    <row r="592" spans="4:61">
      <c r="D592" s="162" t="str">
        <f t="shared" si="102"/>
        <v/>
      </c>
      <c r="E592" s="162" t="str">
        <f t="shared" si="103"/>
        <v/>
      </c>
      <c r="F592" s="164" t="str">
        <f t="shared" si="104"/>
        <v/>
      </c>
      <c r="G592" s="165" t="str">
        <f t="shared" si="105"/>
        <v/>
      </c>
      <c r="H592" s="164" t="str">
        <f t="shared" si="106"/>
        <v/>
      </c>
      <c r="I592" s="162"/>
      <c r="J592" s="210"/>
      <c r="K592" s="162">
        <f t="shared" si="107"/>
        <v>0</v>
      </c>
      <c r="L592" s="164" t="str">
        <f t="shared" si="108"/>
        <v/>
      </c>
      <c r="M592" s="177"/>
      <c r="N592" s="59"/>
      <c r="O592" s="59"/>
      <c r="P592" s="59"/>
      <c r="Q592" s="59"/>
      <c r="R592" s="59"/>
      <c r="S592" s="59"/>
      <c r="T592" s="59"/>
      <c r="U592" s="59"/>
      <c r="V592" s="59"/>
      <c r="AA592" s="59"/>
      <c r="AB592" s="59"/>
      <c r="AC592" s="59"/>
      <c r="AD592" s="59"/>
      <c r="AE592" s="59"/>
      <c r="AF592" s="59"/>
      <c r="AG592" s="59"/>
      <c r="AH592" s="65"/>
      <c r="BF592" s="65"/>
      <c r="BG592" s="65"/>
      <c r="BI592" s="65"/>
    </row>
    <row r="593" spans="4:61">
      <c r="D593" s="162" t="str">
        <f t="shared" si="102"/>
        <v/>
      </c>
      <c r="E593" s="162" t="str">
        <f t="shared" si="103"/>
        <v/>
      </c>
      <c r="F593" s="164" t="str">
        <f t="shared" si="104"/>
        <v/>
      </c>
      <c r="G593" s="165" t="str">
        <f t="shared" si="105"/>
        <v/>
      </c>
      <c r="H593" s="164" t="str">
        <f t="shared" si="106"/>
        <v/>
      </c>
      <c r="I593" s="162"/>
      <c r="J593" s="210"/>
      <c r="K593" s="162">
        <f t="shared" si="107"/>
        <v>0</v>
      </c>
      <c r="L593" s="164" t="str">
        <f t="shared" si="108"/>
        <v/>
      </c>
      <c r="M593" s="177"/>
      <c r="N593" s="59"/>
      <c r="O593" s="59"/>
      <c r="P593" s="59"/>
      <c r="Q593" s="59"/>
      <c r="R593" s="59"/>
      <c r="S593" s="59"/>
      <c r="T593" s="59"/>
      <c r="U593" s="59"/>
      <c r="V593" s="59"/>
      <c r="AA593" s="59"/>
      <c r="AB593" s="59"/>
      <c r="AC593" s="59"/>
      <c r="AD593" s="59"/>
      <c r="AE593" s="59"/>
      <c r="AF593" s="59"/>
      <c r="AG593" s="59"/>
      <c r="AH593" s="65"/>
      <c r="BF593" s="65"/>
      <c r="BG593" s="65"/>
      <c r="BI593" s="65"/>
    </row>
    <row r="594" spans="4:61">
      <c r="D594" s="162" t="str">
        <f t="shared" si="102"/>
        <v/>
      </c>
      <c r="E594" s="162" t="str">
        <f t="shared" si="103"/>
        <v/>
      </c>
      <c r="F594" s="164" t="str">
        <f t="shared" si="104"/>
        <v/>
      </c>
      <c r="G594" s="165" t="str">
        <f t="shared" si="105"/>
        <v/>
      </c>
      <c r="H594" s="164" t="str">
        <f t="shared" si="106"/>
        <v/>
      </c>
      <c r="I594" s="162"/>
      <c r="J594" s="210"/>
      <c r="K594" s="162">
        <f t="shared" si="107"/>
        <v>0</v>
      </c>
      <c r="L594" s="164" t="str">
        <f t="shared" si="108"/>
        <v/>
      </c>
      <c r="M594" s="177"/>
      <c r="N594" s="59"/>
      <c r="O594" s="59"/>
      <c r="P594" s="59"/>
      <c r="Q594" s="59"/>
      <c r="R594" s="59"/>
      <c r="S594" s="59"/>
      <c r="T594" s="59"/>
      <c r="U594" s="59"/>
      <c r="V594" s="59"/>
      <c r="AA594" s="59"/>
      <c r="AB594" s="59"/>
      <c r="AC594" s="59"/>
      <c r="AD594" s="59"/>
      <c r="AE594" s="59"/>
      <c r="AF594" s="59"/>
      <c r="AG594" s="59"/>
      <c r="AH594" s="65"/>
      <c r="BF594" s="65"/>
      <c r="BG594" s="65"/>
      <c r="BI594" s="65"/>
    </row>
    <row r="595" spans="4:61">
      <c r="D595" s="162" t="str">
        <f t="shared" si="102"/>
        <v/>
      </c>
      <c r="E595" s="162" t="str">
        <f t="shared" si="103"/>
        <v/>
      </c>
      <c r="F595" s="164" t="str">
        <f t="shared" si="104"/>
        <v/>
      </c>
      <c r="G595" s="165" t="str">
        <f t="shared" si="105"/>
        <v/>
      </c>
      <c r="H595" s="164" t="str">
        <f t="shared" si="106"/>
        <v/>
      </c>
      <c r="I595" s="162"/>
      <c r="J595" s="210"/>
      <c r="K595" s="162">
        <f t="shared" si="107"/>
        <v>0</v>
      </c>
      <c r="L595" s="164" t="str">
        <f t="shared" si="108"/>
        <v/>
      </c>
      <c r="M595" s="177"/>
      <c r="N595" s="59"/>
      <c r="O595" s="59"/>
      <c r="P595" s="59"/>
      <c r="Q595" s="59"/>
      <c r="R595" s="59"/>
      <c r="S595" s="59"/>
      <c r="T595" s="59"/>
      <c r="U595" s="59"/>
      <c r="V595" s="59"/>
      <c r="AA595" s="59"/>
      <c r="AB595" s="59"/>
      <c r="AC595" s="59"/>
      <c r="AD595" s="59"/>
      <c r="AE595" s="59"/>
      <c r="AF595" s="59"/>
      <c r="AG595" s="59"/>
      <c r="AH595" s="65"/>
      <c r="BF595" s="65"/>
      <c r="BG595" s="65"/>
      <c r="BI595" s="65"/>
    </row>
    <row r="596" spans="4:61">
      <c r="D596" s="162" t="str">
        <f t="shared" si="102"/>
        <v/>
      </c>
      <c r="E596" s="162" t="str">
        <f t="shared" si="103"/>
        <v/>
      </c>
      <c r="F596" s="164" t="str">
        <f t="shared" si="104"/>
        <v/>
      </c>
      <c r="G596" s="165" t="str">
        <f t="shared" si="105"/>
        <v/>
      </c>
      <c r="H596" s="164" t="str">
        <f t="shared" si="106"/>
        <v/>
      </c>
      <c r="I596" s="162"/>
      <c r="J596" s="210"/>
      <c r="K596" s="162">
        <f t="shared" si="107"/>
        <v>0</v>
      </c>
      <c r="L596" s="164" t="str">
        <f t="shared" si="108"/>
        <v/>
      </c>
      <c r="M596" s="177"/>
      <c r="N596" s="59"/>
      <c r="O596" s="59"/>
      <c r="P596" s="59"/>
      <c r="Q596" s="59"/>
      <c r="R596" s="59"/>
      <c r="S596" s="59"/>
      <c r="T596" s="59"/>
      <c r="U596" s="59"/>
      <c r="V596" s="59"/>
      <c r="AA596" s="59"/>
      <c r="AB596" s="59"/>
      <c r="AC596" s="59"/>
      <c r="AD596" s="59"/>
      <c r="AE596" s="59"/>
      <c r="AF596" s="59"/>
      <c r="AG596" s="59"/>
      <c r="AH596" s="65"/>
      <c r="BF596" s="65"/>
      <c r="BG596" s="65"/>
      <c r="BI596" s="65"/>
    </row>
    <row r="597" spans="4:61">
      <c r="D597" s="162" t="str">
        <f t="shared" si="102"/>
        <v/>
      </c>
      <c r="E597" s="162" t="str">
        <f t="shared" si="103"/>
        <v/>
      </c>
      <c r="F597" s="164" t="str">
        <f t="shared" si="104"/>
        <v/>
      </c>
      <c r="G597" s="165" t="str">
        <f t="shared" si="105"/>
        <v/>
      </c>
      <c r="H597" s="164" t="str">
        <f t="shared" si="106"/>
        <v/>
      </c>
      <c r="I597" s="162"/>
      <c r="J597" s="210"/>
      <c r="K597" s="162">
        <f t="shared" si="107"/>
        <v>0</v>
      </c>
      <c r="L597" s="164" t="str">
        <f t="shared" si="108"/>
        <v/>
      </c>
      <c r="M597" s="177"/>
      <c r="N597" s="59"/>
      <c r="O597" s="59"/>
      <c r="P597" s="59"/>
      <c r="Q597" s="59"/>
      <c r="R597" s="59"/>
      <c r="S597" s="59"/>
      <c r="T597" s="59"/>
      <c r="U597" s="59"/>
      <c r="V597" s="59"/>
      <c r="AA597" s="59"/>
      <c r="AB597" s="59"/>
      <c r="AC597" s="59"/>
      <c r="AD597" s="59"/>
      <c r="AE597" s="59"/>
      <c r="AF597" s="59"/>
      <c r="AG597" s="59"/>
      <c r="AH597" s="65"/>
      <c r="BF597" s="65"/>
      <c r="BG597" s="65"/>
      <c r="BI597" s="65"/>
    </row>
    <row r="598" spans="4:61">
      <c r="D598" s="162" t="str">
        <f t="shared" si="102"/>
        <v/>
      </c>
      <c r="E598" s="162" t="str">
        <f t="shared" si="103"/>
        <v/>
      </c>
      <c r="F598" s="164" t="str">
        <f t="shared" si="104"/>
        <v/>
      </c>
      <c r="G598" s="165" t="str">
        <f t="shared" si="105"/>
        <v/>
      </c>
      <c r="H598" s="164" t="str">
        <f t="shared" si="106"/>
        <v/>
      </c>
      <c r="I598" s="162"/>
      <c r="J598" s="210"/>
      <c r="K598" s="162">
        <f t="shared" si="107"/>
        <v>0</v>
      </c>
      <c r="L598" s="164" t="str">
        <f t="shared" si="108"/>
        <v/>
      </c>
      <c r="M598" s="177"/>
      <c r="N598" s="59"/>
      <c r="O598" s="59"/>
      <c r="P598" s="59"/>
      <c r="Q598" s="59"/>
      <c r="R598" s="59"/>
      <c r="S598" s="59"/>
      <c r="T598" s="59"/>
      <c r="U598" s="59"/>
      <c r="V598" s="59"/>
      <c r="AA598" s="59"/>
      <c r="AB598" s="59"/>
      <c r="AC598" s="59"/>
      <c r="AD598" s="59"/>
      <c r="AE598" s="59"/>
      <c r="AF598" s="59"/>
      <c r="AG598" s="59"/>
      <c r="AH598" s="65"/>
      <c r="BF598" s="65"/>
      <c r="BG598" s="65"/>
      <c r="BI598" s="65"/>
    </row>
    <row r="599" spans="4:61">
      <c r="D599" s="162" t="str">
        <f t="shared" si="102"/>
        <v/>
      </c>
      <c r="E599" s="162" t="str">
        <f t="shared" si="103"/>
        <v/>
      </c>
      <c r="F599" s="164" t="str">
        <f t="shared" si="104"/>
        <v/>
      </c>
      <c r="G599" s="165" t="str">
        <f t="shared" si="105"/>
        <v/>
      </c>
      <c r="H599" s="164" t="str">
        <f t="shared" si="106"/>
        <v/>
      </c>
      <c r="I599" s="162"/>
      <c r="J599" s="210"/>
      <c r="K599" s="162">
        <f t="shared" si="107"/>
        <v>0</v>
      </c>
      <c r="L599" s="164" t="str">
        <f t="shared" si="108"/>
        <v/>
      </c>
      <c r="M599" s="177"/>
      <c r="N599" s="59"/>
      <c r="O599" s="59"/>
      <c r="P599" s="59"/>
      <c r="Q599" s="59"/>
      <c r="R599" s="59"/>
      <c r="S599" s="59"/>
      <c r="T599" s="59"/>
      <c r="U599" s="59"/>
      <c r="V599" s="59"/>
      <c r="AA599" s="59"/>
      <c r="AB599" s="59"/>
      <c r="AC599" s="59"/>
      <c r="AD599" s="59"/>
      <c r="AE599" s="59"/>
      <c r="AF599" s="59"/>
      <c r="AG599" s="59"/>
      <c r="AH599" s="65"/>
      <c r="BF599" s="65"/>
      <c r="BG599" s="65"/>
      <c r="BI599" s="65"/>
    </row>
    <row r="600" spans="4:61">
      <c r="D600" s="162" t="str">
        <f t="shared" si="102"/>
        <v/>
      </c>
      <c r="E600" s="162" t="str">
        <f t="shared" si="103"/>
        <v/>
      </c>
      <c r="F600" s="164" t="str">
        <f t="shared" si="104"/>
        <v/>
      </c>
      <c r="G600" s="165" t="str">
        <f t="shared" si="105"/>
        <v/>
      </c>
      <c r="H600" s="164" t="str">
        <f t="shared" si="106"/>
        <v/>
      </c>
      <c r="I600" s="162"/>
      <c r="J600" s="210"/>
      <c r="K600" s="162">
        <f t="shared" si="107"/>
        <v>0</v>
      </c>
      <c r="L600" s="164" t="str">
        <f t="shared" si="108"/>
        <v/>
      </c>
      <c r="M600" s="177"/>
      <c r="N600" s="59"/>
      <c r="O600" s="59"/>
      <c r="P600" s="59"/>
      <c r="Q600" s="59"/>
      <c r="R600" s="59"/>
      <c r="S600" s="59"/>
      <c r="T600" s="59"/>
      <c r="U600" s="59"/>
      <c r="V600" s="59"/>
      <c r="AA600" s="59"/>
      <c r="AB600" s="59"/>
      <c r="AC600" s="59"/>
      <c r="AD600" s="59"/>
      <c r="AE600" s="59"/>
      <c r="AF600" s="59"/>
      <c r="AG600" s="59"/>
      <c r="AH600" s="65"/>
      <c r="BF600" s="65"/>
      <c r="BG600" s="65"/>
      <c r="BI600" s="65"/>
    </row>
    <row r="601" spans="4:61">
      <c r="D601" s="162" t="str">
        <f t="shared" si="102"/>
        <v/>
      </c>
      <c r="E601" s="162" t="str">
        <f t="shared" si="103"/>
        <v/>
      </c>
      <c r="F601" s="164" t="str">
        <f t="shared" si="104"/>
        <v/>
      </c>
      <c r="G601" s="165" t="str">
        <f t="shared" si="105"/>
        <v/>
      </c>
      <c r="H601" s="164" t="str">
        <f t="shared" si="106"/>
        <v/>
      </c>
      <c r="I601" s="162"/>
      <c r="J601" s="210"/>
      <c r="K601" s="162">
        <f t="shared" si="107"/>
        <v>0</v>
      </c>
      <c r="L601" s="164" t="str">
        <f t="shared" si="108"/>
        <v/>
      </c>
      <c r="M601" s="177"/>
      <c r="N601" s="59"/>
      <c r="O601" s="59"/>
      <c r="P601" s="59"/>
      <c r="Q601" s="59"/>
      <c r="R601" s="59"/>
      <c r="S601" s="59"/>
      <c r="T601" s="59"/>
      <c r="U601" s="59"/>
      <c r="V601" s="59"/>
      <c r="AA601" s="59"/>
      <c r="AB601" s="59"/>
      <c r="AC601" s="59"/>
      <c r="AD601" s="59"/>
      <c r="AE601" s="59"/>
      <c r="AF601" s="59"/>
      <c r="AG601" s="59"/>
      <c r="AH601" s="65"/>
      <c r="BF601" s="65"/>
      <c r="BG601" s="65"/>
      <c r="BI601" s="65"/>
    </row>
    <row r="602" spans="4:61">
      <c r="D602" s="162" t="str">
        <f t="shared" si="102"/>
        <v/>
      </c>
      <c r="E602" s="162" t="str">
        <f t="shared" si="103"/>
        <v/>
      </c>
      <c r="F602" s="164" t="str">
        <f t="shared" si="104"/>
        <v/>
      </c>
      <c r="G602" s="165" t="str">
        <f t="shared" si="105"/>
        <v/>
      </c>
      <c r="H602" s="164" t="str">
        <f t="shared" si="106"/>
        <v/>
      </c>
      <c r="I602" s="162"/>
      <c r="J602" s="210"/>
      <c r="K602" s="162">
        <f t="shared" si="107"/>
        <v>0</v>
      </c>
      <c r="L602" s="164" t="str">
        <f t="shared" si="108"/>
        <v/>
      </c>
      <c r="M602" s="177"/>
      <c r="N602" s="59"/>
      <c r="O602" s="59"/>
      <c r="P602" s="59"/>
      <c r="Q602" s="59"/>
      <c r="R602" s="59"/>
      <c r="S602" s="59"/>
      <c r="T602" s="59"/>
      <c r="U602" s="59"/>
      <c r="V602" s="59"/>
      <c r="AA602" s="59"/>
      <c r="AB602" s="59"/>
      <c r="AC602" s="59"/>
      <c r="AD602" s="59"/>
      <c r="AE602" s="59"/>
      <c r="AF602" s="59"/>
      <c r="AG602" s="59"/>
      <c r="AH602" s="65"/>
      <c r="BF602" s="65"/>
      <c r="BG602" s="65"/>
      <c r="BI602" s="65"/>
    </row>
    <row r="603" spans="4:61">
      <c r="D603" s="162" t="str">
        <f t="shared" si="102"/>
        <v/>
      </c>
      <c r="E603" s="162" t="str">
        <f t="shared" si="103"/>
        <v/>
      </c>
      <c r="F603" s="164" t="str">
        <f t="shared" si="104"/>
        <v/>
      </c>
      <c r="G603" s="165" t="str">
        <f t="shared" si="105"/>
        <v/>
      </c>
      <c r="H603" s="164" t="str">
        <f t="shared" si="106"/>
        <v/>
      </c>
      <c r="I603" s="162"/>
      <c r="J603" s="210"/>
      <c r="K603" s="162">
        <f t="shared" si="107"/>
        <v>0</v>
      </c>
      <c r="L603" s="164" t="str">
        <f t="shared" si="108"/>
        <v/>
      </c>
      <c r="M603" s="177"/>
      <c r="N603" s="59"/>
      <c r="O603" s="59"/>
      <c r="P603" s="59"/>
      <c r="Q603" s="59"/>
      <c r="R603" s="59"/>
      <c r="S603" s="59"/>
      <c r="T603" s="59"/>
      <c r="U603" s="59"/>
      <c r="V603" s="59"/>
      <c r="AA603" s="59"/>
      <c r="AB603" s="59"/>
      <c r="AC603" s="59"/>
      <c r="AD603" s="59"/>
      <c r="AE603" s="59"/>
      <c r="AF603" s="59"/>
      <c r="AG603" s="59"/>
      <c r="AH603" s="65"/>
      <c r="BF603" s="65"/>
      <c r="BG603" s="65"/>
      <c r="BI603" s="65"/>
    </row>
    <row r="604" spans="4:61">
      <c r="D604" s="162" t="str">
        <f t="shared" si="102"/>
        <v/>
      </c>
      <c r="E604" s="162" t="str">
        <f t="shared" si="103"/>
        <v/>
      </c>
      <c r="F604" s="164" t="str">
        <f t="shared" si="104"/>
        <v/>
      </c>
      <c r="G604" s="165" t="str">
        <f t="shared" si="105"/>
        <v/>
      </c>
      <c r="H604" s="164" t="str">
        <f t="shared" si="106"/>
        <v/>
      </c>
      <c r="I604" s="162"/>
      <c r="J604" s="210"/>
      <c r="K604" s="162">
        <f t="shared" si="107"/>
        <v>0</v>
      </c>
      <c r="L604" s="164" t="str">
        <f t="shared" si="108"/>
        <v/>
      </c>
      <c r="M604" s="177"/>
      <c r="N604" s="59"/>
      <c r="O604" s="59"/>
      <c r="P604" s="59"/>
      <c r="Q604" s="59"/>
      <c r="R604" s="59"/>
      <c r="S604" s="59"/>
      <c r="T604" s="59"/>
      <c r="U604" s="59"/>
      <c r="V604" s="59"/>
      <c r="AA604" s="59"/>
      <c r="AB604" s="59"/>
      <c r="AC604" s="59"/>
      <c r="AD604" s="59"/>
      <c r="AE604" s="59"/>
      <c r="AF604" s="59"/>
      <c r="AG604" s="59"/>
      <c r="AH604" s="65"/>
      <c r="BF604" s="65"/>
      <c r="BG604" s="65"/>
      <c r="BI604" s="65"/>
    </row>
    <row r="605" spans="4:61">
      <c r="D605" s="162" t="str">
        <f t="shared" si="102"/>
        <v/>
      </c>
      <c r="E605" s="162" t="str">
        <f t="shared" si="103"/>
        <v/>
      </c>
      <c r="F605" s="164" t="str">
        <f t="shared" si="104"/>
        <v/>
      </c>
      <c r="G605" s="165" t="str">
        <f t="shared" si="105"/>
        <v/>
      </c>
      <c r="H605" s="164" t="str">
        <f t="shared" si="106"/>
        <v/>
      </c>
      <c r="I605" s="162"/>
      <c r="J605" s="210"/>
      <c r="K605" s="162">
        <f t="shared" si="107"/>
        <v>0</v>
      </c>
      <c r="L605" s="164" t="str">
        <f t="shared" si="108"/>
        <v/>
      </c>
      <c r="M605" s="177"/>
      <c r="N605" s="59"/>
      <c r="O605" s="59"/>
      <c r="P605" s="59"/>
      <c r="Q605" s="59"/>
      <c r="R605" s="59"/>
      <c r="S605" s="59"/>
      <c r="T605" s="59"/>
      <c r="U605" s="59"/>
      <c r="V605" s="59"/>
      <c r="AA605" s="59"/>
      <c r="AB605" s="59"/>
      <c r="AC605" s="59"/>
      <c r="AD605" s="59"/>
      <c r="AE605" s="59"/>
      <c r="AF605" s="59"/>
      <c r="AG605" s="59"/>
      <c r="AH605" s="65"/>
      <c r="BF605" s="65"/>
      <c r="BG605" s="65"/>
      <c r="BI605" s="65"/>
    </row>
    <row r="606" spans="4:61">
      <c r="D606" s="162" t="str">
        <f t="shared" si="102"/>
        <v/>
      </c>
      <c r="E606" s="162" t="str">
        <f t="shared" si="103"/>
        <v/>
      </c>
      <c r="F606" s="164" t="str">
        <f t="shared" si="104"/>
        <v/>
      </c>
      <c r="G606" s="165" t="str">
        <f t="shared" si="105"/>
        <v/>
      </c>
      <c r="H606" s="164" t="str">
        <f t="shared" si="106"/>
        <v/>
      </c>
      <c r="I606" s="162"/>
      <c r="J606" s="210"/>
      <c r="K606" s="162">
        <f t="shared" si="107"/>
        <v>0</v>
      </c>
      <c r="L606" s="164" t="str">
        <f t="shared" si="108"/>
        <v/>
      </c>
      <c r="M606" s="177"/>
      <c r="N606" s="59"/>
      <c r="O606" s="59"/>
      <c r="P606" s="59"/>
      <c r="Q606" s="59"/>
      <c r="R606" s="59"/>
      <c r="S606" s="59"/>
      <c r="T606" s="59"/>
      <c r="U606" s="59"/>
      <c r="V606" s="59"/>
      <c r="AA606" s="59"/>
      <c r="AB606" s="59"/>
      <c r="AC606" s="59"/>
      <c r="AD606" s="59"/>
      <c r="AE606" s="59"/>
      <c r="AF606" s="59"/>
      <c r="AG606" s="59"/>
      <c r="AH606" s="65"/>
      <c r="BF606" s="65"/>
      <c r="BG606" s="65"/>
      <c r="BI606" s="65"/>
    </row>
    <row r="607" spans="4:61">
      <c r="D607" s="162" t="str">
        <f t="shared" si="102"/>
        <v/>
      </c>
      <c r="E607" s="162" t="str">
        <f t="shared" si="103"/>
        <v/>
      </c>
      <c r="F607" s="164" t="str">
        <f t="shared" si="104"/>
        <v/>
      </c>
      <c r="G607" s="165" t="str">
        <f t="shared" si="105"/>
        <v/>
      </c>
      <c r="H607" s="164" t="str">
        <f t="shared" si="106"/>
        <v/>
      </c>
      <c r="I607" s="162"/>
      <c r="J607" s="210"/>
      <c r="K607" s="162">
        <f t="shared" si="107"/>
        <v>0</v>
      </c>
      <c r="L607" s="164" t="str">
        <f t="shared" si="108"/>
        <v/>
      </c>
      <c r="M607" s="177"/>
      <c r="N607" s="59"/>
      <c r="O607" s="59"/>
      <c r="P607" s="59"/>
      <c r="Q607" s="59"/>
      <c r="R607" s="59"/>
      <c r="S607" s="59"/>
      <c r="T607" s="59"/>
      <c r="U607" s="59"/>
      <c r="V607" s="59"/>
      <c r="AA607" s="59"/>
      <c r="AB607" s="59"/>
      <c r="AC607" s="59"/>
      <c r="AD607" s="59"/>
      <c r="AE607" s="59"/>
      <c r="AF607" s="59"/>
      <c r="AG607" s="59"/>
      <c r="AH607" s="65"/>
      <c r="BF607" s="65"/>
      <c r="BG607" s="65"/>
      <c r="BI607" s="65"/>
    </row>
    <row r="608" spans="4:61">
      <c r="D608" s="162" t="str">
        <f t="shared" si="102"/>
        <v/>
      </c>
      <c r="E608" s="162" t="str">
        <f t="shared" si="103"/>
        <v/>
      </c>
      <c r="F608" s="164" t="str">
        <f t="shared" si="104"/>
        <v/>
      </c>
      <c r="G608" s="165" t="str">
        <f t="shared" si="105"/>
        <v/>
      </c>
      <c r="H608" s="164" t="str">
        <f t="shared" si="106"/>
        <v/>
      </c>
      <c r="I608" s="162"/>
      <c r="J608" s="210"/>
      <c r="K608" s="162">
        <f t="shared" si="107"/>
        <v>0</v>
      </c>
      <c r="L608" s="164" t="str">
        <f t="shared" si="108"/>
        <v/>
      </c>
      <c r="M608" s="177"/>
      <c r="N608" s="59"/>
      <c r="O608" s="59"/>
      <c r="P608" s="59"/>
      <c r="Q608" s="59"/>
      <c r="R608" s="59"/>
      <c r="S608" s="59"/>
      <c r="T608" s="59"/>
      <c r="U608" s="59"/>
      <c r="V608" s="59"/>
      <c r="AA608" s="59"/>
      <c r="AB608" s="59"/>
      <c r="AC608" s="59"/>
      <c r="AD608" s="59"/>
      <c r="AE608" s="59"/>
      <c r="AF608" s="59"/>
      <c r="AG608" s="59"/>
      <c r="AH608" s="65"/>
      <c r="BF608" s="65"/>
      <c r="BG608" s="65"/>
      <c r="BI608" s="65"/>
    </row>
    <row r="609" spans="4:61">
      <c r="D609" s="162" t="str">
        <f t="shared" si="102"/>
        <v/>
      </c>
      <c r="E609" s="162" t="str">
        <f t="shared" si="103"/>
        <v/>
      </c>
      <c r="F609" s="164" t="str">
        <f t="shared" si="104"/>
        <v/>
      </c>
      <c r="G609" s="165" t="str">
        <f t="shared" si="105"/>
        <v/>
      </c>
      <c r="H609" s="164" t="str">
        <f t="shared" si="106"/>
        <v/>
      </c>
      <c r="I609" s="162"/>
      <c r="J609" s="210"/>
      <c r="K609" s="162">
        <f t="shared" si="107"/>
        <v>0</v>
      </c>
      <c r="L609" s="164" t="str">
        <f t="shared" si="108"/>
        <v/>
      </c>
      <c r="M609" s="177"/>
      <c r="N609" s="59"/>
      <c r="O609" s="59"/>
      <c r="P609" s="59"/>
      <c r="Q609" s="59"/>
      <c r="R609" s="59"/>
      <c r="S609" s="59"/>
      <c r="T609" s="59"/>
      <c r="U609" s="59"/>
      <c r="V609" s="59"/>
      <c r="AA609" s="59"/>
      <c r="AB609" s="59"/>
      <c r="AC609" s="59"/>
      <c r="AD609" s="59"/>
      <c r="AE609" s="59"/>
      <c r="AF609" s="59"/>
      <c r="AG609" s="59"/>
      <c r="AH609" s="65"/>
      <c r="BF609" s="65"/>
      <c r="BG609" s="65"/>
      <c r="BI609" s="65"/>
    </row>
    <row r="610" spans="4:61">
      <c r="D610" s="162" t="str">
        <f t="shared" si="102"/>
        <v/>
      </c>
      <c r="E610" s="162" t="str">
        <f t="shared" si="103"/>
        <v/>
      </c>
      <c r="F610" s="164" t="str">
        <f t="shared" si="104"/>
        <v/>
      </c>
      <c r="G610" s="165" t="str">
        <f t="shared" si="105"/>
        <v/>
      </c>
      <c r="H610" s="164" t="str">
        <f t="shared" si="106"/>
        <v/>
      </c>
      <c r="I610" s="162"/>
      <c r="J610" s="210"/>
      <c r="K610" s="162">
        <f t="shared" si="107"/>
        <v>0</v>
      </c>
      <c r="L610" s="164" t="str">
        <f t="shared" si="108"/>
        <v/>
      </c>
      <c r="M610" s="177"/>
      <c r="N610" s="59"/>
      <c r="O610" s="59"/>
      <c r="P610" s="59"/>
      <c r="Q610" s="59"/>
      <c r="R610" s="59"/>
      <c r="S610" s="59"/>
      <c r="T610" s="59"/>
      <c r="U610" s="59"/>
      <c r="V610" s="59"/>
      <c r="AA610" s="59"/>
      <c r="AB610" s="59"/>
      <c r="AC610" s="59"/>
      <c r="AD610" s="59"/>
      <c r="AE610" s="59"/>
      <c r="AF610" s="59"/>
      <c r="AG610" s="59"/>
      <c r="AH610" s="65"/>
      <c r="BF610" s="65"/>
      <c r="BG610" s="65"/>
      <c r="BI610" s="65"/>
    </row>
    <row r="611" spans="4:61">
      <c r="D611" s="162" t="str">
        <f t="shared" si="102"/>
        <v/>
      </c>
      <c r="E611" s="162" t="str">
        <f t="shared" si="103"/>
        <v/>
      </c>
      <c r="F611" s="164" t="str">
        <f t="shared" si="104"/>
        <v/>
      </c>
      <c r="G611" s="165" t="str">
        <f t="shared" si="105"/>
        <v/>
      </c>
      <c r="H611" s="164" t="str">
        <f t="shared" si="106"/>
        <v/>
      </c>
      <c r="I611" s="162"/>
      <c r="J611" s="210"/>
      <c r="K611" s="162">
        <f t="shared" si="107"/>
        <v>0</v>
      </c>
      <c r="L611" s="164" t="str">
        <f t="shared" si="108"/>
        <v/>
      </c>
      <c r="M611" s="177"/>
      <c r="N611" s="59"/>
      <c r="O611" s="59"/>
      <c r="P611" s="59"/>
      <c r="Q611" s="59"/>
      <c r="R611" s="59"/>
      <c r="S611" s="59"/>
      <c r="T611" s="59"/>
      <c r="U611" s="59"/>
      <c r="V611" s="59"/>
      <c r="AA611" s="59"/>
      <c r="AB611" s="59"/>
      <c r="AC611" s="59"/>
      <c r="AD611" s="59"/>
      <c r="AE611" s="59"/>
      <c r="AF611" s="59"/>
      <c r="AG611" s="59"/>
      <c r="AH611" s="65"/>
      <c r="BF611" s="65"/>
      <c r="BG611" s="65"/>
      <c r="BI611" s="65"/>
    </row>
    <row r="612" spans="4:61">
      <c r="D612" s="162" t="str">
        <f t="shared" si="102"/>
        <v/>
      </c>
      <c r="E612" s="162" t="str">
        <f t="shared" si="103"/>
        <v/>
      </c>
      <c r="F612" s="164" t="str">
        <f t="shared" si="104"/>
        <v/>
      </c>
      <c r="G612" s="165" t="str">
        <f t="shared" si="105"/>
        <v/>
      </c>
      <c r="H612" s="164" t="str">
        <f t="shared" si="106"/>
        <v/>
      </c>
      <c r="I612" s="162"/>
      <c r="J612" s="210"/>
      <c r="K612" s="162">
        <f t="shared" si="107"/>
        <v>0</v>
      </c>
      <c r="L612" s="164" t="str">
        <f t="shared" si="108"/>
        <v/>
      </c>
      <c r="M612" s="177"/>
      <c r="N612" s="59"/>
      <c r="O612" s="59"/>
      <c r="P612" s="59"/>
      <c r="Q612" s="59"/>
      <c r="R612" s="59"/>
      <c r="S612" s="59"/>
      <c r="T612" s="59"/>
      <c r="U612" s="59"/>
      <c r="V612" s="59"/>
      <c r="AA612" s="59"/>
      <c r="AB612" s="59"/>
      <c r="AC612" s="59"/>
      <c r="AD612" s="59"/>
      <c r="AE612" s="59"/>
      <c r="AF612" s="59"/>
      <c r="AG612" s="59"/>
      <c r="AH612" s="65"/>
      <c r="BF612" s="65"/>
      <c r="BG612" s="65"/>
      <c r="BI612" s="65"/>
    </row>
    <row r="613" spans="4:61">
      <c r="D613" s="162" t="str">
        <f t="shared" ref="D613:D676" si="109">IF(D612&lt;term*freq,D612+1,"")</f>
        <v/>
      </c>
      <c r="E613" s="162" t="str">
        <f t="shared" si="103"/>
        <v/>
      </c>
      <c r="F613" s="164" t="str">
        <f t="shared" si="104"/>
        <v/>
      </c>
      <c r="G613" s="165" t="str">
        <f t="shared" si="105"/>
        <v/>
      </c>
      <c r="H613" s="164" t="str">
        <f t="shared" si="106"/>
        <v/>
      </c>
      <c r="I613" s="162"/>
      <c r="J613" s="210"/>
      <c r="K613" s="162">
        <f t="shared" si="107"/>
        <v>0</v>
      </c>
      <c r="L613" s="164" t="str">
        <f t="shared" si="108"/>
        <v/>
      </c>
      <c r="M613" s="177"/>
      <c r="N613" s="59"/>
      <c r="O613" s="59"/>
      <c r="P613" s="59"/>
      <c r="Q613" s="59"/>
      <c r="R613" s="59"/>
      <c r="S613" s="59"/>
      <c r="T613" s="59"/>
      <c r="U613" s="59"/>
      <c r="V613" s="59"/>
      <c r="AA613" s="59"/>
      <c r="AB613" s="59"/>
      <c r="AC613" s="59"/>
      <c r="AD613" s="59"/>
      <c r="AE613" s="59"/>
      <c r="AF613" s="59"/>
      <c r="AG613" s="59"/>
      <c r="AH613" s="65"/>
      <c r="BF613" s="65"/>
      <c r="BG613" s="65"/>
      <c r="BI613" s="65"/>
    </row>
    <row r="614" spans="4:61">
      <c r="D614" s="162" t="str">
        <f t="shared" si="109"/>
        <v/>
      </c>
      <c r="E614" s="162" t="str">
        <f t="shared" si="103"/>
        <v/>
      </c>
      <c r="F614" s="164" t="str">
        <f t="shared" si="104"/>
        <v/>
      </c>
      <c r="G614" s="165" t="str">
        <f t="shared" si="105"/>
        <v/>
      </c>
      <c r="H614" s="164" t="str">
        <f t="shared" si="106"/>
        <v/>
      </c>
      <c r="I614" s="162"/>
      <c r="J614" s="210"/>
      <c r="K614" s="162">
        <f t="shared" si="107"/>
        <v>0</v>
      </c>
      <c r="L614" s="164" t="str">
        <f t="shared" si="108"/>
        <v/>
      </c>
      <c r="M614" s="177"/>
      <c r="N614" s="59"/>
      <c r="O614" s="59"/>
      <c r="P614" s="59"/>
      <c r="Q614" s="59"/>
      <c r="R614" s="59"/>
      <c r="S614" s="59"/>
      <c r="T614" s="59"/>
      <c r="U614" s="59"/>
      <c r="V614" s="59"/>
      <c r="AA614" s="59"/>
      <c r="AB614" s="59"/>
      <c r="AC614" s="59"/>
      <c r="AD614" s="59"/>
      <c r="AE614" s="59"/>
      <c r="AF614" s="59"/>
      <c r="AG614" s="59"/>
      <c r="AH614" s="65"/>
      <c r="BF614" s="65"/>
      <c r="BG614" s="65"/>
      <c r="BI614" s="65"/>
    </row>
    <row r="615" spans="4:61">
      <c r="D615" s="162" t="str">
        <f t="shared" si="109"/>
        <v/>
      </c>
      <c r="E615" s="162" t="str">
        <f t="shared" si="103"/>
        <v/>
      </c>
      <c r="F615" s="164" t="str">
        <f t="shared" si="104"/>
        <v/>
      </c>
      <c r="G615" s="165" t="str">
        <f t="shared" si="105"/>
        <v/>
      </c>
      <c r="H615" s="164" t="str">
        <f t="shared" si="106"/>
        <v/>
      </c>
      <c r="I615" s="162"/>
      <c r="J615" s="210"/>
      <c r="K615" s="162">
        <f t="shared" si="107"/>
        <v>0</v>
      </c>
      <c r="L615" s="164" t="str">
        <f t="shared" si="108"/>
        <v/>
      </c>
      <c r="M615" s="177"/>
      <c r="N615" s="59"/>
      <c r="O615" s="59"/>
      <c r="P615" s="59"/>
      <c r="Q615" s="59"/>
      <c r="R615" s="59"/>
      <c r="S615" s="59"/>
      <c r="T615" s="59"/>
      <c r="U615" s="59"/>
      <c r="V615" s="59"/>
      <c r="AA615" s="59"/>
      <c r="AB615" s="59"/>
      <c r="AC615" s="59"/>
      <c r="AD615" s="59"/>
      <c r="AE615" s="59"/>
      <c r="AF615" s="59"/>
      <c r="AG615" s="59"/>
      <c r="AH615" s="65"/>
      <c r="BF615" s="65"/>
      <c r="BG615" s="65"/>
      <c r="BI615" s="65"/>
    </row>
    <row r="616" spans="4:61">
      <c r="D616" s="162" t="str">
        <f t="shared" si="109"/>
        <v/>
      </c>
      <c r="E616" s="162" t="str">
        <f t="shared" si="103"/>
        <v/>
      </c>
      <c r="F616" s="164" t="str">
        <f t="shared" si="104"/>
        <v/>
      </c>
      <c r="G616" s="165" t="str">
        <f t="shared" si="105"/>
        <v/>
      </c>
      <c r="H616" s="164" t="str">
        <f t="shared" si="106"/>
        <v/>
      </c>
      <c r="I616" s="162"/>
      <c r="J616" s="210"/>
      <c r="K616" s="162">
        <f t="shared" si="107"/>
        <v>0</v>
      </c>
      <c r="L616" s="164" t="str">
        <f t="shared" si="108"/>
        <v/>
      </c>
      <c r="M616" s="177"/>
      <c r="N616" s="59"/>
      <c r="O616" s="59"/>
      <c r="P616" s="59"/>
      <c r="Q616" s="59"/>
      <c r="R616" s="59"/>
      <c r="S616" s="59"/>
      <c r="T616" s="59"/>
      <c r="U616" s="59"/>
      <c r="V616" s="59"/>
      <c r="AA616" s="59"/>
      <c r="AB616" s="59"/>
      <c r="AC616" s="59"/>
      <c r="AD616" s="59"/>
      <c r="AE616" s="59"/>
      <c r="AF616" s="59"/>
      <c r="AG616" s="59"/>
      <c r="AH616" s="65"/>
      <c r="BF616" s="65"/>
      <c r="BG616" s="65"/>
      <c r="BI616" s="65"/>
    </row>
    <row r="617" spans="4:61">
      <c r="D617" s="162" t="str">
        <f t="shared" si="109"/>
        <v/>
      </c>
      <c r="E617" s="162" t="str">
        <f t="shared" si="103"/>
        <v/>
      </c>
      <c r="F617" s="164" t="str">
        <f t="shared" si="104"/>
        <v/>
      </c>
      <c r="G617" s="165" t="str">
        <f t="shared" si="105"/>
        <v/>
      </c>
      <c r="H617" s="164" t="str">
        <f t="shared" si="106"/>
        <v/>
      </c>
      <c r="I617" s="162"/>
      <c r="J617" s="210"/>
      <c r="K617" s="162">
        <f t="shared" si="107"/>
        <v>0</v>
      </c>
      <c r="L617" s="164" t="str">
        <f t="shared" si="108"/>
        <v/>
      </c>
      <c r="M617" s="177"/>
      <c r="N617" s="59"/>
      <c r="O617" s="59"/>
      <c r="P617" s="59"/>
      <c r="Q617" s="59"/>
      <c r="R617" s="59"/>
      <c r="S617" s="59"/>
      <c r="T617" s="59"/>
      <c r="U617" s="59"/>
      <c r="V617" s="59"/>
      <c r="AA617" s="59"/>
      <c r="AB617" s="59"/>
      <c r="AC617" s="59"/>
      <c r="AD617" s="59"/>
      <c r="AE617" s="59"/>
      <c r="AF617" s="59"/>
      <c r="AG617" s="59"/>
      <c r="AH617" s="65"/>
      <c r="BF617" s="65"/>
      <c r="BG617" s="65"/>
      <c r="BI617" s="65"/>
    </row>
    <row r="618" spans="4:61">
      <c r="D618" s="162" t="str">
        <f t="shared" si="109"/>
        <v/>
      </c>
      <c r="E618" s="162" t="str">
        <f t="shared" si="103"/>
        <v/>
      </c>
      <c r="F618" s="164" t="str">
        <f t="shared" si="104"/>
        <v/>
      </c>
      <c r="G618" s="165" t="str">
        <f t="shared" si="105"/>
        <v/>
      </c>
      <c r="H618" s="164" t="str">
        <f t="shared" si="106"/>
        <v/>
      </c>
      <c r="I618" s="162"/>
      <c r="J618" s="210"/>
      <c r="K618" s="162">
        <f t="shared" si="107"/>
        <v>0</v>
      </c>
      <c r="L618" s="164" t="str">
        <f t="shared" si="108"/>
        <v/>
      </c>
      <c r="M618" s="177"/>
      <c r="N618" s="59"/>
      <c r="O618" s="59"/>
      <c r="P618" s="59"/>
      <c r="Q618" s="59"/>
      <c r="R618" s="59"/>
      <c r="S618" s="59"/>
      <c r="T618" s="59"/>
      <c r="U618" s="59"/>
      <c r="V618" s="59"/>
      <c r="AA618" s="59"/>
      <c r="AB618" s="59"/>
      <c r="AC618" s="59"/>
      <c r="AD618" s="59"/>
      <c r="AE618" s="59"/>
      <c r="AF618" s="59"/>
      <c r="AG618" s="59"/>
      <c r="AH618" s="65"/>
      <c r="BF618" s="65"/>
      <c r="BG618" s="65"/>
      <c r="BI618" s="65"/>
    </row>
    <row r="619" spans="4:61">
      <c r="D619" s="162" t="str">
        <f t="shared" si="109"/>
        <v/>
      </c>
      <c r="E619" s="162" t="str">
        <f t="shared" si="103"/>
        <v/>
      </c>
      <c r="F619" s="164" t="str">
        <f t="shared" si="104"/>
        <v/>
      </c>
      <c r="G619" s="165" t="str">
        <f t="shared" si="105"/>
        <v/>
      </c>
      <c r="H619" s="164" t="str">
        <f t="shared" si="106"/>
        <v/>
      </c>
      <c r="I619" s="162"/>
      <c r="J619" s="210"/>
      <c r="K619" s="162">
        <f t="shared" si="107"/>
        <v>0</v>
      </c>
      <c r="L619" s="164" t="str">
        <f t="shared" si="108"/>
        <v/>
      </c>
      <c r="M619" s="177"/>
      <c r="N619" s="59"/>
      <c r="O619" s="59"/>
      <c r="P619" s="59"/>
      <c r="Q619" s="59"/>
      <c r="R619" s="59"/>
      <c r="S619" s="59"/>
      <c r="T619" s="59"/>
      <c r="U619" s="59"/>
      <c r="V619" s="59"/>
      <c r="AA619" s="59"/>
      <c r="AB619" s="59"/>
      <c r="AC619" s="59"/>
      <c r="AD619" s="59"/>
      <c r="AE619" s="59"/>
      <c r="AF619" s="59"/>
      <c r="AG619" s="59"/>
      <c r="AH619" s="65"/>
      <c r="BF619" s="65"/>
      <c r="BG619" s="65"/>
      <c r="BI619" s="65"/>
    </row>
    <row r="620" spans="4:61">
      <c r="D620" s="162" t="str">
        <f t="shared" si="109"/>
        <v/>
      </c>
      <c r="E620" s="162" t="str">
        <f t="shared" si="103"/>
        <v/>
      </c>
      <c r="F620" s="164" t="str">
        <f t="shared" si="104"/>
        <v/>
      </c>
      <c r="G620" s="165" t="str">
        <f t="shared" si="105"/>
        <v/>
      </c>
      <c r="H620" s="164" t="str">
        <f t="shared" si="106"/>
        <v/>
      </c>
      <c r="I620" s="162"/>
      <c r="J620" s="210"/>
      <c r="K620" s="162">
        <f t="shared" si="107"/>
        <v>0</v>
      </c>
      <c r="L620" s="164" t="str">
        <f t="shared" si="108"/>
        <v/>
      </c>
      <c r="M620" s="177"/>
      <c r="N620" s="59"/>
      <c r="O620" s="59"/>
      <c r="P620" s="59"/>
      <c r="Q620" s="59"/>
      <c r="R620" s="59"/>
      <c r="S620" s="59"/>
      <c r="T620" s="59"/>
      <c r="U620" s="59"/>
      <c r="V620" s="59"/>
      <c r="AA620" s="59"/>
      <c r="AB620" s="59"/>
      <c r="AC620" s="59"/>
      <c r="AD620" s="59"/>
      <c r="AE620" s="59"/>
      <c r="AF620" s="59"/>
      <c r="AG620" s="59"/>
      <c r="AH620" s="65"/>
      <c r="BF620" s="65"/>
      <c r="BG620" s="65"/>
      <c r="BI620" s="65"/>
    </row>
    <row r="621" spans="4:61">
      <c r="D621" s="162" t="str">
        <f t="shared" si="109"/>
        <v/>
      </c>
      <c r="E621" s="162" t="str">
        <f t="shared" si="103"/>
        <v/>
      </c>
      <c r="F621" s="164" t="str">
        <f t="shared" si="104"/>
        <v/>
      </c>
      <c r="G621" s="165" t="str">
        <f t="shared" si="105"/>
        <v/>
      </c>
      <c r="H621" s="164" t="str">
        <f t="shared" si="106"/>
        <v/>
      </c>
      <c r="I621" s="162"/>
      <c r="J621" s="210"/>
      <c r="K621" s="162">
        <f t="shared" si="107"/>
        <v>0</v>
      </c>
      <c r="L621" s="164" t="str">
        <f t="shared" si="108"/>
        <v/>
      </c>
      <c r="M621" s="177"/>
      <c r="N621" s="59"/>
      <c r="O621" s="59"/>
      <c r="P621" s="59"/>
      <c r="Q621" s="59"/>
      <c r="R621" s="59"/>
      <c r="S621" s="59"/>
      <c r="T621" s="59"/>
      <c r="U621" s="59"/>
      <c r="V621" s="59"/>
      <c r="AA621" s="59"/>
      <c r="AB621" s="59"/>
      <c r="AC621" s="59"/>
      <c r="AD621" s="59"/>
      <c r="AE621" s="59"/>
      <c r="AF621" s="59"/>
      <c r="AG621" s="59"/>
      <c r="AH621" s="65"/>
      <c r="BF621" s="65"/>
      <c r="BG621" s="65"/>
      <c r="BI621" s="65"/>
    </row>
    <row r="622" spans="4:61">
      <c r="D622" s="162" t="str">
        <f t="shared" si="109"/>
        <v/>
      </c>
      <c r="E622" s="162" t="str">
        <f t="shared" si="103"/>
        <v/>
      </c>
      <c r="F622" s="164" t="str">
        <f t="shared" si="104"/>
        <v/>
      </c>
      <c r="G622" s="165" t="str">
        <f t="shared" si="105"/>
        <v/>
      </c>
      <c r="H622" s="164" t="str">
        <f t="shared" si="106"/>
        <v/>
      </c>
      <c r="I622" s="162"/>
      <c r="J622" s="210"/>
      <c r="K622" s="162">
        <f t="shared" si="107"/>
        <v>0</v>
      </c>
      <c r="L622" s="164" t="str">
        <f t="shared" si="108"/>
        <v/>
      </c>
      <c r="M622" s="177"/>
      <c r="N622" s="59"/>
      <c r="O622" s="59"/>
      <c r="P622" s="59"/>
      <c r="Q622" s="59"/>
      <c r="R622" s="59"/>
      <c r="S622" s="59"/>
      <c r="T622" s="59"/>
      <c r="U622" s="59"/>
      <c r="V622" s="59"/>
      <c r="AA622" s="59"/>
      <c r="AB622" s="59"/>
      <c r="AC622" s="59"/>
      <c r="AD622" s="59"/>
      <c r="AE622" s="59"/>
      <c r="AF622" s="59"/>
      <c r="AG622" s="59"/>
      <c r="AH622" s="65"/>
      <c r="BF622" s="65"/>
      <c r="BG622" s="65"/>
      <c r="BI622" s="65"/>
    </row>
    <row r="623" spans="4:61">
      <c r="D623" s="162" t="str">
        <f t="shared" si="109"/>
        <v/>
      </c>
      <c r="E623" s="162" t="str">
        <f t="shared" si="103"/>
        <v/>
      </c>
      <c r="F623" s="164" t="str">
        <f t="shared" si="104"/>
        <v/>
      </c>
      <c r="G623" s="165" t="str">
        <f t="shared" si="105"/>
        <v/>
      </c>
      <c r="H623" s="164" t="str">
        <f t="shared" si="106"/>
        <v/>
      </c>
      <c r="I623" s="162"/>
      <c r="J623" s="210"/>
      <c r="K623" s="162">
        <f t="shared" si="107"/>
        <v>0</v>
      </c>
      <c r="L623" s="164" t="str">
        <f t="shared" si="108"/>
        <v/>
      </c>
      <c r="M623" s="177"/>
      <c r="N623" s="59"/>
      <c r="O623" s="59"/>
      <c r="P623" s="59"/>
      <c r="Q623" s="59"/>
      <c r="R623" s="59"/>
      <c r="S623" s="59"/>
      <c r="T623" s="59"/>
      <c r="U623" s="59"/>
      <c r="V623" s="59"/>
      <c r="AA623" s="59"/>
      <c r="AB623" s="59"/>
      <c r="AC623" s="59"/>
      <c r="AD623" s="59"/>
      <c r="AE623" s="59"/>
      <c r="AF623" s="59"/>
      <c r="AG623" s="59"/>
      <c r="AH623" s="65"/>
      <c r="BF623" s="65"/>
      <c r="BG623" s="65"/>
      <c r="BI623" s="65"/>
    </row>
    <row r="624" spans="4:61">
      <c r="D624" s="162" t="str">
        <f t="shared" si="109"/>
        <v/>
      </c>
      <c r="E624" s="162" t="str">
        <f t="shared" si="103"/>
        <v/>
      </c>
      <c r="F624" s="164" t="str">
        <f t="shared" si="104"/>
        <v/>
      </c>
      <c r="G624" s="165" t="str">
        <f t="shared" si="105"/>
        <v/>
      </c>
      <c r="H624" s="164" t="str">
        <f t="shared" si="106"/>
        <v/>
      </c>
      <c r="I624" s="162"/>
      <c r="J624" s="210"/>
      <c r="K624" s="162">
        <f t="shared" si="107"/>
        <v>0</v>
      </c>
      <c r="L624" s="164" t="str">
        <f t="shared" si="108"/>
        <v/>
      </c>
      <c r="M624" s="177"/>
      <c r="N624" s="59"/>
      <c r="O624" s="59"/>
      <c r="P624" s="59"/>
      <c r="Q624" s="59"/>
      <c r="R624" s="59"/>
      <c r="S624" s="59"/>
      <c r="T624" s="59"/>
      <c r="U624" s="59"/>
      <c r="V624" s="59"/>
      <c r="AA624" s="59"/>
      <c r="AB624" s="59"/>
      <c r="AC624" s="59"/>
      <c r="AD624" s="59"/>
      <c r="AE624" s="59"/>
      <c r="AF624" s="59"/>
      <c r="AG624" s="59"/>
      <c r="AH624" s="65"/>
      <c r="BF624" s="65"/>
      <c r="BG624" s="65"/>
      <c r="BI624" s="65"/>
    </row>
    <row r="625" spans="4:61">
      <c r="D625" s="162" t="str">
        <f t="shared" si="109"/>
        <v/>
      </c>
      <c r="E625" s="162" t="str">
        <f t="shared" si="103"/>
        <v/>
      </c>
      <c r="F625" s="164" t="str">
        <f t="shared" si="104"/>
        <v/>
      </c>
      <c r="G625" s="165" t="str">
        <f t="shared" si="105"/>
        <v/>
      </c>
      <c r="H625" s="164" t="str">
        <f t="shared" si="106"/>
        <v/>
      </c>
      <c r="I625" s="162"/>
      <c r="J625" s="210"/>
      <c r="K625" s="162">
        <f t="shared" si="107"/>
        <v>0</v>
      </c>
      <c r="L625" s="164" t="str">
        <f t="shared" si="108"/>
        <v/>
      </c>
      <c r="M625" s="177"/>
      <c r="N625" s="59"/>
      <c r="O625" s="59"/>
      <c r="P625" s="59"/>
      <c r="Q625" s="59"/>
      <c r="R625" s="59"/>
      <c r="S625" s="59"/>
      <c r="T625" s="59"/>
      <c r="U625" s="59"/>
      <c r="V625" s="59"/>
      <c r="AA625" s="59"/>
      <c r="AB625" s="59"/>
      <c r="AC625" s="59"/>
      <c r="AD625" s="59"/>
      <c r="AE625" s="59"/>
      <c r="AF625" s="59"/>
      <c r="AG625" s="59"/>
      <c r="AH625" s="65"/>
      <c r="BF625" s="65"/>
      <c r="BG625" s="65"/>
      <c r="BI625" s="65"/>
    </row>
    <row r="626" spans="4:61">
      <c r="D626" s="162" t="str">
        <f t="shared" si="109"/>
        <v/>
      </c>
      <c r="E626" s="162" t="str">
        <f t="shared" si="103"/>
        <v/>
      </c>
      <c r="F626" s="164" t="str">
        <f t="shared" si="104"/>
        <v/>
      </c>
      <c r="G626" s="165" t="str">
        <f t="shared" si="105"/>
        <v/>
      </c>
      <c r="H626" s="164" t="str">
        <f t="shared" si="106"/>
        <v/>
      </c>
      <c r="I626" s="162"/>
      <c r="J626" s="210"/>
      <c r="K626" s="162">
        <f t="shared" si="107"/>
        <v>0</v>
      </c>
      <c r="L626" s="164" t="str">
        <f t="shared" si="108"/>
        <v/>
      </c>
      <c r="M626" s="177"/>
      <c r="N626" s="59"/>
      <c r="O626" s="59"/>
      <c r="P626" s="59"/>
      <c r="Q626" s="59"/>
      <c r="R626" s="59"/>
      <c r="S626" s="59"/>
      <c r="T626" s="59"/>
      <c r="U626" s="59"/>
      <c r="V626" s="59"/>
      <c r="AA626" s="59"/>
      <c r="AB626" s="59"/>
      <c r="AC626" s="59"/>
      <c r="AD626" s="59"/>
      <c r="AE626" s="59"/>
      <c r="AF626" s="59"/>
      <c r="AG626" s="59"/>
      <c r="AH626" s="65"/>
      <c r="BF626" s="65"/>
      <c r="BG626" s="65"/>
      <c r="BI626" s="65"/>
    </row>
    <row r="627" spans="4:61">
      <c r="D627" s="162" t="str">
        <f t="shared" si="109"/>
        <v/>
      </c>
      <c r="E627" s="162" t="str">
        <f t="shared" si="103"/>
        <v/>
      </c>
      <c r="F627" s="164" t="str">
        <f t="shared" si="104"/>
        <v/>
      </c>
      <c r="G627" s="165" t="str">
        <f t="shared" si="105"/>
        <v/>
      </c>
      <c r="H627" s="164" t="str">
        <f t="shared" si="106"/>
        <v/>
      </c>
      <c r="I627" s="162"/>
      <c r="J627" s="210"/>
      <c r="K627" s="162">
        <f t="shared" si="107"/>
        <v>0</v>
      </c>
      <c r="L627" s="164" t="str">
        <f t="shared" si="108"/>
        <v/>
      </c>
      <c r="M627" s="177"/>
      <c r="N627" s="59"/>
      <c r="O627" s="59"/>
      <c r="P627" s="59"/>
      <c r="Q627" s="59"/>
      <c r="R627" s="59"/>
      <c r="S627" s="59"/>
      <c r="T627" s="59"/>
      <c r="U627" s="59"/>
      <c r="V627" s="59"/>
      <c r="AA627" s="59"/>
      <c r="AB627" s="59"/>
      <c r="AC627" s="59"/>
      <c r="AD627" s="59"/>
      <c r="AE627" s="59"/>
      <c r="AF627" s="59"/>
      <c r="AG627" s="59"/>
      <c r="AH627" s="65"/>
      <c r="BF627" s="65"/>
      <c r="BG627" s="65"/>
      <c r="BI627" s="65"/>
    </row>
    <row r="628" spans="4:61">
      <c r="D628" s="162" t="str">
        <f t="shared" si="109"/>
        <v/>
      </c>
      <c r="E628" s="162" t="str">
        <f t="shared" si="103"/>
        <v/>
      </c>
      <c r="F628" s="164" t="str">
        <f t="shared" si="104"/>
        <v/>
      </c>
      <c r="G628" s="165" t="str">
        <f t="shared" si="105"/>
        <v/>
      </c>
      <c r="H628" s="164" t="str">
        <f t="shared" si="106"/>
        <v/>
      </c>
      <c r="I628" s="162"/>
      <c r="J628" s="210"/>
      <c r="K628" s="162">
        <f t="shared" si="107"/>
        <v>0</v>
      </c>
      <c r="L628" s="164" t="str">
        <f t="shared" si="108"/>
        <v/>
      </c>
      <c r="M628" s="177"/>
      <c r="N628" s="59"/>
      <c r="O628" s="59"/>
      <c r="P628" s="59"/>
      <c r="Q628" s="59"/>
      <c r="R628" s="59"/>
      <c r="S628" s="59"/>
      <c r="T628" s="59"/>
      <c r="U628" s="59"/>
      <c r="V628" s="59"/>
      <c r="AA628" s="59"/>
      <c r="AB628" s="59"/>
      <c r="AC628" s="59"/>
      <c r="AD628" s="59"/>
      <c r="AE628" s="59"/>
      <c r="AF628" s="59"/>
      <c r="AG628" s="59"/>
      <c r="AH628" s="65"/>
      <c r="BF628" s="65"/>
      <c r="BG628" s="65"/>
      <c r="BI628" s="65"/>
    </row>
    <row r="629" spans="4:61">
      <c r="D629" s="162" t="str">
        <f t="shared" si="109"/>
        <v/>
      </c>
      <c r="E629" s="162" t="str">
        <f t="shared" si="103"/>
        <v/>
      </c>
      <c r="F629" s="164" t="str">
        <f t="shared" si="104"/>
        <v/>
      </c>
      <c r="G629" s="165" t="str">
        <f t="shared" si="105"/>
        <v/>
      </c>
      <c r="H629" s="164" t="str">
        <f t="shared" si="106"/>
        <v/>
      </c>
      <c r="I629" s="162"/>
      <c r="J629" s="210"/>
      <c r="K629" s="162">
        <f t="shared" si="107"/>
        <v>0</v>
      </c>
      <c r="L629" s="164" t="str">
        <f t="shared" si="108"/>
        <v/>
      </c>
      <c r="M629" s="177"/>
      <c r="N629" s="59"/>
      <c r="O629" s="59"/>
      <c r="P629" s="59"/>
      <c r="Q629" s="59"/>
      <c r="R629" s="59"/>
      <c r="S629" s="59"/>
      <c r="T629" s="59"/>
      <c r="U629" s="59"/>
      <c r="V629" s="59"/>
      <c r="AA629" s="59"/>
      <c r="AB629" s="59"/>
      <c r="AC629" s="59"/>
      <c r="AD629" s="59"/>
      <c r="AE629" s="59"/>
      <c r="AF629" s="59"/>
      <c r="AG629" s="59"/>
      <c r="AH629" s="65"/>
      <c r="BF629" s="65"/>
      <c r="BG629" s="65"/>
      <c r="BI629" s="65"/>
    </row>
    <row r="630" spans="4:61">
      <c r="D630" s="162" t="str">
        <f t="shared" si="109"/>
        <v/>
      </c>
      <c r="E630" s="162" t="str">
        <f t="shared" si="103"/>
        <v/>
      </c>
      <c r="F630" s="164" t="str">
        <f t="shared" si="104"/>
        <v/>
      </c>
      <c r="G630" s="165" t="str">
        <f t="shared" si="105"/>
        <v/>
      </c>
      <c r="H630" s="164" t="str">
        <f t="shared" si="106"/>
        <v/>
      </c>
      <c r="I630" s="162"/>
      <c r="J630" s="210"/>
      <c r="K630" s="162">
        <f t="shared" si="107"/>
        <v>0</v>
      </c>
      <c r="L630" s="164" t="str">
        <f t="shared" si="108"/>
        <v/>
      </c>
      <c r="M630" s="177"/>
      <c r="N630" s="59"/>
      <c r="O630" s="59"/>
      <c r="P630" s="59"/>
      <c r="Q630" s="59"/>
      <c r="R630" s="59"/>
      <c r="S630" s="59"/>
      <c r="T630" s="59"/>
      <c r="U630" s="59"/>
      <c r="V630" s="59"/>
      <c r="AA630" s="59"/>
      <c r="AB630" s="59"/>
      <c r="AC630" s="59"/>
      <c r="AD630" s="59"/>
      <c r="AE630" s="59"/>
      <c r="AF630" s="59"/>
      <c r="AG630" s="59"/>
      <c r="AH630" s="65"/>
      <c r="BF630" s="65"/>
      <c r="BG630" s="65"/>
      <c r="BI630" s="65"/>
    </row>
    <row r="631" spans="4:61">
      <c r="D631" s="162" t="str">
        <f t="shared" si="109"/>
        <v/>
      </c>
      <c r="E631" s="162" t="str">
        <f t="shared" si="103"/>
        <v/>
      </c>
      <c r="F631" s="164" t="str">
        <f t="shared" si="104"/>
        <v/>
      </c>
      <c r="G631" s="165" t="str">
        <f t="shared" si="105"/>
        <v/>
      </c>
      <c r="H631" s="164" t="str">
        <f t="shared" si="106"/>
        <v/>
      </c>
      <c r="I631" s="162"/>
      <c r="J631" s="210"/>
      <c r="K631" s="162">
        <f t="shared" si="107"/>
        <v>0</v>
      </c>
      <c r="L631" s="164" t="str">
        <f t="shared" si="108"/>
        <v/>
      </c>
      <c r="M631" s="177"/>
      <c r="N631" s="59"/>
      <c r="O631" s="59"/>
      <c r="P631" s="59"/>
      <c r="Q631" s="59"/>
      <c r="R631" s="59"/>
      <c r="S631" s="59"/>
      <c r="T631" s="59"/>
      <c r="U631" s="59"/>
      <c r="V631" s="59"/>
      <c r="AA631" s="59"/>
      <c r="AB631" s="59"/>
      <c r="AC631" s="59"/>
      <c r="AD631" s="59"/>
      <c r="AE631" s="59"/>
      <c r="AF631" s="59"/>
      <c r="AG631" s="59"/>
      <c r="AH631" s="65"/>
      <c r="BF631" s="65"/>
      <c r="BG631" s="65"/>
      <c r="BI631" s="65"/>
    </row>
    <row r="632" spans="4:61">
      <c r="D632" s="162" t="str">
        <f t="shared" si="109"/>
        <v/>
      </c>
      <c r="E632" s="162" t="str">
        <f t="shared" si="103"/>
        <v/>
      </c>
      <c r="F632" s="164" t="str">
        <f t="shared" si="104"/>
        <v/>
      </c>
      <c r="G632" s="165" t="str">
        <f t="shared" si="105"/>
        <v/>
      </c>
      <c r="H632" s="164" t="str">
        <f t="shared" si="106"/>
        <v/>
      </c>
      <c r="I632" s="162"/>
      <c r="J632" s="210"/>
      <c r="K632" s="162">
        <f t="shared" si="107"/>
        <v>0</v>
      </c>
      <c r="L632" s="164" t="str">
        <f t="shared" si="108"/>
        <v/>
      </c>
      <c r="M632" s="177"/>
      <c r="N632" s="59"/>
      <c r="O632" s="59"/>
      <c r="P632" s="59"/>
      <c r="Q632" s="59"/>
      <c r="R632" s="59"/>
      <c r="S632" s="59"/>
      <c r="T632" s="59"/>
      <c r="U632" s="59"/>
      <c r="V632" s="59"/>
      <c r="AA632" s="59"/>
      <c r="AB632" s="59"/>
      <c r="AC632" s="59"/>
      <c r="AD632" s="59"/>
      <c r="AE632" s="59"/>
      <c r="AF632" s="59"/>
      <c r="AG632" s="59"/>
      <c r="AH632" s="65"/>
      <c r="BF632" s="65"/>
      <c r="BG632" s="65"/>
      <c r="BI632" s="65"/>
    </row>
    <row r="633" spans="4:61">
      <c r="D633" s="162" t="str">
        <f t="shared" si="109"/>
        <v/>
      </c>
      <c r="E633" s="162" t="str">
        <f t="shared" si="103"/>
        <v/>
      </c>
      <c r="F633" s="164" t="str">
        <f t="shared" si="104"/>
        <v/>
      </c>
      <c r="G633" s="165" t="str">
        <f t="shared" si="105"/>
        <v/>
      </c>
      <c r="H633" s="164" t="str">
        <f t="shared" si="106"/>
        <v/>
      </c>
      <c r="I633" s="162"/>
      <c r="J633" s="210"/>
      <c r="K633" s="162">
        <f t="shared" si="107"/>
        <v>0</v>
      </c>
      <c r="L633" s="164" t="str">
        <f t="shared" si="108"/>
        <v/>
      </c>
      <c r="M633" s="177"/>
      <c r="N633" s="59"/>
      <c r="O633" s="59"/>
      <c r="P633" s="59"/>
      <c r="Q633" s="59"/>
      <c r="R633" s="59"/>
      <c r="S633" s="59"/>
      <c r="T633" s="59"/>
      <c r="U633" s="59"/>
      <c r="V633" s="59"/>
      <c r="AA633" s="59"/>
      <c r="AB633" s="59"/>
      <c r="AC633" s="59"/>
      <c r="AD633" s="59"/>
      <c r="AE633" s="59"/>
      <c r="AF633" s="59"/>
      <c r="AG633" s="59"/>
      <c r="AH633" s="65"/>
      <c r="BF633" s="65"/>
      <c r="BG633" s="65"/>
      <c r="BI633" s="65"/>
    </row>
    <row r="634" spans="4:61">
      <c r="D634" s="162" t="str">
        <f t="shared" si="109"/>
        <v/>
      </c>
      <c r="E634" s="162" t="str">
        <f t="shared" si="103"/>
        <v/>
      </c>
      <c r="F634" s="164" t="str">
        <f t="shared" si="104"/>
        <v/>
      </c>
      <c r="G634" s="165" t="str">
        <f t="shared" si="105"/>
        <v/>
      </c>
      <c r="H634" s="164" t="str">
        <f t="shared" si="106"/>
        <v/>
      </c>
      <c r="I634" s="162"/>
      <c r="J634" s="210"/>
      <c r="K634" s="162">
        <f t="shared" si="107"/>
        <v>0</v>
      </c>
      <c r="L634" s="164" t="str">
        <f t="shared" si="108"/>
        <v/>
      </c>
      <c r="M634" s="177"/>
      <c r="N634" s="59"/>
      <c r="O634" s="59"/>
      <c r="P634" s="59"/>
      <c r="Q634" s="59"/>
      <c r="R634" s="59"/>
      <c r="S634" s="59"/>
      <c r="T634" s="59"/>
      <c r="U634" s="59"/>
      <c r="V634" s="59"/>
      <c r="AA634" s="59"/>
      <c r="AB634" s="59"/>
      <c r="AC634" s="59"/>
      <c r="AD634" s="59"/>
      <c r="AE634" s="59"/>
      <c r="AF634" s="59"/>
      <c r="AG634" s="59"/>
      <c r="AH634" s="65"/>
      <c r="BF634" s="65"/>
      <c r="BG634" s="65"/>
      <c r="BI634" s="65"/>
    </row>
    <row r="635" spans="4:61">
      <c r="D635" s="162" t="str">
        <f t="shared" si="109"/>
        <v/>
      </c>
      <c r="E635" s="162" t="str">
        <f t="shared" si="103"/>
        <v/>
      </c>
      <c r="F635" s="164" t="str">
        <f t="shared" si="104"/>
        <v/>
      </c>
      <c r="G635" s="165" t="str">
        <f t="shared" si="105"/>
        <v/>
      </c>
      <c r="H635" s="164" t="str">
        <f t="shared" si="106"/>
        <v/>
      </c>
      <c r="I635" s="162"/>
      <c r="J635" s="210"/>
      <c r="K635" s="162">
        <f t="shared" si="107"/>
        <v>0</v>
      </c>
      <c r="L635" s="164" t="str">
        <f t="shared" si="108"/>
        <v/>
      </c>
      <c r="M635" s="177"/>
      <c r="N635" s="59"/>
      <c r="O635" s="59"/>
      <c r="P635" s="59"/>
      <c r="Q635" s="59"/>
      <c r="R635" s="59"/>
      <c r="S635" s="59"/>
      <c r="T635" s="59"/>
      <c r="U635" s="59"/>
      <c r="V635" s="59"/>
      <c r="AA635" s="59"/>
      <c r="AB635" s="59"/>
      <c r="AC635" s="59"/>
      <c r="AD635" s="59"/>
      <c r="AE635" s="59"/>
      <c r="AF635" s="59"/>
      <c r="AG635" s="59"/>
      <c r="AH635" s="65"/>
      <c r="BF635" s="65"/>
      <c r="BG635" s="65"/>
      <c r="BI635" s="65"/>
    </row>
    <row r="636" spans="4:61">
      <c r="D636" s="162" t="str">
        <f t="shared" si="109"/>
        <v/>
      </c>
      <c r="E636" s="162" t="str">
        <f t="shared" si="103"/>
        <v/>
      </c>
      <c r="F636" s="164" t="str">
        <f t="shared" si="104"/>
        <v/>
      </c>
      <c r="G636" s="165" t="str">
        <f t="shared" si="105"/>
        <v/>
      </c>
      <c r="H636" s="164" t="str">
        <f t="shared" si="106"/>
        <v/>
      </c>
      <c r="I636" s="162"/>
      <c r="J636" s="210"/>
      <c r="K636" s="162">
        <f t="shared" si="107"/>
        <v>0</v>
      </c>
      <c r="L636" s="164" t="str">
        <f t="shared" si="108"/>
        <v/>
      </c>
      <c r="M636" s="177"/>
      <c r="N636" s="59"/>
      <c r="O636" s="59"/>
      <c r="P636" s="59"/>
      <c r="Q636" s="59"/>
      <c r="R636" s="59"/>
      <c r="S636" s="59"/>
      <c r="T636" s="59"/>
      <c r="U636" s="59"/>
      <c r="V636" s="59"/>
      <c r="AA636" s="59"/>
      <c r="AB636" s="59"/>
      <c r="AC636" s="59"/>
      <c r="AD636" s="59"/>
      <c r="AE636" s="59"/>
      <c r="AF636" s="59"/>
      <c r="AG636" s="59"/>
      <c r="AH636" s="65"/>
      <c r="BF636" s="65"/>
      <c r="BG636" s="65"/>
      <c r="BI636" s="65"/>
    </row>
    <row r="637" spans="4:61">
      <c r="D637" s="162" t="str">
        <f t="shared" si="109"/>
        <v/>
      </c>
      <c r="E637" s="162" t="str">
        <f t="shared" si="103"/>
        <v/>
      </c>
      <c r="F637" s="164" t="str">
        <f t="shared" si="104"/>
        <v/>
      </c>
      <c r="G637" s="165" t="str">
        <f t="shared" si="105"/>
        <v/>
      </c>
      <c r="H637" s="164" t="str">
        <f t="shared" si="106"/>
        <v/>
      </c>
      <c r="I637" s="162"/>
      <c r="J637" s="210"/>
      <c r="K637" s="162">
        <f t="shared" si="107"/>
        <v>0</v>
      </c>
      <c r="L637" s="164" t="str">
        <f t="shared" si="108"/>
        <v/>
      </c>
      <c r="M637" s="177"/>
      <c r="N637" s="59"/>
      <c r="O637" s="59"/>
      <c r="P637" s="59"/>
      <c r="Q637" s="59"/>
      <c r="R637" s="59"/>
      <c r="S637" s="59"/>
      <c r="T637" s="59"/>
      <c r="U637" s="59"/>
      <c r="V637" s="59"/>
      <c r="AA637" s="59"/>
      <c r="AB637" s="59"/>
      <c r="AC637" s="59"/>
      <c r="AD637" s="59"/>
      <c r="AE637" s="59"/>
      <c r="AF637" s="59"/>
      <c r="AG637" s="59"/>
      <c r="AH637" s="65"/>
      <c r="BF637" s="65"/>
      <c r="BG637" s="65"/>
      <c r="BI637" s="65"/>
    </row>
    <row r="638" spans="4:61">
      <c r="D638" s="162" t="str">
        <f t="shared" si="109"/>
        <v/>
      </c>
      <c r="E638" s="162" t="str">
        <f t="shared" si="103"/>
        <v/>
      </c>
      <c r="F638" s="164" t="str">
        <f t="shared" si="104"/>
        <v/>
      </c>
      <c r="G638" s="165" t="str">
        <f t="shared" si="105"/>
        <v/>
      </c>
      <c r="H638" s="164" t="str">
        <f t="shared" si="106"/>
        <v/>
      </c>
      <c r="I638" s="162"/>
      <c r="J638" s="210"/>
      <c r="K638" s="162">
        <f t="shared" si="107"/>
        <v>0</v>
      </c>
      <c r="L638" s="164" t="str">
        <f t="shared" si="108"/>
        <v/>
      </c>
      <c r="M638" s="177"/>
      <c r="N638" s="59"/>
      <c r="O638" s="59"/>
      <c r="P638" s="59"/>
      <c r="Q638" s="59"/>
      <c r="R638" s="59"/>
      <c r="S638" s="59"/>
      <c r="T638" s="59"/>
      <c r="U638" s="59"/>
      <c r="V638" s="59"/>
      <c r="AA638" s="59"/>
      <c r="AB638" s="59"/>
      <c r="AC638" s="59"/>
      <c r="AD638" s="59"/>
      <c r="AE638" s="59"/>
      <c r="AF638" s="59"/>
      <c r="AG638" s="59"/>
      <c r="AH638" s="65"/>
      <c r="BF638" s="65"/>
      <c r="BG638" s="65"/>
      <c r="BI638" s="65"/>
    </row>
    <row r="639" spans="4:61">
      <c r="D639" s="162" t="str">
        <f t="shared" si="109"/>
        <v/>
      </c>
      <c r="E639" s="162" t="str">
        <f t="shared" si="103"/>
        <v/>
      </c>
      <c r="F639" s="164" t="str">
        <f t="shared" si="104"/>
        <v/>
      </c>
      <c r="G639" s="165" t="str">
        <f t="shared" si="105"/>
        <v/>
      </c>
      <c r="H639" s="164" t="str">
        <f t="shared" si="106"/>
        <v/>
      </c>
      <c r="I639" s="162"/>
      <c r="J639" s="210"/>
      <c r="K639" s="162">
        <f t="shared" si="107"/>
        <v>0</v>
      </c>
      <c r="L639" s="164" t="str">
        <f t="shared" si="108"/>
        <v/>
      </c>
      <c r="M639" s="177"/>
      <c r="N639" s="59"/>
      <c r="O639" s="59"/>
      <c r="P639" s="59"/>
      <c r="Q639" s="59"/>
      <c r="R639" s="59"/>
      <c r="S639" s="59"/>
      <c r="T639" s="59"/>
      <c r="U639" s="59"/>
      <c r="V639" s="59"/>
      <c r="AA639" s="59"/>
      <c r="AB639" s="59"/>
      <c r="AC639" s="59"/>
      <c r="AD639" s="59"/>
      <c r="AE639" s="59"/>
      <c r="AF639" s="59"/>
      <c r="AG639" s="59"/>
      <c r="AH639" s="65"/>
      <c r="BF639" s="65"/>
      <c r="BG639" s="65"/>
      <c r="BI639" s="65"/>
    </row>
    <row r="640" spans="4:61">
      <c r="D640" s="162" t="str">
        <f t="shared" si="109"/>
        <v/>
      </c>
      <c r="E640" s="162" t="str">
        <f t="shared" si="103"/>
        <v/>
      </c>
      <c r="F640" s="164" t="str">
        <f t="shared" si="104"/>
        <v/>
      </c>
      <c r="G640" s="165" t="str">
        <f t="shared" si="105"/>
        <v/>
      </c>
      <c r="H640" s="164" t="str">
        <f t="shared" si="106"/>
        <v/>
      </c>
      <c r="I640" s="162"/>
      <c r="J640" s="210"/>
      <c r="K640" s="162">
        <f t="shared" si="107"/>
        <v>0</v>
      </c>
      <c r="L640" s="164" t="str">
        <f t="shared" si="108"/>
        <v/>
      </c>
      <c r="M640" s="177"/>
      <c r="N640" s="59"/>
      <c r="O640" s="59"/>
      <c r="P640" s="59"/>
      <c r="Q640" s="59"/>
      <c r="R640" s="59"/>
      <c r="S640" s="59"/>
      <c r="T640" s="59"/>
      <c r="U640" s="59"/>
      <c r="V640" s="59"/>
      <c r="AA640" s="59"/>
      <c r="AB640" s="59"/>
      <c r="AC640" s="59"/>
      <c r="AD640" s="59"/>
      <c r="AE640" s="59"/>
      <c r="AF640" s="59"/>
      <c r="AG640" s="59"/>
      <c r="AH640" s="65"/>
      <c r="BF640" s="65"/>
      <c r="BG640" s="65"/>
      <c r="BI640" s="65"/>
    </row>
    <row r="641" spans="4:61">
      <c r="D641" s="162" t="str">
        <f t="shared" si="109"/>
        <v/>
      </c>
      <c r="E641" s="162" t="str">
        <f t="shared" si="103"/>
        <v/>
      </c>
      <c r="F641" s="164" t="str">
        <f t="shared" si="104"/>
        <v/>
      </c>
      <c r="G641" s="165" t="str">
        <f t="shared" si="105"/>
        <v/>
      </c>
      <c r="H641" s="164" t="str">
        <f t="shared" si="106"/>
        <v/>
      </c>
      <c r="I641" s="162"/>
      <c r="J641" s="210"/>
      <c r="K641" s="162">
        <f t="shared" si="107"/>
        <v>0</v>
      </c>
      <c r="L641" s="164" t="str">
        <f t="shared" si="108"/>
        <v/>
      </c>
      <c r="M641" s="177"/>
      <c r="N641" s="59"/>
      <c r="O641" s="59"/>
      <c r="P641" s="59"/>
      <c r="Q641" s="59"/>
      <c r="R641" s="59"/>
      <c r="S641" s="59"/>
      <c r="T641" s="59"/>
      <c r="U641" s="59"/>
      <c r="V641" s="59"/>
      <c r="AA641" s="59"/>
      <c r="AB641" s="59"/>
      <c r="AC641" s="59"/>
      <c r="AD641" s="59"/>
      <c r="AE641" s="59"/>
      <c r="AF641" s="59"/>
      <c r="AG641" s="59"/>
      <c r="AH641" s="65"/>
      <c r="BF641" s="65"/>
      <c r="BG641" s="65"/>
      <c r="BI641" s="65"/>
    </row>
    <row r="642" spans="4:61">
      <c r="D642" s="162" t="str">
        <f t="shared" si="109"/>
        <v/>
      </c>
      <c r="E642" s="162" t="str">
        <f t="shared" si="103"/>
        <v/>
      </c>
      <c r="F642" s="164" t="str">
        <f t="shared" si="104"/>
        <v/>
      </c>
      <c r="G642" s="165" t="str">
        <f t="shared" si="105"/>
        <v/>
      </c>
      <c r="H642" s="164" t="str">
        <f t="shared" si="106"/>
        <v/>
      </c>
      <c r="I642" s="162"/>
      <c r="J642" s="210"/>
      <c r="K642" s="162">
        <f t="shared" si="107"/>
        <v>0</v>
      </c>
      <c r="L642" s="164" t="str">
        <f t="shared" si="108"/>
        <v/>
      </c>
      <c r="M642" s="177"/>
      <c r="N642" s="59"/>
      <c r="O642" s="59"/>
      <c r="P642" s="59"/>
      <c r="Q642" s="59"/>
      <c r="R642" s="59"/>
      <c r="S642" s="59"/>
      <c r="T642" s="59"/>
      <c r="U642" s="59"/>
      <c r="V642" s="59"/>
      <c r="AA642" s="59"/>
      <c r="AB642" s="59"/>
      <c r="AC642" s="59"/>
      <c r="AD642" s="59"/>
      <c r="AE642" s="59"/>
      <c r="AF642" s="59"/>
      <c r="AG642" s="59"/>
      <c r="AH642" s="65"/>
      <c r="BF642" s="65"/>
      <c r="BG642" s="65"/>
      <c r="BI642" s="65"/>
    </row>
    <row r="643" spans="4:61">
      <c r="D643" s="162" t="str">
        <f t="shared" si="109"/>
        <v/>
      </c>
      <c r="E643" s="162" t="str">
        <f t="shared" si="103"/>
        <v/>
      </c>
      <c r="F643" s="164" t="str">
        <f t="shared" si="104"/>
        <v/>
      </c>
      <c r="G643" s="165" t="str">
        <f t="shared" si="105"/>
        <v/>
      </c>
      <c r="H643" s="164" t="str">
        <f t="shared" si="106"/>
        <v/>
      </c>
      <c r="I643" s="162"/>
      <c r="J643" s="210"/>
      <c r="K643" s="162">
        <f t="shared" si="107"/>
        <v>0</v>
      </c>
      <c r="L643" s="164" t="str">
        <f t="shared" si="108"/>
        <v/>
      </c>
      <c r="M643" s="177"/>
      <c r="N643" s="59"/>
      <c r="O643" s="59"/>
      <c r="P643" s="59"/>
      <c r="Q643" s="59"/>
      <c r="R643" s="59"/>
      <c r="S643" s="59"/>
      <c r="T643" s="59"/>
      <c r="U643" s="59"/>
      <c r="V643" s="59"/>
      <c r="AA643" s="59"/>
      <c r="AB643" s="59"/>
      <c r="AC643" s="59"/>
      <c r="AD643" s="59"/>
      <c r="AE643" s="59"/>
      <c r="AF643" s="59"/>
      <c r="AG643" s="59"/>
      <c r="AH643" s="65"/>
      <c r="BF643" s="65"/>
      <c r="BG643" s="65"/>
      <c r="BI643" s="65"/>
    </row>
    <row r="644" spans="4:61">
      <c r="D644" s="162" t="str">
        <f t="shared" si="109"/>
        <v/>
      </c>
      <c r="E644" s="162" t="str">
        <f t="shared" ref="E644:E707" si="110">IF(D644="","",IF(ISERROR(INDEX($A$25:$B$34,MATCH(D644,$A$25:$A$34,0),2)),0,INDEX($A$25:$B$34,MATCH(D644,$A$25:$A$34,0),2)))</f>
        <v/>
      </c>
      <c r="F644" s="164" t="str">
        <f t="shared" ref="F644:F707" si="111">IF(D644="","",IF(emi&gt;(L643*(1+rate/freq)),IF((L643*(1+rate/freq))&lt;0,0,(L643*(1+rate/freq))),emi))</f>
        <v/>
      </c>
      <c r="G644" s="165" t="str">
        <f t="shared" ref="G644:G707" si="112">IF(D644="","",IF(L643&lt;0,0,L643)*rate/freq)</f>
        <v/>
      </c>
      <c r="H644" s="164" t="str">
        <f t="shared" si="106"/>
        <v/>
      </c>
      <c r="I644" s="162"/>
      <c r="J644" s="210"/>
      <c r="K644" s="162">
        <f t="shared" si="107"/>
        <v>0</v>
      </c>
      <c r="L644" s="164" t="str">
        <f t="shared" si="108"/>
        <v/>
      </c>
      <c r="M644" s="177"/>
      <c r="N644" s="59"/>
      <c r="O644" s="59"/>
      <c r="P644" s="59"/>
      <c r="Q644" s="59"/>
      <c r="R644" s="59"/>
      <c r="S644" s="59"/>
      <c r="T644" s="59"/>
      <c r="U644" s="59"/>
      <c r="V644" s="59"/>
      <c r="AA644" s="59"/>
      <c r="AB644" s="59"/>
      <c r="AC644" s="59"/>
      <c r="AD644" s="59"/>
      <c r="AE644" s="59"/>
      <c r="AF644" s="59"/>
      <c r="AG644" s="59"/>
      <c r="AH644" s="65"/>
      <c r="BF644" s="65"/>
      <c r="BG644" s="65"/>
      <c r="BI644" s="65"/>
    </row>
    <row r="645" spans="4:61">
      <c r="D645" s="162" t="str">
        <f t="shared" si="109"/>
        <v/>
      </c>
      <c r="E645" s="162" t="str">
        <f t="shared" si="110"/>
        <v/>
      </c>
      <c r="F645" s="164" t="str">
        <f t="shared" si="111"/>
        <v/>
      </c>
      <c r="G645" s="165" t="str">
        <f t="shared" si="112"/>
        <v/>
      </c>
      <c r="H645" s="164" t="str">
        <f t="shared" ref="H645:H708" si="113">IF(D645="","",F645-G645)</f>
        <v/>
      </c>
      <c r="I645" s="162"/>
      <c r="J645" s="210"/>
      <c r="K645" s="162">
        <f t="shared" ref="K645:K708" si="114">IF(L644=0,0,J645)</f>
        <v>0</v>
      </c>
      <c r="L645" s="164" t="str">
        <f t="shared" ref="L645:L708" si="115">IF(D645="","",IF(L644&lt;=0,0,IF(L644+E645-H645-I645-K645&lt;0,0,L644+E645-H645-I645-K645)))</f>
        <v/>
      </c>
      <c r="M645" s="177"/>
      <c r="N645" s="59"/>
      <c r="O645" s="59"/>
      <c r="P645" s="59"/>
      <c r="Q645" s="59"/>
      <c r="R645" s="59"/>
      <c r="S645" s="59"/>
      <c r="T645" s="59"/>
      <c r="U645" s="59"/>
      <c r="V645" s="59"/>
      <c r="AA645" s="59"/>
      <c r="AB645" s="59"/>
      <c r="AC645" s="59"/>
      <c r="AD645" s="59"/>
      <c r="AE645" s="59"/>
      <c r="AF645" s="59"/>
      <c r="AG645" s="59"/>
      <c r="AH645" s="65"/>
      <c r="BF645" s="65"/>
      <c r="BG645" s="65"/>
      <c r="BI645" s="65"/>
    </row>
    <row r="646" spans="4:61">
      <c r="D646" s="162" t="str">
        <f t="shared" si="109"/>
        <v/>
      </c>
      <c r="E646" s="162" t="str">
        <f t="shared" si="110"/>
        <v/>
      </c>
      <c r="F646" s="164" t="str">
        <f t="shared" si="111"/>
        <v/>
      </c>
      <c r="G646" s="165" t="str">
        <f t="shared" si="112"/>
        <v/>
      </c>
      <c r="H646" s="164" t="str">
        <f t="shared" si="113"/>
        <v/>
      </c>
      <c r="I646" s="162"/>
      <c r="J646" s="210"/>
      <c r="K646" s="162">
        <f t="shared" si="114"/>
        <v>0</v>
      </c>
      <c r="L646" s="164" t="str">
        <f t="shared" si="115"/>
        <v/>
      </c>
      <c r="M646" s="177"/>
      <c r="N646" s="59"/>
      <c r="O646" s="59"/>
      <c r="P646" s="59"/>
      <c r="Q646" s="59"/>
      <c r="R646" s="59"/>
      <c r="S646" s="59"/>
      <c r="T646" s="59"/>
      <c r="U646" s="59"/>
      <c r="V646" s="59"/>
      <c r="AA646" s="59"/>
      <c r="AB646" s="59"/>
      <c r="AC646" s="59"/>
      <c r="AD646" s="59"/>
      <c r="AE646" s="59"/>
      <c r="AF646" s="59"/>
      <c r="AG646" s="59"/>
      <c r="AH646" s="65"/>
      <c r="BF646" s="65"/>
      <c r="BG646" s="65"/>
      <c r="BI646" s="65"/>
    </row>
    <row r="647" spans="4:61">
      <c r="D647" s="162" t="str">
        <f t="shared" si="109"/>
        <v/>
      </c>
      <c r="E647" s="162" t="str">
        <f t="shared" si="110"/>
        <v/>
      </c>
      <c r="F647" s="164" t="str">
        <f t="shared" si="111"/>
        <v/>
      </c>
      <c r="G647" s="165" t="str">
        <f t="shared" si="112"/>
        <v/>
      </c>
      <c r="H647" s="164" t="str">
        <f t="shared" si="113"/>
        <v/>
      </c>
      <c r="I647" s="162"/>
      <c r="J647" s="210"/>
      <c r="K647" s="162">
        <f t="shared" si="114"/>
        <v>0</v>
      </c>
      <c r="L647" s="164" t="str">
        <f t="shared" si="115"/>
        <v/>
      </c>
      <c r="M647" s="177"/>
      <c r="N647" s="59"/>
      <c r="O647" s="59"/>
      <c r="P647" s="59"/>
      <c r="Q647" s="59"/>
      <c r="R647" s="59"/>
      <c r="S647" s="59"/>
      <c r="T647" s="59"/>
      <c r="U647" s="59"/>
      <c r="V647" s="59"/>
      <c r="AA647" s="59"/>
      <c r="AB647" s="59"/>
      <c r="AC647" s="59"/>
      <c r="AD647" s="59"/>
      <c r="AE647" s="59"/>
      <c r="AF647" s="59"/>
      <c r="AG647" s="59"/>
      <c r="AH647" s="65"/>
      <c r="BF647" s="65"/>
      <c r="BG647" s="65"/>
      <c r="BI647" s="65"/>
    </row>
    <row r="648" spans="4:61">
      <c r="D648" s="162" t="str">
        <f t="shared" si="109"/>
        <v/>
      </c>
      <c r="E648" s="162" t="str">
        <f t="shared" si="110"/>
        <v/>
      </c>
      <c r="F648" s="164" t="str">
        <f t="shared" si="111"/>
        <v/>
      </c>
      <c r="G648" s="165" t="str">
        <f t="shared" si="112"/>
        <v/>
      </c>
      <c r="H648" s="164" t="str">
        <f t="shared" si="113"/>
        <v/>
      </c>
      <c r="I648" s="162"/>
      <c r="J648" s="210"/>
      <c r="K648" s="162">
        <f t="shared" si="114"/>
        <v>0</v>
      </c>
      <c r="L648" s="164" t="str">
        <f t="shared" si="115"/>
        <v/>
      </c>
      <c r="M648" s="177"/>
      <c r="N648" s="59"/>
      <c r="O648" s="59"/>
      <c r="P648" s="59"/>
      <c r="Q648" s="59"/>
      <c r="R648" s="59"/>
      <c r="S648" s="59"/>
      <c r="T648" s="59"/>
      <c r="U648" s="59"/>
      <c r="V648" s="59"/>
      <c r="AA648" s="59"/>
      <c r="AB648" s="59"/>
      <c r="AC648" s="59"/>
      <c r="AD648" s="59"/>
      <c r="AE648" s="59"/>
      <c r="AF648" s="59"/>
      <c r="AG648" s="59"/>
      <c r="AH648" s="65"/>
      <c r="BF648" s="65"/>
      <c r="BG648" s="65"/>
      <c r="BI648" s="65"/>
    </row>
    <row r="649" spans="4:61">
      <c r="D649" s="162" t="str">
        <f t="shared" si="109"/>
        <v/>
      </c>
      <c r="E649" s="162" t="str">
        <f t="shared" si="110"/>
        <v/>
      </c>
      <c r="F649" s="164" t="str">
        <f t="shared" si="111"/>
        <v/>
      </c>
      <c r="G649" s="165" t="str">
        <f t="shared" si="112"/>
        <v/>
      </c>
      <c r="H649" s="164" t="str">
        <f t="shared" si="113"/>
        <v/>
      </c>
      <c r="I649" s="162"/>
      <c r="J649" s="210"/>
      <c r="K649" s="162">
        <f t="shared" si="114"/>
        <v>0</v>
      </c>
      <c r="L649" s="164" t="str">
        <f t="shared" si="115"/>
        <v/>
      </c>
      <c r="M649" s="177"/>
      <c r="N649" s="59"/>
      <c r="O649" s="59"/>
      <c r="P649" s="59"/>
      <c r="Q649" s="59"/>
      <c r="R649" s="59"/>
      <c r="S649" s="59"/>
      <c r="T649" s="59"/>
      <c r="U649" s="59"/>
      <c r="V649" s="59"/>
      <c r="AA649" s="59"/>
      <c r="AB649" s="59"/>
      <c r="AC649" s="59"/>
      <c r="AD649" s="59"/>
      <c r="AE649" s="59"/>
      <c r="AF649" s="59"/>
      <c r="AG649" s="59"/>
      <c r="AH649" s="65"/>
      <c r="BF649" s="65"/>
      <c r="BG649" s="65"/>
      <c r="BI649" s="65"/>
    </row>
    <row r="650" spans="4:61">
      <c r="D650" s="162" t="str">
        <f t="shared" si="109"/>
        <v/>
      </c>
      <c r="E650" s="162" t="str">
        <f t="shared" si="110"/>
        <v/>
      </c>
      <c r="F650" s="164" t="str">
        <f t="shared" si="111"/>
        <v/>
      </c>
      <c r="G650" s="165" t="str">
        <f t="shared" si="112"/>
        <v/>
      </c>
      <c r="H650" s="164" t="str">
        <f t="shared" si="113"/>
        <v/>
      </c>
      <c r="I650" s="162"/>
      <c r="J650" s="210"/>
      <c r="K650" s="162">
        <f t="shared" si="114"/>
        <v>0</v>
      </c>
      <c r="L650" s="164" t="str">
        <f t="shared" si="115"/>
        <v/>
      </c>
      <c r="M650" s="177"/>
      <c r="N650" s="59"/>
      <c r="O650" s="59"/>
      <c r="P650" s="59"/>
      <c r="Q650" s="59"/>
      <c r="R650" s="59"/>
      <c r="S650" s="59"/>
      <c r="T650" s="59"/>
      <c r="U650" s="59"/>
      <c r="V650" s="59"/>
      <c r="AA650" s="59"/>
      <c r="AB650" s="59"/>
      <c r="AC650" s="59"/>
      <c r="AD650" s="59"/>
      <c r="AE650" s="59"/>
      <c r="AF650" s="59"/>
      <c r="AG650" s="59"/>
      <c r="AH650" s="65"/>
      <c r="BF650" s="65"/>
      <c r="BG650" s="65"/>
      <c r="BI650" s="65"/>
    </row>
    <row r="651" spans="4:61">
      <c r="D651" s="162" t="str">
        <f t="shared" si="109"/>
        <v/>
      </c>
      <c r="E651" s="162" t="str">
        <f t="shared" si="110"/>
        <v/>
      </c>
      <c r="F651" s="164" t="str">
        <f t="shared" si="111"/>
        <v/>
      </c>
      <c r="G651" s="165" t="str">
        <f t="shared" si="112"/>
        <v/>
      </c>
      <c r="H651" s="164" t="str">
        <f t="shared" si="113"/>
        <v/>
      </c>
      <c r="I651" s="162"/>
      <c r="J651" s="210"/>
      <c r="K651" s="162">
        <f t="shared" si="114"/>
        <v>0</v>
      </c>
      <c r="L651" s="164" t="str">
        <f t="shared" si="115"/>
        <v/>
      </c>
      <c r="M651" s="177"/>
      <c r="N651" s="59"/>
      <c r="O651" s="59"/>
      <c r="P651" s="59"/>
      <c r="Q651" s="59"/>
      <c r="R651" s="59"/>
      <c r="S651" s="59"/>
      <c r="T651" s="59"/>
      <c r="U651" s="59"/>
      <c r="V651" s="59"/>
      <c r="AA651" s="59"/>
      <c r="AB651" s="59"/>
      <c r="AC651" s="59"/>
      <c r="AD651" s="59"/>
      <c r="AE651" s="59"/>
      <c r="AF651" s="59"/>
      <c r="AG651" s="59"/>
      <c r="AH651" s="65"/>
      <c r="BF651" s="65"/>
      <c r="BG651" s="65"/>
      <c r="BI651" s="65"/>
    </row>
    <row r="652" spans="4:61">
      <c r="D652" s="162" t="str">
        <f t="shared" si="109"/>
        <v/>
      </c>
      <c r="E652" s="162" t="str">
        <f t="shared" si="110"/>
        <v/>
      </c>
      <c r="F652" s="164" t="str">
        <f t="shared" si="111"/>
        <v/>
      </c>
      <c r="G652" s="165" t="str">
        <f t="shared" si="112"/>
        <v/>
      </c>
      <c r="H652" s="164" t="str">
        <f t="shared" si="113"/>
        <v/>
      </c>
      <c r="I652" s="162"/>
      <c r="J652" s="210"/>
      <c r="K652" s="162">
        <f t="shared" si="114"/>
        <v>0</v>
      </c>
      <c r="L652" s="164" t="str">
        <f t="shared" si="115"/>
        <v/>
      </c>
      <c r="M652" s="177"/>
      <c r="N652" s="59"/>
      <c r="O652" s="59"/>
      <c r="P652" s="59"/>
      <c r="Q652" s="59"/>
      <c r="R652" s="59"/>
      <c r="S652" s="59"/>
      <c r="T652" s="59"/>
      <c r="U652" s="59"/>
      <c r="V652" s="59"/>
      <c r="AA652" s="59"/>
      <c r="AB652" s="59"/>
      <c r="AC652" s="59"/>
      <c r="AD652" s="59"/>
      <c r="AE652" s="59"/>
      <c r="AF652" s="59"/>
      <c r="AG652" s="59"/>
      <c r="AH652" s="65"/>
      <c r="BF652" s="65"/>
      <c r="BG652" s="65"/>
      <c r="BI652" s="65"/>
    </row>
    <row r="653" spans="4:61">
      <c r="D653" s="162" t="str">
        <f t="shared" si="109"/>
        <v/>
      </c>
      <c r="E653" s="162" t="str">
        <f t="shared" si="110"/>
        <v/>
      </c>
      <c r="F653" s="164" t="str">
        <f t="shared" si="111"/>
        <v/>
      </c>
      <c r="G653" s="165" t="str">
        <f t="shared" si="112"/>
        <v/>
      </c>
      <c r="H653" s="164" t="str">
        <f t="shared" si="113"/>
        <v/>
      </c>
      <c r="I653" s="162"/>
      <c r="J653" s="210"/>
      <c r="K653" s="162">
        <f t="shared" si="114"/>
        <v>0</v>
      </c>
      <c r="L653" s="164" t="str">
        <f t="shared" si="115"/>
        <v/>
      </c>
      <c r="M653" s="177"/>
      <c r="N653" s="59"/>
      <c r="O653" s="59"/>
      <c r="P653" s="59"/>
      <c r="Q653" s="59"/>
      <c r="R653" s="59"/>
      <c r="S653" s="59"/>
      <c r="T653" s="59"/>
      <c r="U653" s="59"/>
      <c r="V653" s="59"/>
      <c r="AA653" s="59"/>
      <c r="AB653" s="59"/>
      <c r="AC653" s="59"/>
      <c r="AD653" s="59"/>
      <c r="AE653" s="59"/>
      <c r="AF653" s="59"/>
      <c r="AG653" s="59"/>
      <c r="AH653" s="65"/>
      <c r="BF653" s="65"/>
      <c r="BG653" s="65"/>
      <c r="BI653" s="65"/>
    </row>
    <row r="654" spans="4:61">
      <c r="D654" s="162" t="str">
        <f t="shared" si="109"/>
        <v/>
      </c>
      <c r="E654" s="162" t="str">
        <f t="shared" si="110"/>
        <v/>
      </c>
      <c r="F654" s="164" t="str">
        <f t="shared" si="111"/>
        <v/>
      </c>
      <c r="G654" s="165" t="str">
        <f t="shared" si="112"/>
        <v/>
      </c>
      <c r="H654" s="164" t="str">
        <f t="shared" si="113"/>
        <v/>
      </c>
      <c r="I654" s="162"/>
      <c r="J654" s="210"/>
      <c r="K654" s="162">
        <f t="shared" si="114"/>
        <v>0</v>
      </c>
      <c r="L654" s="164" t="str">
        <f t="shared" si="115"/>
        <v/>
      </c>
      <c r="M654" s="177"/>
      <c r="N654" s="59"/>
      <c r="O654" s="59"/>
      <c r="P654" s="59"/>
      <c r="Q654" s="59"/>
      <c r="R654" s="59"/>
      <c r="S654" s="59"/>
      <c r="T654" s="59"/>
      <c r="U654" s="59"/>
      <c r="V654" s="59"/>
      <c r="AA654" s="59"/>
      <c r="AB654" s="59"/>
      <c r="AC654" s="59"/>
      <c r="AD654" s="59"/>
      <c r="AE654" s="59"/>
      <c r="AF654" s="59"/>
      <c r="AG654" s="59"/>
      <c r="AH654" s="65"/>
      <c r="BF654" s="65"/>
      <c r="BG654" s="65"/>
      <c r="BI654" s="65"/>
    </row>
    <row r="655" spans="4:61">
      <c r="D655" s="162" t="str">
        <f t="shared" si="109"/>
        <v/>
      </c>
      <c r="E655" s="162" t="str">
        <f t="shared" si="110"/>
        <v/>
      </c>
      <c r="F655" s="164" t="str">
        <f t="shared" si="111"/>
        <v/>
      </c>
      <c r="G655" s="165" t="str">
        <f t="shared" si="112"/>
        <v/>
      </c>
      <c r="H655" s="164" t="str">
        <f t="shared" si="113"/>
        <v/>
      </c>
      <c r="I655" s="162"/>
      <c r="J655" s="210"/>
      <c r="K655" s="162">
        <f t="shared" si="114"/>
        <v>0</v>
      </c>
      <c r="L655" s="164" t="str">
        <f t="shared" si="115"/>
        <v/>
      </c>
      <c r="M655" s="177"/>
      <c r="N655" s="59"/>
      <c r="O655" s="59"/>
      <c r="P655" s="59"/>
      <c r="Q655" s="59"/>
      <c r="R655" s="59"/>
      <c r="S655" s="59"/>
      <c r="T655" s="59"/>
      <c r="U655" s="59"/>
      <c r="V655" s="59"/>
      <c r="AA655" s="59"/>
      <c r="AB655" s="59"/>
      <c r="AC655" s="59"/>
      <c r="AD655" s="59"/>
      <c r="AE655" s="59"/>
      <c r="AF655" s="59"/>
      <c r="AG655" s="59"/>
      <c r="AH655" s="65"/>
      <c r="BF655" s="65"/>
      <c r="BG655" s="65"/>
      <c r="BI655" s="65"/>
    </row>
    <row r="656" spans="4:61">
      <c r="D656" s="162" t="str">
        <f t="shared" si="109"/>
        <v/>
      </c>
      <c r="E656" s="162" t="str">
        <f t="shared" si="110"/>
        <v/>
      </c>
      <c r="F656" s="164" t="str">
        <f t="shared" si="111"/>
        <v/>
      </c>
      <c r="G656" s="165" t="str">
        <f t="shared" si="112"/>
        <v/>
      </c>
      <c r="H656" s="164" t="str">
        <f t="shared" si="113"/>
        <v/>
      </c>
      <c r="I656" s="162"/>
      <c r="J656" s="210"/>
      <c r="K656" s="162">
        <f t="shared" si="114"/>
        <v>0</v>
      </c>
      <c r="L656" s="164" t="str">
        <f t="shared" si="115"/>
        <v/>
      </c>
      <c r="M656" s="177"/>
      <c r="N656" s="59"/>
      <c r="O656" s="59"/>
      <c r="P656" s="59"/>
      <c r="Q656" s="59"/>
      <c r="R656" s="59"/>
      <c r="S656" s="59"/>
      <c r="T656" s="59"/>
      <c r="U656" s="59"/>
      <c r="V656" s="59"/>
      <c r="AA656" s="59"/>
      <c r="AB656" s="59"/>
      <c r="AC656" s="59"/>
      <c r="AD656" s="59"/>
      <c r="AE656" s="59"/>
      <c r="AF656" s="59"/>
      <c r="AG656" s="59"/>
      <c r="AH656" s="65"/>
      <c r="BF656" s="65"/>
      <c r="BG656" s="65"/>
      <c r="BI656" s="65"/>
    </row>
    <row r="657" spans="4:61">
      <c r="D657" s="162" t="str">
        <f t="shared" si="109"/>
        <v/>
      </c>
      <c r="E657" s="162" t="str">
        <f t="shared" si="110"/>
        <v/>
      </c>
      <c r="F657" s="164" t="str">
        <f t="shared" si="111"/>
        <v/>
      </c>
      <c r="G657" s="165" t="str">
        <f t="shared" si="112"/>
        <v/>
      </c>
      <c r="H657" s="164" t="str">
        <f t="shared" si="113"/>
        <v/>
      </c>
      <c r="I657" s="162"/>
      <c r="J657" s="210"/>
      <c r="K657" s="162">
        <f t="shared" si="114"/>
        <v>0</v>
      </c>
      <c r="L657" s="164" t="str">
        <f t="shared" si="115"/>
        <v/>
      </c>
      <c r="M657" s="177"/>
      <c r="N657" s="59"/>
      <c r="O657" s="59"/>
      <c r="P657" s="59"/>
      <c r="Q657" s="59"/>
      <c r="R657" s="59"/>
      <c r="S657" s="59"/>
      <c r="T657" s="59"/>
      <c r="U657" s="59"/>
      <c r="V657" s="59"/>
      <c r="AA657" s="59"/>
      <c r="AB657" s="59"/>
      <c r="AC657" s="59"/>
      <c r="AD657" s="59"/>
      <c r="AE657" s="59"/>
      <c r="AF657" s="59"/>
      <c r="AG657" s="59"/>
      <c r="AH657" s="65"/>
      <c r="BF657" s="65"/>
      <c r="BG657" s="65"/>
      <c r="BI657" s="65"/>
    </row>
    <row r="658" spans="4:61">
      <c r="D658" s="162" t="str">
        <f t="shared" si="109"/>
        <v/>
      </c>
      <c r="E658" s="162" t="str">
        <f t="shared" si="110"/>
        <v/>
      </c>
      <c r="F658" s="164" t="str">
        <f t="shared" si="111"/>
        <v/>
      </c>
      <c r="G658" s="165" t="str">
        <f t="shared" si="112"/>
        <v/>
      </c>
      <c r="H658" s="164" t="str">
        <f t="shared" si="113"/>
        <v/>
      </c>
      <c r="I658" s="162"/>
      <c r="J658" s="210"/>
      <c r="K658" s="162">
        <f t="shared" si="114"/>
        <v>0</v>
      </c>
      <c r="L658" s="164" t="str">
        <f t="shared" si="115"/>
        <v/>
      </c>
      <c r="M658" s="177"/>
      <c r="N658" s="59"/>
      <c r="O658" s="59"/>
      <c r="P658" s="59"/>
      <c r="Q658" s="59"/>
      <c r="R658" s="59"/>
      <c r="S658" s="59"/>
      <c r="T658" s="59"/>
      <c r="U658" s="59"/>
      <c r="V658" s="59"/>
      <c r="AA658" s="59"/>
      <c r="AB658" s="59"/>
      <c r="AC658" s="59"/>
      <c r="AD658" s="59"/>
      <c r="AE658" s="59"/>
      <c r="AF658" s="59"/>
      <c r="AG658" s="59"/>
      <c r="AH658" s="65"/>
      <c r="BF658" s="65"/>
      <c r="BG658" s="65"/>
      <c r="BI658" s="65"/>
    </row>
    <row r="659" spans="4:61">
      <c r="D659" s="162" t="str">
        <f t="shared" si="109"/>
        <v/>
      </c>
      <c r="E659" s="162" t="str">
        <f t="shared" si="110"/>
        <v/>
      </c>
      <c r="F659" s="164" t="str">
        <f t="shared" si="111"/>
        <v/>
      </c>
      <c r="G659" s="165" t="str">
        <f t="shared" si="112"/>
        <v/>
      </c>
      <c r="H659" s="164" t="str">
        <f t="shared" si="113"/>
        <v/>
      </c>
      <c r="I659" s="162"/>
      <c r="J659" s="210"/>
      <c r="K659" s="162">
        <f t="shared" si="114"/>
        <v>0</v>
      </c>
      <c r="L659" s="164" t="str">
        <f t="shared" si="115"/>
        <v/>
      </c>
      <c r="M659" s="177"/>
      <c r="N659" s="59"/>
      <c r="O659" s="59"/>
      <c r="P659" s="59"/>
      <c r="Q659" s="59"/>
      <c r="R659" s="59"/>
      <c r="S659" s="59"/>
      <c r="T659" s="59"/>
      <c r="U659" s="59"/>
      <c r="V659" s="59"/>
      <c r="AA659" s="59"/>
      <c r="AB659" s="59"/>
      <c r="AC659" s="59"/>
      <c r="AD659" s="59"/>
      <c r="AE659" s="59"/>
      <c r="AF659" s="59"/>
      <c r="AG659" s="59"/>
      <c r="AH659" s="65"/>
      <c r="BF659" s="65"/>
      <c r="BG659" s="65"/>
      <c r="BI659" s="65"/>
    </row>
    <row r="660" spans="4:61">
      <c r="D660" s="162" t="str">
        <f t="shared" si="109"/>
        <v/>
      </c>
      <c r="E660" s="162" t="str">
        <f t="shared" si="110"/>
        <v/>
      </c>
      <c r="F660" s="164" t="str">
        <f t="shared" si="111"/>
        <v/>
      </c>
      <c r="G660" s="165" t="str">
        <f t="shared" si="112"/>
        <v/>
      </c>
      <c r="H660" s="164" t="str">
        <f t="shared" si="113"/>
        <v/>
      </c>
      <c r="I660" s="162"/>
      <c r="J660" s="210"/>
      <c r="K660" s="162">
        <f t="shared" si="114"/>
        <v>0</v>
      </c>
      <c r="L660" s="164" t="str">
        <f t="shared" si="115"/>
        <v/>
      </c>
      <c r="M660" s="177"/>
      <c r="N660" s="59"/>
      <c r="O660" s="59"/>
      <c r="P660" s="59"/>
      <c r="Q660" s="59"/>
      <c r="R660" s="59"/>
      <c r="S660" s="59"/>
      <c r="T660" s="59"/>
      <c r="U660" s="59"/>
      <c r="V660" s="59"/>
      <c r="AA660" s="59"/>
      <c r="AB660" s="59"/>
      <c r="AC660" s="59"/>
      <c r="AD660" s="59"/>
      <c r="AE660" s="59"/>
      <c r="AF660" s="59"/>
      <c r="AG660" s="59"/>
      <c r="AH660" s="65"/>
      <c r="BF660" s="65"/>
      <c r="BG660" s="65"/>
      <c r="BI660" s="65"/>
    </row>
    <row r="661" spans="4:61">
      <c r="D661" s="162" t="str">
        <f t="shared" si="109"/>
        <v/>
      </c>
      <c r="E661" s="162" t="str">
        <f t="shared" si="110"/>
        <v/>
      </c>
      <c r="F661" s="164" t="str">
        <f t="shared" si="111"/>
        <v/>
      </c>
      <c r="G661" s="165" t="str">
        <f t="shared" si="112"/>
        <v/>
      </c>
      <c r="H661" s="164" t="str">
        <f t="shared" si="113"/>
        <v/>
      </c>
      <c r="I661" s="162"/>
      <c r="J661" s="210"/>
      <c r="K661" s="162">
        <f t="shared" si="114"/>
        <v>0</v>
      </c>
      <c r="L661" s="164" t="str">
        <f t="shared" si="115"/>
        <v/>
      </c>
      <c r="M661" s="177"/>
      <c r="N661" s="59"/>
      <c r="O661" s="59"/>
      <c r="P661" s="59"/>
      <c r="Q661" s="59"/>
      <c r="R661" s="59"/>
      <c r="S661" s="59"/>
      <c r="T661" s="59"/>
      <c r="U661" s="59"/>
      <c r="V661" s="59"/>
      <c r="AA661" s="59"/>
      <c r="AB661" s="59"/>
      <c r="AC661" s="59"/>
      <c r="AD661" s="59"/>
      <c r="AE661" s="59"/>
      <c r="AF661" s="59"/>
      <c r="AG661" s="59"/>
      <c r="AH661" s="65"/>
      <c r="BF661" s="65"/>
      <c r="BG661" s="65"/>
      <c r="BI661" s="65"/>
    </row>
    <row r="662" spans="4:61">
      <c r="D662" s="162" t="str">
        <f t="shared" si="109"/>
        <v/>
      </c>
      <c r="E662" s="162" t="str">
        <f t="shared" si="110"/>
        <v/>
      </c>
      <c r="F662" s="164" t="str">
        <f t="shared" si="111"/>
        <v/>
      </c>
      <c r="G662" s="165" t="str">
        <f t="shared" si="112"/>
        <v/>
      </c>
      <c r="H662" s="164" t="str">
        <f t="shared" si="113"/>
        <v/>
      </c>
      <c r="I662" s="162"/>
      <c r="J662" s="210"/>
      <c r="K662" s="162">
        <f t="shared" si="114"/>
        <v>0</v>
      </c>
      <c r="L662" s="164" t="str">
        <f t="shared" si="115"/>
        <v/>
      </c>
      <c r="M662" s="177"/>
      <c r="N662" s="59"/>
      <c r="O662" s="59"/>
      <c r="P662" s="59"/>
      <c r="Q662" s="59"/>
      <c r="R662" s="59"/>
      <c r="S662" s="59"/>
      <c r="T662" s="59"/>
      <c r="U662" s="59"/>
      <c r="V662" s="59"/>
      <c r="AA662" s="59"/>
      <c r="AB662" s="59"/>
      <c r="AC662" s="59"/>
      <c r="AD662" s="59"/>
      <c r="AE662" s="59"/>
      <c r="AF662" s="59"/>
      <c r="AG662" s="59"/>
      <c r="AH662" s="65"/>
      <c r="BF662" s="65"/>
      <c r="BG662" s="65"/>
      <c r="BI662" s="65"/>
    </row>
    <row r="663" spans="4:61">
      <c r="D663" s="162" t="str">
        <f t="shared" si="109"/>
        <v/>
      </c>
      <c r="E663" s="162" t="str">
        <f t="shared" si="110"/>
        <v/>
      </c>
      <c r="F663" s="164" t="str">
        <f t="shared" si="111"/>
        <v/>
      </c>
      <c r="G663" s="165" t="str">
        <f t="shared" si="112"/>
        <v/>
      </c>
      <c r="H663" s="164" t="str">
        <f t="shared" si="113"/>
        <v/>
      </c>
      <c r="I663" s="162"/>
      <c r="J663" s="210"/>
      <c r="K663" s="162">
        <f t="shared" si="114"/>
        <v>0</v>
      </c>
      <c r="L663" s="164" t="str">
        <f t="shared" si="115"/>
        <v/>
      </c>
      <c r="M663" s="177"/>
      <c r="N663" s="59"/>
      <c r="O663" s="59"/>
      <c r="P663" s="59"/>
      <c r="Q663" s="59"/>
      <c r="R663" s="59"/>
      <c r="S663" s="59"/>
      <c r="T663" s="59"/>
      <c r="U663" s="59"/>
      <c r="V663" s="59"/>
      <c r="AA663" s="59"/>
      <c r="AB663" s="59"/>
      <c r="AC663" s="59"/>
      <c r="AD663" s="59"/>
      <c r="AE663" s="59"/>
      <c r="AF663" s="59"/>
      <c r="AG663" s="59"/>
      <c r="AH663" s="65"/>
      <c r="BF663" s="65"/>
      <c r="BG663" s="65"/>
      <c r="BI663" s="65"/>
    </row>
    <row r="664" spans="4:61">
      <c r="D664" s="162" t="str">
        <f t="shared" si="109"/>
        <v/>
      </c>
      <c r="E664" s="162" t="str">
        <f t="shared" si="110"/>
        <v/>
      </c>
      <c r="F664" s="164" t="str">
        <f t="shared" si="111"/>
        <v/>
      </c>
      <c r="G664" s="165" t="str">
        <f t="shared" si="112"/>
        <v/>
      </c>
      <c r="H664" s="164" t="str">
        <f t="shared" si="113"/>
        <v/>
      </c>
      <c r="I664" s="162"/>
      <c r="J664" s="210"/>
      <c r="K664" s="162">
        <f t="shared" si="114"/>
        <v>0</v>
      </c>
      <c r="L664" s="164" t="str">
        <f t="shared" si="115"/>
        <v/>
      </c>
      <c r="M664" s="177"/>
      <c r="N664" s="59"/>
      <c r="O664" s="59"/>
      <c r="P664" s="59"/>
      <c r="Q664" s="59"/>
      <c r="R664" s="59"/>
      <c r="S664" s="59"/>
      <c r="T664" s="59"/>
      <c r="U664" s="59"/>
      <c r="V664" s="59"/>
      <c r="AA664" s="59"/>
      <c r="AB664" s="59"/>
      <c r="AC664" s="59"/>
      <c r="AD664" s="59"/>
      <c r="AE664" s="59"/>
      <c r="AF664" s="59"/>
      <c r="AG664" s="59"/>
      <c r="AH664" s="65"/>
      <c r="BF664" s="65"/>
      <c r="BG664" s="65"/>
      <c r="BI664" s="65"/>
    </row>
    <row r="665" spans="4:61">
      <c r="D665" s="162" t="str">
        <f t="shared" si="109"/>
        <v/>
      </c>
      <c r="E665" s="162" t="str">
        <f t="shared" si="110"/>
        <v/>
      </c>
      <c r="F665" s="164" t="str">
        <f t="shared" si="111"/>
        <v/>
      </c>
      <c r="G665" s="165" t="str">
        <f t="shared" si="112"/>
        <v/>
      </c>
      <c r="H665" s="164" t="str">
        <f t="shared" si="113"/>
        <v/>
      </c>
      <c r="I665" s="162"/>
      <c r="J665" s="210"/>
      <c r="K665" s="162">
        <f t="shared" si="114"/>
        <v>0</v>
      </c>
      <c r="L665" s="164" t="str">
        <f t="shared" si="115"/>
        <v/>
      </c>
      <c r="M665" s="177"/>
      <c r="N665" s="59"/>
      <c r="O665" s="59"/>
      <c r="P665" s="59"/>
      <c r="Q665" s="59"/>
      <c r="R665" s="59"/>
      <c r="S665" s="59"/>
      <c r="T665" s="59"/>
      <c r="U665" s="59"/>
      <c r="V665" s="59"/>
      <c r="AA665" s="59"/>
      <c r="AB665" s="59"/>
      <c r="AC665" s="59"/>
      <c r="AD665" s="59"/>
      <c r="AE665" s="59"/>
      <c r="AF665" s="59"/>
      <c r="AG665" s="59"/>
      <c r="AH665" s="65"/>
      <c r="BF665" s="65"/>
      <c r="BG665" s="65"/>
      <c r="BI665" s="65"/>
    </row>
    <row r="666" spans="4:61">
      <c r="D666" s="162" t="str">
        <f t="shared" si="109"/>
        <v/>
      </c>
      <c r="E666" s="162" t="str">
        <f t="shared" si="110"/>
        <v/>
      </c>
      <c r="F666" s="164" t="str">
        <f t="shared" si="111"/>
        <v/>
      </c>
      <c r="G666" s="165" t="str">
        <f t="shared" si="112"/>
        <v/>
      </c>
      <c r="H666" s="164" t="str">
        <f t="shared" si="113"/>
        <v/>
      </c>
      <c r="I666" s="162"/>
      <c r="J666" s="210"/>
      <c r="K666" s="162">
        <f t="shared" si="114"/>
        <v>0</v>
      </c>
      <c r="L666" s="164" t="str">
        <f t="shared" si="115"/>
        <v/>
      </c>
      <c r="M666" s="177"/>
      <c r="N666" s="59"/>
      <c r="O666" s="59"/>
      <c r="P666" s="59"/>
      <c r="Q666" s="59"/>
      <c r="R666" s="59"/>
      <c r="S666" s="59"/>
      <c r="T666" s="59"/>
      <c r="U666" s="59"/>
      <c r="V666" s="59"/>
      <c r="AA666" s="59"/>
      <c r="AB666" s="59"/>
      <c r="AC666" s="59"/>
      <c r="AD666" s="59"/>
      <c r="AE666" s="59"/>
      <c r="AF666" s="59"/>
      <c r="AG666" s="59"/>
      <c r="AH666" s="65"/>
      <c r="BF666" s="65"/>
      <c r="BG666" s="65"/>
      <c r="BI666" s="65"/>
    </row>
    <row r="667" spans="4:61">
      <c r="D667" s="162" t="str">
        <f t="shared" si="109"/>
        <v/>
      </c>
      <c r="E667" s="162" t="str">
        <f t="shared" si="110"/>
        <v/>
      </c>
      <c r="F667" s="164" t="str">
        <f t="shared" si="111"/>
        <v/>
      </c>
      <c r="G667" s="165" t="str">
        <f t="shared" si="112"/>
        <v/>
      </c>
      <c r="H667" s="164" t="str">
        <f t="shared" si="113"/>
        <v/>
      </c>
      <c r="I667" s="162"/>
      <c r="J667" s="210"/>
      <c r="K667" s="162">
        <f t="shared" si="114"/>
        <v>0</v>
      </c>
      <c r="L667" s="164" t="str">
        <f t="shared" si="115"/>
        <v/>
      </c>
      <c r="M667" s="177"/>
      <c r="N667" s="59"/>
      <c r="O667" s="59"/>
      <c r="P667" s="59"/>
      <c r="Q667" s="59"/>
      <c r="R667" s="59"/>
      <c r="S667" s="59"/>
      <c r="T667" s="59"/>
      <c r="U667" s="59"/>
      <c r="V667" s="59"/>
      <c r="AA667" s="59"/>
      <c r="AB667" s="59"/>
      <c r="AC667" s="59"/>
      <c r="AD667" s="59"/>
      <c r="AE667" s="59"/>
      <c r="AF667" s="59"/>
      <c r="AG667" s="59"/>
      <c r="AH667" s="65"/>
      <c r="BF667" s="65"/>
      <c r="BG667" s="65"/>
      <c r="BI667" s="65"/>
    </row>
    <row r="668" spans="4:61">
      <c r="D668" s="162" t="str">
        <f t="shared" si="109"/>
        <v/>
      </c>
      <c r="E668" s="162" t="str">
        <f t="shared" si="110"/>
        <v/>
      </c>
      <c r="F668" s="164" t="str">
        <f t="shared" si="111"/>
        <v/>
      </c>
      <c r="G668" s="165" t="str">
        <f t="shared" si="112"/>
        <v/>
      </c>
      <c r="H668" s="164" t="str">
        <f t="shared" si="113"/>
        <v/>
      </c>
      <c r="I668" s="162"/>
      <c r="J668" s="210"/>
      <c r="K668" s="162">
        <f t="shared" si="114"/>
        <v>0</v>
      </c>
      <c r="L668" s="164" t="str">
        <f t="shared" si="115"/>
        <v/>
      </c>
      <c r="M668" s="177"/>
      <c r="N668" s="59"/>
      <c r="O668" s="59"/>
      <c r="P668" s="59"/>
      <c r="Q668" s="59"/>
      <c r="R668" s="59"/>
      <c r="S668" s="59"/>
      <c r="T668" s="59"/>
      <c r="U668" s="59"/>
      <c r="V668" s="59"/>
      <c r="AA668" s="59"/>
      <c r="AB668" s="59"/>
      <c r="AC668" s="59"/>
      <c r="AD668" s="59"/>
      <c r="AE668" s="59"/>
      <c r="AF668" s="59"/>
      <c r="AG668" s="59"/>
      <c r="AH668" s="65"/>
      <c r="BF668" s="65"/>
      <c r="BG668" s="65"/>
      <c r="BI668" s="65"/>
    </row>
    <row r="669" spans="4:61">
      <c r="D669" s="162" t="str">
        <f t="shared" si="109"/>
        <v/>
      </c>
      <c r="E669" s="162" t="str">
        <f t="shared" si="110"/>
        <v/>
      </c>
      <c r="F669" s="164" t="str">
        <f t="shared" si="111"/>
        <v/>
      </c>
      <c r="G669" s="165" t="str">
        <f t="shared" si="112"/>
        <v/>
      </c>
      <c r="H669" s="164" t="str">
        <f t="shared" si="113"/>
        <v/>
      </c>
      <c r="I669" s="162"/>
      <c r="J669" s="210"/>
      <c r="K669" s="162">
        <f t="shared" si="114"/>
        <v>0</v>
      </c>
      <c r="L669" s="164" t="str">
        <f t="shared" si="115"/>
        <v/>
      </c>
      <c r="M669" s="177"/>
      <c r="N669" s="59"/>
      <c r="O669" s="59"/>
      <c r="P669" s="59"/>
      <c r="Q669" s="59"/>
      <c r="R669" s="59"/>
      <c r="S669" s="59"/>
      <c r="T669" s="59"/>
      <c r="U669" s="59"/>
      <c r="V669" s="59"/>
      <c r="AA669" s="59"/>
      <c r="AB669" s="59"/>
      <c r="AC669" s="59"/>
      <c r="AD669" s="59"/>
      <c r="AE669" s="59"/>
      <c r="AF669" s="59"/>
      <c r="AG669" s="59"/>
      <c r="AH669" s="65"/>
      <c r="BF669" s="65"/>
      <c r="BG669" s="65"/>
      <c r="BI669" s="65"/>
    </row>
    <row r="670" spans="4:61">
      <c r="D670" s="162" t="str">
        <f t="shared" si="109"/>
        <v/>
      </c>
      <c r="E670" s="162" t="str">
        <f t="shared" si="110"/>
        <v/>
      </c>
      <c r="F670" s="164" t="str">
        <f t="shared" si="111"/>
        <v/>
      </c>
      <c r="G670" s="165" t="str">
        <f t="shared" si="112"/>
        <v/>
      </c>
      <c r="H670" s="164" t="str">
        <f t="shared" si="113"/>
        <v/>
      </c>
      <c r="I670" s="162"/>
      <c r="J670" s="210"/>
      <c r="K670" s="162">
        <f t="shared" si="114"/>
        <v>0</v>
      </c>
      <c r="L670" s="164" t="str">
        <f t="shared" si="115"/>
        <v/>
      </c>
      <c r="M670" s="177"/>
      <c r="N670" s="59"/>
      <c r="O670" s="59"/>
      <c r="P670" s="59"/>
      <c r="Q670" s="59"/>
      <c r="R670" s="59"/>
      <c r="S670" s="59"/>
      <c r="T670" s="59"/>
      <c r="U670" s="59"/>
      <c r="V670" s="59"/>
      <c r="AA670" s="59"/>
      <c r="AB670" s="59"/>
      <c r="AC670" s="59"/>
      <c r="AD670" s="59"/>
      <c r="AE670" s="59"/>
      <c r="AF670" s="59"/>
      <c r="AG670" s="59"/>
      <c r="AH670" s="65"/>
      <c r="BF670" s="65"/>
      <c r="BG670" s="65"/>
      <c r="BI670" s="65"/>
    </row>
    <row r="671" spans="4:61">
      <c r="D671" s="162" t="str">
        <f t="shared" si="109"/>
        <v/>
      </c>
      <c r="E671" s="162" t="str">
        <f t="shared" si="110"/>
        <v/>
      </c>
      <c r="F671" s="164" t="str">
        <f t="shared" si="111"/>
        <v/>
      </c>
      <c r="G671" s="165" t="str">
        <f t="shared" si="112"/>
        <v/>
      </c>
      <c r="H671" s="164" t="str">
        <f t="shared" si="113"/>
        <v/>
      </c>
      <c r="I671" s="162"/>
      <c r="J671" s="210"/>
      <c r="K671" s="162">
        <f t="shared" si="114"/>
        <v>0</v>
      </c>
      <c r="L671" s="164" t="str">
        <f t="shared" si="115"/>
        <v/>
      </c>
      <c r="M671" s="177"/>
      <c r="N671" s="59"/>
      <c r="O671" s="59"/>
      <c r="P671" s="59"/>
      <c r="Q671" s="59"/>
      <c r="R671" s="59"/>
      <c r="S671" s="59"/>
      <c r="T671" s="59"/>
      <c r="U671" s="59"/>
      <c r="V671" s="59"/>
      <c r="AA671" s="59"/>
      <c r="AB671" s="59"/>
      <c r="AC671" s="59"/>
      <c r="AD671" s="59"/>
      <c r="AE671" s="59"/>
      <c r="AF671" s="59"/>
      <c r="AG671" s="59"/>
      <c r="AH671" s="65"/>
      <c r="BF671" s="65"/>
      <c r="BG671" s="65"/>
      <c r="BI671" s="65"/>
    </row>
    <row r="672" spans="4:61">
      <c r="D672" s="162" t="str">
        <f t="shared" si="109"/>
        <v/>
      </c>
      <c r="E672" s="162" t="str">
        <f t="shared" si="110"/>
        <v/>
      </c>
      <c r="F672" s="164" t="str">
        <f t="shared" si="111"/>
        <v/>
      </c>
      <c r="G672" s="165" t="str">
        <f t="shared" si="112"/>
        <v/>
      </c>
      <c r="H672" s="164" t="str">
        <f t="shared" si="113"/>
        <v/>
      </c>
      <c r="I672" s="162"/>
      <c r="J672" s="210"/>
      <c r="K672" s="162">
        <f t="shared" si="114"/>
        <v>0</v>
      </c>
      <c r="L672" s="164" t="str">
        <f t="shared" si="115"/>
        <v/>
      </c>
      <c r="M672" s="177"/>
      <c r="N672" s="59"/>
      <c r="O672" s="59"/>
      <c r="P672" s="59"/>
      <c r="Q672" s="59"/>
      <c r="R672" s="59"/>
      <c r="S672" s="59"/>
      <c r="T672" s="59"/>
      <c r="U672" s="59"/>
      <c r="V672" s="59"/>
      <c r="AA672" s="59"/>
      <c r="AB672" s="59"/>
      <c r="AC672" s="59"/>
      <c r="AD672" s="59"/>
      <c r="AE672" s="59"/>
      <c r="AF672" s="59"/>
      <c r="AG672" s="59"/>
      <c r="AH672" s="65"/>
      <c r="BF672" s="65"/>
      <c r="BG672" s="65"/>
      <c r="BI672" s="65"/>
    </row>
    <row r="673" spans="4:61">
      <c r="D673" s="162" t="str">
        <f t="shared" si="109"/>
        <v/>
      </c>
      <c r="E673" s="162" t="str">
        <f t="shared" si="110"/>
        <v/>
      </c>
      <c r="F673" s="164" t="str">
        <f t="shared" si="111"/>
        <v/>
      </c>
      <c r="G673" s="165" t="str">
        <f t="shared" si="112"/>
        <v/>
      </c>
      <c r="H673" s="164" t="str">
        <f t="shared" si="113"/>
        <v/>
      </c>
      <c r="I673" s="162"/>
      <c r="J673" s="210"/>
      <c r="K673" s="162">
        <f t="shared" si="114"/>
        <v>0</v>
      </c>
      <c r="L673" s="164" t="str">
        <f t="shared" si="115"/>
        <v/>
      </c>
      <c r="M673" s="177"/>
      <c r="N673" s="59"/>
      <c r="O673" s="59"/>
      <c r="P673" s="59"/>
      <c r="Q673" s="59"/>
      <c r="R673" s="59"/>
      <c r="S673" s="59"/>
      <c r="T673" s="59"/>
      <c r="U673" s="59"/>
      <c r="V673" s="59"/>
      <c r="AA673" s="59"/>
      <c r="AB673" s="59"/>
      <c r="AC673" s="59"/>
      <c r="AD673" s="59"/>
      <c r="AE673" s="59"/>
      <c r="AF673" s="59"/>
      <c r="AG673" s="59"/>
      <c r="AH673" s="65"/>
      <c r="BF673" s="65"/>
      <c r="BG673" s="65"/>
      <c r="BI673" s="65"/>
    </row>
    <row r="674" spans="4:61">
      <c r="D674" s="162" t="str">
        <f t="shared" si="109"/>
        <v/>
      </c>
      <c r="E674" s="162" t="str">
        <f t="shared" si="110"/>
        <v/>
      </c>
      <c r="F674" s="164" t="str">
        <f t="shared" si="111"/>
        <v/>
      </c>
      <c r="G674" s="165" t="str">
        <f t="shared" si="112"/>
        <v/>
      </c>
      <c r="H674" s="164" t="str">
        <f t="shared" si="113"/>
        <v/>
      </c>
      <c r="I674" s="162"/>
      <c r="J674" s="210"/>
      <c r="K674" s="162">
        <f t="shared" si="114"/>
        <v>0</v>
      </c>
      <c r="L674" s="164" t="str">
        <f t="shared" si="115"/>
        <v/>
      </c>
      <c r="M674" s="177"/>
      <c r="N674" s="59"/>
      <c r="O674" s="59"/>
      <c r="P674" s="59"/>
      <c r="Q674" s="59"/>
      <c r="R674" s="59"/>
      <c r="S674" s="59"/>
      <c r="T674" s="59"/>
      <c r="U674" s="59"/>
      <c r="V674" s="59"/>
      <c r="AA674" s="59"/>
      <c r="AB674" s="59"/>
      <c r="AC674" s="59"/>
      <c r="AD674" s="59"/>
      <c r="AE674" s="59"/>
      <c r="AF674" s="59"/>
      <c r="AG674" s="59"/>
      <c r="AH674" s="65"/>
      <c r="BF674" s="65"/>
      <c r="BG674" s="65"/>
      <c r="BI674" s="65"/>
    </row>
    <row r="675" spans="4:61">
      <c r="D675" s="162" t="str">
        <f t="shared" si="109"/>
        <v/>
      </c>
      <c r="E675" s="162" t="str">
        <f t="shared" si="110"/>
        <v/>
      </c>
      <c r="F675" s="164" t="str">
        <f t="shared" si="111"/>
        <v/>
      </c>
      <c r="G675" s="165" t="str">
        <f t="shared" si="112"/>
        <v/>
      </c>
      <c r="H675" s="164" t="str">
        <f t="shared" si="113"/>
        <v/>
      </c>
      <c r="I675" s="162"/>
      <c r="J675" s="210"/>
      <c r="K675" s="162">
        <f t="shared" si="114"/>
        <v>0</v>
      </c>
      <c r="L675" s="164" t="str">
        <f t="shared" si="115"/>
        <v/>
      </c>
      <c r="M675" s="177"/>
      <c r="N675" s="59"/>
      <c r="O675" s="59"/>
      <c r="P675" s="59"/>
      <c r="Q675" s="59"/>
      <c r="R675" s="59"/>
      <c r="S675" s="59"/>
      <c r="T675" s="59"/>
      <c r="U675" s="59"/>
      <c r="V675" s="59"/>
      <c r="AA675" s="59"/>
      <c r="AB675" s="59"/>
      <c r="AC675" s="59"/>
      <c r="AD675" s="59"/>
      <c r="AE675" s="59"/>
      <c r="AF675" s="59"/>
      <c r="AG675" s="59"/>
      <c r="AH675" s="65"/>
      <c r="BF675" s="65"/>
      <c r="BG675" s="65"/>
      <c r="BI675" s="65"/>
    </row>
    <row r="676" spans="4:61">
      <c r="D676" s="162" t="str">
        <f t="shared" si="109"/>
        <v/>
      </c>
      <c r="E676" s="162" t="str">
        <f t="shared" si="110"/>
        <v/>
      </c>
      <c r="F676" s="164" t="str">
        <f t="shared" si="111"/>
        <v/>
      </c>
      <c r="G676" s="165" t="str">
        <f t="shared" si="112"/>
        <v/>
      </c>
      <c r="H676" s="164" t="str">
        <f t="shared" si="113"/>
        <v/>
      </c>
      <c r="I676" s="162"/>
      <c r="J676" s="210"/>
      <c r="K676" s="162">
        <f t="shared" si="114"/>
        <v>0</v>
      </c>
      <c r="L676" s="164" t="str">
        <f t="shared" si="115"/>
        <v/>
      </c>
      <c r="M676" s="177"/>
      <c r="N676" s="59"/>
      <c r="O676" s="59"/>
      <c r="P676" s="59"/>
      <c r="Q676" s="59"/>
      <c r="R676" s="59"/>
      <c r="S676" s="59"/>
      <c r="T676" s="59"/>
      <c r="U676" s="59"/>
      <c r="V676" s="59"/>
      <c r="AA676" s="59"/>
      <c r="AB676" s="59"/>
      <c r="AC676" s="59"/>
      <c r="AD676" s="59"/>
      <c r="AE676" s="59"/>
      <c r="AF676" s="59"/>
      <c r="AG676" s="59"/>
      <c r="AH676" s="65"/>
      <c r="BF676" s="65"/>
      <c r="BG676" s="65"/>
      <c r="BI676" s="65"/>
    </row>
    <row r="677" spans="4:61">
      <c r="D677" s="162" t="str">
        <f t="shared" ref="D677:D740" si="116">IF(D676&lt;term*freq,D676+1,"")</f>
        <v/>
      </c>
      <c r="E677" s="162" t="str">
        <f t="shared" si="110"/>
        <v/>
      </c>
      <c r="F677" s="164" t="str">
        <f t="shared" si="111"/>
        <v/>
      </c>
      <c r="G677" s="165" t="str">
        <f t="shared" si="112"/>
        <v/>
      </c>
      <c r="H677" s="164" t="str">
        <f t="shared" si="113"/>
        <v/>
      </c>
      <c r="I677" s="162"/>
      <c r="J677" s="210"/>
      <c r="K677" s="162">
        <f t="shared" si="114"/>
        <v>0</v>
      </c>
      <c r="L677" s="164" t="str">
        <f t="shared" si="115"/>
        <v/>
      </c>
      <c r="M677" s="177"/>
      <c r="N677" s="59"/>
      <c r="O677" s="59"/>
      <c r="P677" s="59"/>
      <c r="Q677" s="59"/>
      <c r="R677" s="59"/>
      <c r="S677" s="59"/>
      <c r="T677" s="59"/>
      <c r="U677" s="59"/>
      <c r="V677" s="59"/>
      <c r="AA677" s="59"/>
      <c r="AB677" s="59"/>
      <c r="AC677" s="59"/>
      <c r="AD677" s="59"/>
      <c r="AE677" s="59"/>
      <c r="AF677" s="59"/>
      <c r="AG677" s="59"/>
      <c r="AH677" s="65"/>
      <c r="BF677" s="65"/>
      <c r="BG677" s="65"/>
      <c r="BI677" s="65"/>
    </row>
    <row r="678" spans="4:61">
      <c r="D678" s="162" t="str">
        <f t="shared" si="116"/>
        <v/>
      </c>
      <c r="E678" s="162" t="str">
        <f t="shared" si="110"/>
        <v/>
      </c>
      <c r="F678" s="164" t="str">
        <f t="shared" si="111"/>
        <v/>
      </c>
      <c r="G678" s="165" t="str">
        <f t="shared" si="112"/>
        <v/>
      </c>
      <c r="H678" s="164" t="str">
        <f t="shared" si="113"/>
        <v/>
      </c>
      <c r="I678" s="162"/>
      <c r="J678" s="210"/>
      <c r="K678" s="162">
        <f t="shared" si="114"/>
        <v>0</v>
      </c>
      <c r="L678" s="164" t="str">
        <f t="shared" si="115"/>
        <v/>
      </c>
      <c r="M678" s="177"/>
      <c r="N678" s="59"/>
      <c r="O678" s="59"/>
      <c r="P678" s="59"/>
      <c r="Q678" s="59"/>
      <c r="R678" s="59"/>
      <c r="S678" s="59"/>
      <c r="T678" s="59"/>
      <c r="U678" s="59"/>
      <c r="V678" s="59"/>
      <c r="AA678" s="59"/>
      <c r="AB678" s="59"/>
      <c r="AC678" s="59"/>
      <c r="AD678" s="59"/>
      <c r="AE678" s="59"/>
      <c r="AF678" s="59"/>
      <c r="AG678" s="59"/>
      <c r="AH678" s="65"/>
      <c r="BF678" s="65"/>
      <c r="BG678" s="65"/>
      <c r="BI678" s="65"/>
    </row>
    <row r="679" spans="4:61">
      <c r="D679" s="162" t="str">
        <f t="shared" si="116"/>
        <v/>
      </c>
      <c r="E679" s="162" t="str">
        <f t="shared" si="110"/>
        <v/>
      </c>
      <c r="F679" s="164" t="str">
        <f t="shared" si="111"/>
        <v/>
      </c>
      <c r="G679" s="165" t="str">
        <f t="shared" si="112"/>
        <v/>
      </c>
      <c r="H679" s="164" t="str">
        <f t="shared" si="113"/>
        <v/>
      </c>
      <c r="I679" s="162"/>
      <c r="J679" s="210"/>
      <c r="K679" s="162">
        <f t="shared" si="114"/>
        <v>0</v>
      </c>
      <c r="L679" s="164" t="str">
        <f t="shared" si="115"/>
        <v/>
      </c>
      <c r="M679" s="177"/>
      <c r="N679" s="59"/>
      <c r="O679" s="59"/>
      <c r="P679" s="59"/>
      <c r="Q679" s="59"/>
      <c r="R679" s="59"/>
      <c r="S679" s="59"/>
      <c r="T679" s="59"/>
      <c r="U679" s="59"/>
      <c r="V679" s="59"/>
      <c r="AA679" s="59"/>
      <c r="AB679" s="59"/>
      <c r="AC679" s="59"/>
      <c r="AD679" s="59"/>
      <c r="AE679" s="59"/>
      <c r="AF679" s="59"/>
      <c r="AG679" s="59"/>
      <c r="AH679" s="65"/>
      <c r="BF679" s="65"/>
      <c r="BG679" s="65"/>
      <c r="BI679" s="65"/>
    </row>
    <row r="680" spans="4:61">
      <c r="D680" s="162" t="str">
        <f t="shared" si="116"/>
        <v/>
      </c>
      <c r="E680" s="162" t="str">
        <f t="shared" si="110"/>
        <v/>
      </c>
      <c r="F680" s="164" t="str">
        <f t="shared" si="111"/>
        <v/>
      </c>
      <c r="G680" s="165" t="str">
        <f t="shared" si="112"/>
        <v/>
      </c>
      <c r="H680" s="164" t="str">
        <f t="shared" si="113"/>
        <v/>
      </c>
      <c r="I680" s="162"/>
      <c r="J680" s="210"/>
      <c r="K680" s="162">
        <f t="shared" si="114"/>
        <v>0</v>
      </c>
      <c r="L680" s="164" t="str">
        <f t="shared" si="115"/>
        <v/>
      </c>
      <c r="M680" s="177"/>
      <c r="N680" s="59"/>
      <c r="O680" s="59"/>
      <c r="P680" s="59"/>
      <c r="Q680" s="59"/>
      <c r="R680" s="59"/>
      <c r="S680" s="59"/>
      <c r="T680" s="59"/>
      <c r="U680" s="59"/>
      <c r="V680" s="59"/>
      <c r="AA680" s="59"/>
      <c r="AB680" s="59"/>
      <c r="AC680" s="59"/>
      <c r="AD680" s="59"/>
      <c r="AE680" s="59"/>
      <c r="AF680" s="59"/>
      <c r="AG680" s="59"/>
      <c r="AH680" s="65"/>
      <c r="BF680" s="65"/>
      <c r="BG680" s="65"/>
      <c r="BI680" s="65"/>
    </row>
    <row r="681" spans="4:61">
      <c r="D681" s="162" t="str">
        <f t="shared" si="116"/>
        <v/>
      </c>
      <c r="E681" s="162" t="str">
        <f t="shared" si="110"/>
        <v/>
      </c>
      <c r="F681" s="164" t="str">
        <f t="shared" si="111"/>
        <v/>
      </c>
      <c r="G681" s="165" t="str">
        <f t="shared" si="112"/>
        <v/>
      </c>
      <c r="H681" s="164" t="str">
        <f t="shared" si="113"/>
        <v/>
      </c>
      <c r="I681" s="162"/>
      <c r="J681" s="210"/>
      <c r="K681" s="162">
        <f t="shared" si="114"/>
        <v>0</v>
      </c>
      <c r="L681" s="164" t="str">
        <f t="shared" si="115"/>
        <v/>
      </c>
      <c r="M681" s="177"/>
      <c r="N681" s="59"/>
      <c r="O681" s="59"/>
      <c r="P681" s="59"/>
      <c r="Q681" s="59"/>
      <c r="R681" s="59"/>
      <c r="S681" s="59"/>
      <c r="T681" s="59"/>
      <c r="U681" s="59"/>
      <c r="V681" s="59"/>
      <c r="AA681" s="59"/>
      <c r="AB681" s="59"/>
      <c r="AC681" s="59"/>
      <c r="AD681" s="59"/>
      <c r="AE681" s="59"/>
      <c r="AF681" s="59"/>
      <c r="AG681" s="59"/>
      <c r="AH681" s="65"/>
      <c r="BF681" s="65"/>
      <c r="BG681" s="65"/>
      <c r="BI681" s="65"/>
    </row>
    <row r="682" spans="4:61">
      <c r="D682" s="162" t="str">
        <f t="shared" si="116"/>
        <v/>
      </c>
      <c r="E682" s="162" t="str">
        <f t="shared" si="110"/>
        <v/>
      </c>
      <c r="F682" s="164" t="str">
        <f t="shared" si="111"/>
        <v/>
      </c>
      <c r="G682" s="165" t="str">
        <f t="shared" si="112"/>
        <v/>
      </c>
      <c r="H682" s="164" t="str">
        <f t="shared" si="113"/>
        <v/>
      </c>
      <c r="I682" s="162"/>
      <c r="J682" s="210"/>
      <c r="K682" s="162">
        <f t="shared" si="114"/>
        <v>0</v>
      </c>
      <c r="L682" s="164" t="str">
        <f t="shared" si="115"/>
        <v/>
      </c>
      <c r="M682" s="177"/>
      <c r="N682" s="59"/>
      <c r="O682" s="59"/>
      <c r="P682" s="59"/>
      <c r="Q682" s="59"/>
      <c r="R682" s="59"/>
      <c r="S682" s="59"/>
      <c r="T682" s="59"/>
      <c r="U682" s="59"/>
      <c r="V682" s="59"/>
      <c r="AA682" s="59"/>
      <c r="AB682" s="59"/>
      <c r="AC682" s="59"/>
      <c r="AD682" s="59"/>
      <c r="AE682" s="59"/>
      <c r="AF682" s="59"/>
      <c r="AG682" s="59"/>
      <c r="AH682" s="65"/>
      <c r="BF682" s="65"/>
      <c r="BG682" s="65"/>
      <c r="BI682" s="65"/>
    </row>
    <row r="683" spans="4:61">
      <c r="D683" s="162" t="str">
        <f t="shared" si="116"/>
        <v/>
      </c>
      <c r="E683" s="162" t="str">
        <f t="shared" si="110"/>
        <v/>
      </c>
      <c r="F683" s="164" t="str">
        <f t="shared" si="111"/>
        <v/>
      </c>
      <c r="G683" s="165" t="str">
        <f t="shared" si="112"/>
        <v/>
      </c>
      <c r="H683" s="164" t="str">
        <f t="shared" si="113"/>
        <v/>
      </c>
      <c r="I683" s="162"/>
      <c r="J683" s="210"/>
      <c r="K683" s="162">
        <f t="shared" si="114"/>
        <v>0</v>
      </c>
      <c r="L683" s="164" t="str">
        <f t="shared" si="115"/>
        <v/>
      </c>
      <c r="M683" s="177"/>
      <c r="N683" s="59"/>
      <c r="O683" s="59"/>
      <c r="P683" s="59"/>
      <c r="Q683" s="59"/>
      <c r="R683" s="59"/>
      <c r="S683" s="59"/>
      <c r="T683" s="59"/>
      <c r="U683" s="59"/>
      <c r="V683" s="59"/>
      <c r="AA683" s="59"/>
      <c r="AB683" s="59"/>
      <c r="AC683" s="59"/>
      <c r="AD683" s="59"/>
      <c r="AE683" s="59"/>
      <c r="AF683" s="59"/>
      <c r="AG683" s="59"/>
      <c r="AH683" s="65"/>
      <c r="BF683" s="65"/>
      <c r="BG683" s="65"/>
      <c r="BI683" s="65"/>
    </row>
    <row r="684" spans="4:61">
      <c r="D684" s="162" t="str">
        <f t="shared" si="116"/>
        <v/>
      </c>
      <c r="E684" s="162" t="str">
        <f t="shared" si="110"/>
        <v/>
      </c>
      <c r="F684" s="164" t="str">
        <f t="shared" si="111"/>
        <v/>
      </c>
      <c r="G684" s="165" t="str">
        <f t="shared" si="112"/>
        <v/>
      </c>
      <c r="H684" s="164" t="str">
        <f t="shared" si="113"/>
        <v/>
      </c>
      <c r="I684" s="162"/>
      <c r="J684" s="210"/>
      <c r="K684" s="162">
        <f t="shared" si="114"/>
        <v>0</v>
      </c>
      <c r="L684" s="164" t="str">
        <f t="shared" si="115"/>
        <v/>
      </c>
      <c r="M684" s="177"/>
      <c r="N684" s="59"/>
      <c r="O684" s="59"/>
      <c r="P684" s="59"/>
      <c r="Q684" s="59"/>
      <c r="R684" s="59"/>
      <c r="S684" s="59"/>
      <c r="T684" s="59"/>
      <c r="U684" s="59"/>
      <c r="V684" s="59"/>
      <c r="AA684" s="59"/>
      <c r="AB684" s="59"/>
      <c r="AC684" s="59"/>
      <c r="AD684" s="59"/>
      <c r="AE684" s="59"/>
      <c r="AF684" s="59"/>
      <c r="AG684" s="59"/>
      <c r="AH684" s="65"/>
      <c r="BF684" s="65"/>
      <c r="BG684" s="65"/>
      <c r="BI684" s="65"/>
    </row>
    <row r="685" spans="4:61">
      <c r="D685" s="162" t="str">
        <f t="shared" si="116"/>
        <v/>
      </c>
      <c r="E685" s="162" t="str">
        <f t="shared" si="110"/>
        <v/>
      </c>
      <c r="F685" s="164" t="str">
        <f t="shared" si="111"/>
        <v/>
      </c>
      <c r="G685" s="165" t="str">
        <f t="shared" si="112"/>
        <v/>
      </c>
      <c r="H685" s="164" t="str">
        <f t="shared" si="113"/>
        <v/>
      </c>
      <c r="I685" s="162"/>
      <c r="J685" s="210"/>
      <c r="K685" s="162">
        <f t="shared" si="114"/>
        <v>0</v>
      </c>
      <c r="L685" s="164" t="str">
        <f t="shared" si="115"/>
        <v/>
      </c>
      <c r="M685" s="177"/>
      <c r="N685" s="59"/>
      <c r="O685" s="59"/>
      <c r="P685" s="59"/>
      <c r="Q685" s="59"/>
      <c r="R685" s="59"/>
      <c r="S685" s="59"/>
      <c r="T685" s="59"/>
      <c r="U685" s="59"/>
      <c r="V685" s="59"/>
      <c r="AA685" s="59"/>
      <c r="AB685" s="59"/>
      <c r="AC685" s="59"/>
      <c r="AD685" s="59"/>
      <c r="AE685" s="59"/>
      <c r="AF685" s="59"/>
      <c r="AG685" s="59"/>
      <c r="AH685" s="65"/>
      <c r="BF685" s="65"/>
      <c r="BG685" s="65"/>
      <c r="BI685" s="65"/>
    </row>
    <row r="686" spans="4:61">
      <c r="D686" s="162" t="str">
        <f t="shared" si="116"/>
        <v/>
      </c>
      <c r="E686" s="162" t="str">
        <f t="shared" si="110"/>
        <v/>
      </c>
      <c r="F686" s="164" t="str">
        <f t="shared" si="111"/>
        <v/>
      </c>
      <c r="G686" s="165" t="str">
        <f t="shared" si="112"/>
        <v/>
      </c>
      <c r="H686" s="164" t="str">
        <f t="shared" si="113"/>
        <v/>
      </c>
      <c r="I686" s="162"/>
      <c r="J686" s="210"/>
      <c r="K686" s="162">
        <f t="shared" si="114"/>
        <v>0</v>
      </c>
      <c r="L686" s="164" t="str">
        <f t="shared" si="115"/>
        <v/>
      </c>
      <c r="M686" s="177"/>
      <c r="N686" s="59"/>
      <c r="O686" s="59"/>
      <c r="P686" s="59"/>
      <c r="Q686" s="59"/>
      <c r="R686" s="59"/>
      <c r="S686" s="59"/>
      <c r="T686" s="59"/>
      <c r="U686" s="59"/>
      <c r="V686" s="59"/>
      <c r="AA686" s="59"/>
      <c r="AB686" s="59"/>
      <c r="AC686" s="59"/>
      <c r="AD686" s="59"/>
      <c r="AE686" s="59"/>
      <c r="AF686" s="59"/>
      <c r="AG686" s="59"/>
      <c r="AH686" s="65"/>
      <c r="BF686" s="65"/>
      <c r="BG686" s="65"/>
      <c r="BI686" s="65"/>
    </row>
    <row r="687" spans="4:61">
      <c r="D687" s="162" t="str">
        <f t="shared" si="116"/>
        <v/>
      </c>
      <c r="E687" s="162" t="str">
        <f t="shared" si="110"/>
        <v/>
      </c>
      <c r="F687" s="164" t="str">
        <f t="shared" si="111"/>
        <v/>
      </c>
      <c r="G687" s="165" t="str">
        <f t="shared" si="112"/>
        <v/>
      </c>
      <c r="H687" s="164" t="str">
        <f t="shared" si="113"/>
        <v/>
      </c>
      <c r="I687" s="162"/>
      <c r="J687" s="210"/>
      <c r="K687" s="162">
        <f t="shared" si="114"/>
        <v>0</v>
      </c>
      <c r="L687" s="164" t="str">
        <f t="shared" si="115"/>
        <v/>
      </c>
      <c r="M687" s="177"/>
      <c r="N687" s="59"/>
      <c r="O687" s="59"/>
      <c r="P687" s="59"/>
      <c r="Q687" s="59"/>
      <c r="R687" s="59"/>
      <c r="S687" s="59"/>
      <c r="T687" s="59"/>
      <c r="U687" s="59"/>
      <c r="V687" s="59"/>
      <c r="AA687" s="59"/>
      <c r="AB687" s="59"/>
      <c r="AC687" s="59"/>
      <c r="AD687" s="59"/>
      <c r="AE687" s="59"/>
      <c r="AF687" s="59"/>
      <c r="AG687" s="59"/>
      <c r="AH687" s="65"/>
      <c r="BF687" s="65"/>
      <c r="BG687" s="65"/>
      <c r="BI687" s="65"/>
    </row>
    <row r="688" spans="4:61">
      <c r="D688" s="162" t="str">
        <f t="shared" si="116"/>
        <v/>
      </c>
      <c r="E688" s="162" t="str">
        <f t="shared" si="110"/>
        <v/>
      </c>
      <c r="F688" s="164" t="str">
        <f t="shared" si="111"/>
        <v/>
      </c>
      <c r="G688" s="165" t="str">
        <f t="shared" si="112"/>
        <v/>
      </c>
      <c r="H688" s="164" t="str">
        <f t="shared" si="113"/>
        <v/>
      </c>
      <c r="I688" s="162"/>
      <c r="J688" s="210"/>
      <c r="K688" s="162">
        <f t="shared" si="114"/>
        <v>0</v>
      </c>
      <c r="L688" s="164" t="str">
        <f t="shared" si="115"/>
        <v/>
      </c>
      <c r="M688" s="177"/>
      <c r="N688" s="59"/>
      <c r="O688" s="59"/>
      <c r="P688" s="59"/>
      <c r="Q688" s="59"/>
      <c r="R688" s="59"/>
      <c r="S688" s="59"/>
      <c r="T688" s="59"/>
      <c r="U688" s="59"/>
      <c r="V688" s="59"/>
      <c r="AA688" s="59"/>
      <c r="AB688" s="59"/>
      <c r="AC688" s="59"/>
      <c r="AD688" s="59"/>
      <c r="AE688" s="59"/>
      <c r="AF688" s="59"/>
      <c r="AG688" s="59"/>
      <c r="AH688" s="65"/>
      <c r="BF688" s="65"/>
      <c r="BG688" s="65"/>
      <c r="BI688" s="65"/>
    </row>
    <row r="689" spans="4:61">
      <c r="D689" s="162" t="str">
        <f t="shared" si="116"/>
        <v/>
      </c>
      <c r="E689" s="162" t="str">
        <f t="shared" si="110"/>
        <v/>
      </c>
      <c r="F689" s="164" t="str">
        <f t="shared" si="111"/>
        <v/>
      </c>
      <c r="G689" s="165" t="str">
        <f t="shared" si="112"/>
        <v/>
      </c>
      <c r="H689" s="164" t="str">
        <f t="shared" si="113"/>
        <v/>
      </c>
      <c r="I689" s="162"/>
      <c r="J689" s="210"/>
      <c r="K689" s="162">
        <f t="shared" si="114"/>
        <v>0</v>
      </c>
      <c r="L689" s="164" t="str">
        <f t="shared" si="115"/>
        <v/>
      </c>
      <c r="M689" s="177"/>
      <c r="N689" s="59"/>
      <c r="O689" s="59"/>
      <c r="P689" s="59"/>
      <c r="Q689" s="59"/>
      <c r="R689" s="59"/>
      <c r="S689" s="59"/>
      <c r="T689" s="59"/>
      <c r="U689" s="59"/>
      <c r="V689" s="59"/>
      <c r="AA689" s="59"/>
      <c r="AB689" s="59"/>
      <c r="AC689" s="59"/>
      <c r="AD689" s="59"/>
      <c r="AE689" s="59"/>
      <c r="AF689" s="59"/>
      <c r="AG689" s="59"/>
      <c r="AH689" s="65"/>
      <c r="BF689" s="65"/>
      <c r="BG689" s="65"/>
      <c r="BI689" s="65"/>
    </row>
    <row r="690" spans="4:61">
      <c r="D690" s="162" t="str">
        <f t="shared" si="116"/>
        <v/>
      </c>
      <c r="E690" s="162" t="str">
        <f t="shared" si="110"/>
        <v/>
      </c>
      <c r="F690" s="164" t="str">
        <f t="shared" si="111"/>
        <v/>
      </c>
      <c r="G690" s="165" t="str">
        <f t="shared" si="112"/>
        <v/>
      </c>
      <c r="H690" s="164" t="str">
        <f t="shared" si="113"/>
        <v/>
      </c>
      <c r="I690" s="162"/>
      <c r="J690" s="210"/>
      <c r="K690" s="162">
        <f t="shared" si="114"/>
        <v>0</v>
      </c>
      <c r="L690" s="164" t="str">
        <f t="shared" si="115"/>
        <v/>
      </c>
      <c r="M690" s="177"/>
      <c r="N690" s="59"/>
      <c r="O690" s="59"/>
      <c r="P690" s="59"/>
      <c r="Q690" s="59"/>
      <c r="R690" s="59"/>
      <c r="S690" s="59"/>
      <c r="T690" s="59"/>
      <c r="U690" s="59"/>
      <c r="V690" s="59"/>
      <c r="AA690" s="59"/>
      <c r="AB690" s="59"/>
      <c r="AC690" s="59"/>
      <c r="AD690" s="59"/>
      <c r="AE690" s="59"/>
      <c r="AF690" s="59"/>
      <c r="AG690" s="59"/>
      <c r="AH690" s="65"/>
      <c r="BF690" s="65"/>
      <c r="BG690" s="65"/>
      <c r="BI690" s="65"/>
    </row>
    <row r="691" spans="4:61">
      <c r="D691" s="162" t="str">
        <f t="shared" si="116"/>
        <v/>
      </c>
      <c r="E691" s="162" t="str">
        <f t="shared" si="110"/>
        <v/>
      </c>
      <c r="F691" s="164" t="str">
        <f t="shared" si="111"/>
        <v/>
      </c>
      <c r="G691" s="165" t="str">
        <f t="shared" si="112"/>
        <v/>
      </c>
      <c r="H691" s="164" t="str">
        <f t="shared" si="113"/>
        <v/>
      </c>
      <c r="I691" s="162"/>
      <c r="J691" s="210"/>
      <c r="K691" s="162">
        <f t="shared" si="114"/>
        <v>0</v>
      </c>
      <c r="L691" s="164" t="str">
        <f t="shared" si="115"/>
        <v/>
      </c>
      <c r="M691" s="177"/>
      <c r="N691" s="59"/>
      <c r="O691" s="59"/>
      <c r="P691" s="59"/>
      <c r="Q691" s="59"/>
      <c r="R691" s="59"/>
      <c r="S691" s="59"/>
      <c r="T691" s="59"/>
      <c r="U691" s="59"/>
      <c r="V691" s="59"/>
      <c r="AA691" s="59"/>
      <c r="AB691" s="59"/>
      <c r="AC691" s="59"/>
      <c r="AD691" s="59"/>
      <c r="AE691" s="59"/>
      <c r="AF691" s="59"/>
      <c r="AG691" s="59"/>
      <c r="AH691" s="65"/>
      <c r="BF691" s="65"/>
      <c r="BG691" s="65"/>
      <c r="BI691" s="65"/>
    </row>
    <row r="692" spans="4:61">
      <c r="D692" s="162" t="str">
        <f t="shared" si="116"/>
        <v/>
      </c>
      <c r="E692" s="162" t="str">
        <f t="shared" si="110"/>
        <v/>
      </c>
      <c r="F692" s="164" t="str">
        <f t="shared" si="111"/>
        <v/>
      </c>
      <c r="G692" s="165" t="str">
        <f t="shared" si="112"/>
        <v/>
      </c>
      <c r="H692" s="164" t="str">
        <f t="shared" si="113"/>
        <v/>
      </c>
      <c r="I692" s="162"/>
      <c r="J692" s="210"/>
      <c r="K692" s="162">
        <f t="shared" si="114"/>
        <v>0</v>
      </c>
      <c r="L692" s="164" t="str">
        <f t="shared" si="115"/>
        <v/>
      </c>
      <c r="M692" s="177"/>
      <c r="N692" s="59"/>
      <c r="O692" s="59"/>
      <c r="P692" s="59"/>
      <c r="Q692" s="59"/>
      <c r="R692" s="59"/>
      <c r="S692" s="59"/>
      <c r="T692" s="59"/>
      <c r="U692" s="59"/>
      <c r="V692" s="59"/>
      <c r="AA692" s="59"/>
      <c r="AB692" s="59"/>
      <c r="AC692" s="59"/>
      <c r="AD692" s="59"/>
      <c r="AE692" s="59"/>
      <c r="AF692" s="59"/>
      <c r="AG692" s="59"/>
      <c r="AH692" s="65"/>
      <c r="BF692" s="65"/>
      <c r="BG692" s="65"/>
      <c r="BI692" s="65"/>
    </row>
    <row r="693" spans="4:61">
      <c r="D693" s="162" t="str">
        <f t="shared" si="116"/>
        <v/>
      </c>
      <c r="E693" s="162" t="str">
        <f t="shared" si="110"/>
        <v/>
      </c>
      <c r="F693" s="164" t="str">
        <f t="shared" si="111"/>
        <v/>
      </c>
      <c r="G693" s="165" t="str">
        <f t="shared" si="112"/>
        <v/>
      </c>
      <c r="H693" s="164" t="str">
        <f t="shared" si="113"/>
        <v/>
      </c>
      <c r="I693" s="162"/>
      <c r="J693" s="210"/>
      <c r="K693" s="162">
        <f t="shared" si="114"/>
        <v>0</v>
      </c>
      <c r="L693" s="164" t="str">
        <f t="shared" si="115"/>
        <v/>
      </c>
      <c r="M693" s="177"/>
      <c r="N693" s="59"/>
      <c r="O693" s="59"/>
      <c r="P693" s="59"/>
      <c r="Q693" s="59"/>
      <c r="R693" s="59"/>
      <c r="S693" s="59"/>
      <c r="T693" s="59"/>
      <c r="U693" s="59"/>
      <c r="V693" s="59"/>
      <c r="AA693" s="59"/>
      <c r="AB693" s="59"/>
      <c r="AC693" s="59"/>
      <c r="AD693" s="59"/>
      <c r="AE693" s="59"/>
      <c r="AF693" s="59"/>
      <c r="AG693" s="59"/>
      <c r="AH693" s="65"/>
      <c r="BF693" s="65"/>
      <c r="BG693" s="65"/>
      <c r="BI693" s="65"/>
    </row>
    <row r="694" spans="4:61">
      <c r="D694" s="162" t="str">
        <f t="shared" si="116"/>
        <v/>
      </c>
      <c r="E694" s="162" t="str">
        <f t="shared" si="110"/>
        <v/>
      </c>
      <c r="F694" s="164" t="str">
        <f t="shared" si="111"/>
        <v/>
      </c>
      <c r="G694" s="165" t="str">
        <f t="shared" si="112"/>
        <v/>
      </c>
      <c r="H694" s="164" t="str">
        <f t="shared" si="113"/>
        <v/>
      </c>
      <c r="I694" s="162"/>
      <c r="J694" s="210"/>
      <c r="K694" s="162">
        <f t="shared" si="114"/>
        <v>0</v>
      </c>
      <c r="L694" s="164" t="str">
        <f t="shared" si="115"/>
        <v/>
      </c>
      <c r="M694" s="177"/>
      <c r="N694" s="59"/>
      <c r="O694" s="59"/>
      <c r="P694" s="59"/>
      <c r="Q694" s="59"/>
      <c r="R694" s="59"/>
      <c r="S694" s="59"/>
      <c r="T694" s="59"/>
      <c r="U694" s="59"/>
      <c r="V694" s="59"/>
      <c r="AA694" s="59"/>
      <c r="AB694" s="59"/>
      <c r="AC694" s="59"/>
      <c r="AD694" s="59"/>
      <c r="AE694" s="59"/>
      <c r="AF694" s="59"/>
      <c r="AG694" s="59"/>
      <c r="AH694" s="65"/>
      <c r="BF694" s="65"/>
      <c r="BG694" s="65"/>
      <c r="BI694" s="65"/>
    </row>
    <row r="695" spans="4:61">
      <c r="D695" s="162" t="str">
        <f t="shared" si="116"/>
        <v/>
      </c>
      <c r="E695" s="162" t="str">
        <f t="shared" si="110"/>
        <v/>
      </c>
      <c r="F695" s="164" t="str">
        <f t="shared" si="111"/>
        <v/>
      </c>
      <c r="G695" s="165" t="str">
        <f t="shared" si="112"/>
        <v/>
      </c>
      <c r="H695" s="164" t="str">
        <f t="shared" si="113"/>
        <v/>
      </c>
      <c r="I695" s="162"/>
      <c r="J695" s="210"/>
      <c r="K695" s="162">
        <f t="shared" si="114"/>
        <v>0</v>
      </c>
      <c r="L695" s="164" t="str">
        <f t="shared" si="115"/>
        <v/>
      </c>
      <c r="M695" s="177"/>
      <c r="N695" s="59"/>
      <c r="O695" s="59"/>
      <c r="P695" s="59"/>
      <c r="Q695" s="59"/>
      <c r="R695" s="59"/>
      <c r="S695" s="59"/>
      <c r="T695" s="59"/>
      <c r="U695" s="59"/>
      <c r="V695" s="59"/>
      <c r="AA695" s="59"/>
      <c r="AB695" s="59"/>
      <c r="AC695" s="59"/>
      <c r="AD695" s="59"/>
      <c r="AE695" s="59"/>
      <c r="AF695" s="59"/>
      <c r="AG695" s="59"/>
      <c r="AH695" s="65"/>
      <c r="BF695" s="65"/>
      <c r="BG695" s="65"/>
      <c r="BI695" s="65"/>
    </row>
    <row r="696" spans="4:61">
      <c r="D696" s="162" t="str">
        <f t="shared" si="116"/>
        <v/>
      </c>
      <c r="E696" s="162" t="str">
        <f t="shared" si="110"/>
        <v/>
      </c>
      <c r="F696" s="164" t="str">
        <f t="shared" si="111"/>
        <v/>
      </c>
      <c r="G696" s="165" t="str">
        <f t="shared" si="112"/>
        <v/>
      </c>
      <c r="H696" s="164" t="str">
        <f t="shared" si="113"/>
        <v/>
      </c>
      <c r="I696" s="162"/>
      <c r="J696" s="210"/>
      <c r="K696" s="162">
        <f t="shared" si="114"/>
        <v>0</v>
      </c>
      <c r="L696" s="164" t="str">
        <f t="shared" si="115"/>
        <v/>
      </c>
      <c r="M696" s="177"/>
      <c r="N696" s="59"/>
      <c r="O696" s="59"/>
      <c r="P696" s="59"/>
      <c r="Q696" s="59"/>
      <c r="R696" s="59"/>
      <c r="S696" s="59"/>
      <c r="T696" s="59"/>
      <c r="U696" s="59"/>
      <c r="V696" s="59"/>
      <c r="AA696" s="59"/>
      <c r="AB696" s="59"/>
      <c r="AC696" s="59"/>
      <c r="AD696" s="59"/>
      <c r="AE696" s="59"/>
      <c r="AF696" s="59"/>
      <c r="AG696" s="59"/>
      <c r="AH696" s="65"/>
      <c r="BF696" s="65"/>
      <c r="BG696" s="65"/>
      <c r="BI696" s="65"/>
    </row>
    <row r="697" spans="4:61">
      <c r="D697" s="162" t="str">
        <f t="shared" si="116"/>
        <v/>
      </c>
      <c r="E697" s="162" t="str">
        <f t="shared" si="110"/>
        <v/>
      </c>
      <c r="F697" s="164" t="str">
        <f t="shared" si="111"/>
        <v/>
      </c>
      <c r="G697" s="165" t="str">
        <f t="shared" si="112"/>
        <v/>
      </c>
      <c r="H697" s="164" t="str">
        <f t="shared" si="113"/>
        <v/>
      </c>
      <c r="I697" s="162"/>
      <c r="J697" s="210"/>
      <c r="K697" s="162">
        <f t="shared" si="114"/>
        <v>0</v>
      </c>
      <c r="L697" s="164" t="str">
        <f t="shared" si="115"/>
        <v/>
      </c>
      <c r="M697" s="177"/>
      <c r="N697" s="59"/>
      <c r="O697" s="59"/>
      <c r="P697" s="59"/>
      <c r="Q697" s="59"/>
      <c r="R697" s="59"/>
      <c r="S697" s="59"/>
      <c r="T697" s="59"/>
      <c r="U697" s="59"/>
      <c r="V697" s="59"/>
      <c r="AA697" s="59"/>
      <c r="AB697" s="59"/>
      <c r="AC697" s="59"/>
      <c r="AD697" s="59"/>
      <c r="AE697" s="59"/>
      <c r="AF697" s="59"/>
      <c r="AG697" s="59"/>
      <c r="AH697" s="65"/>
      <c r="BF697" s="65"/>
      <c r="BG697" s="65"/>
      <c r="BI697" s="65"/>
    </row>
    <row r="698" spans="4:61">
      <c r="D698" s="162" t="str">
        <f t="shared" si="116"/>
        <v/>
      </c>
      <c r="E698" s="162" t="str">
        <f t="shared" si="110"/>
        <v/>
      </c>
      <c r="F698" s="164" t="str">
        <f t="shared" si="111"/>
        <v/>
      </c>
      <c r="G698" s="165" t="str">
        <f t="shared" si="112"/>
        <v/>
      </c>
      <c r="H698" s="164" t="str">
        <f t="shared" si="113"/>
        <v/>
      </c>
      <c r="I698" s="162"/>
      <c r="J698" s="210"/>
      <c r="K698" s="162">
        <f t="shared" si="114"/>
        <v>0</v>
      </c>
      <c r="L698" s="164" t="str">
        <f t="shared" si="115"/>
        <v/>
      </c>
      <c r="M698" s="177"/>
      <c r="N698" s="59"/>
      <c r="O698" s="59"/>
      <c r="P698" s="59"/>
      <c r="Q698" s="59"/>
      <c r="R698" s="59"/>
      <c r="S698" s="59"/>
      <c r="T698" s="59"/>
      <c r="U698" s="59"/>
      <c r="V698" s="59"/>
      <c r="AA698" s="59"/>
      <c r="AB698" s="59"/>
      <c r="AC698" s="59"/>
      <c r="AD698" s="59"/>
      <c r="AE698" s="59"/>
      <c r="AF698" s="59"/>
      <c r="AG698" s="59"/>
      <c r="AH698" s="65"/>
      <c r="BF698" s="65"/>
      <c r="BG698" s="65"/>
      <c r="BI698" s="65"/>
    </row>
    <row r="699" spans="4:61">
      <c r="D699" s="162" t="str">
        <f t="shared" si="116"/>
        <v/>
      </c>
      <c r="E699" s="162" t="str">
        <f t="shared" si="110"/>
        <v/>
      </c>
      <c r="F699" s="164" t="str">
        <f t="shared" si="111"/>
        <v/>
      </c>
      <c r="G699" s="165" t="str">
        <f t="shared" si="112"/>
        <v/>
      </c>
      <c r="H699" s="164" t="str">
        <f t="shared" si="113"/>
        <v/>
      </c>
      <c r="I699" s="162"/>
      <c r="J699" s="210"/>
      <c r="K699" s="162">
        <f t="shared" si="114"/>
        <v>0</v>
      </c>
      <c r="L699" s="164" t="str">
        <f t="shared" si="115"/>
        <v/>
      </c>
      <c r="M699" s="177"/>
      <c r="N699" s="59"/>
      <c r="O699" s="59"/>
      <c r="P699" s="59"/>
      <c r="Q699" s="59"/>
      <c r="R699" s="59"/>
      <c r="S699" s="59"/>
      <c r="T699" s="59"/>
      <c r="U699" s="59"/>
      <c r="V699" s="59"/>
      <c r="AA699" s="59"/>
      <c r="AB699" s="59"/>
      <c r="AC699" s="59"/>
      <c r="AD699" s="59"/>
      <c r="AE699" s="59"/>
      <c r="AF699" s="59"/>
      <c r="AG699" s="59"/>
      <c r="AH699" s="65"/>
      <c r="BF699" s="65"/>
      <c r="BG699" s="65"/>
      <c r="BI699" s="65"/>
    </row>
    <row r="700" spans="4:61">
      <c r="D700" s="162" t="str">
        <f t="shared" si="116"/>
        <v/>
      </c>
      <c r="E700" s="162" t="str">
        <f t="shared" si="110"/>
        <v/>
      </c>
      <c r="F700" s="164" t="str">
        <f t="shared" si="111"/>
        <v/>
      </c>
      <c r="G700" s="165" t="str">
        <f t="shared" si="112"/>
        <v/>
      </c>
      <c r="H700" s="164" t="str">
        <f t="shared" si="113"/>
        <v/>
      </c>
      <c r="I700" s="162"/>
      <c r="J700" s="210"/>
      <c r="K700" s="162">
        <f t="shared" si="114"/>
        <v>0</v>
      </c>
      <c r="L700" s="164" t="str">
        <f t="shared" si="115"/>
        <v/>
      </c>
      <c r="M700" s="177"/>
      <c r="N700" s="59"/>
      <c r="O700" s="59"/>
      <c r="P700" s="59"/>
      <c r="Q700" s="59"/>
      <c r="R700" s="59"/>
      <c r="S700" s="59"/>
      <c r="T700" s="59"/>
      <c r="U700" s="59"/>
      <c r="V700" s="59"/>
      <c r="AA700" s="59"/>
      <c r="AB700" s="59"/>
      <c r="AC700" s="59"/>
      <c r="AD700" s="59"/>
      <c r="AE700" s="59"/>
      <c r="AF700" s="59"/>
      <c r="AG700" s="59"/>
      <c r="AH700" s="65"/>
      <c r="BF700" s="65"/>
      <c r="BG700" s="65"/>
      <c r="BI700" s="65"/>
    </row>
    <row r="701" spans="4:61">
      <c r="D701" s="162" t="str">
        <f t="shared" si="116"/>
        <v/>
      </c>
      <c r="E701" s="162" t="str">
        <f t="shared" si="110"/>
        <v/>
      </c>
      <c r="F701" s="164" t="str">
        <f t="shared" si="111"/>
        <v/>
      </c>
      <c r="G701" s="165" t="str">
        <f t="shared" si="112"/>
        <v/>
      </c>
      <c r="H701" s="164" t="str">
        <f t="shared" si="113"/>
        <v/>
      </c>
      <c r="I701" s="162"/>
      <c r="J701" s="210"/>
      <c r="K701" s="162">
        <f t="shared" si="114"/>
        <v>0</v>
      </c>
      <c r="L701" s="164" t="str">
        <f t="shared" si="115"/>
        <v/>
      </c>
      <c r="M701" s="177"/>
      <c r="N701" s="59"/>
      <c r="O701" s="59"/>
      <c r="P701" s="59"/>
      <c r="Q701" s="59"/>
      <c r="R701" s="59"/>
      <c r="S701" s="59"/>
      <c r="T701" s="59"/>
      <c r="U701" s="59"/>
      <c r="V701" s="59"/>
      <c r="AA701" s="59"/>
      <c r="AB701" s="59"/>
      <c r="AC701" s="59"/>
      <c r="AD701" s="59"/>
      <c r="AE701" s="59"/>
      <c r="AF701" s="59"/>
      <c r="AG701" s="59"/>
      <c r="AH701" s="65"/>
      <c r="BF701" s="65"/>
      <c r="BG701" s="65"/>
      <c r="BI701" s="65"/>
    </row>
    <row r="702" spans="4:61">
      <c r="D702" s="162" t="str">
        <f t="shared" si="116"/>
        <v/>
      </c>
      <c r="E702" s="162" t="str">
        <f t="shared" si="110"/>
        <v/>
      </c>
      <c r="F702" s="164" t="str">
        <f t="shared" si="111"/>
        <v/>
      </c>
      <c r="G702" s="165" t="str">
        <f t="shared" si="112"/>
        <v/>
      </c>
      <c r="H702" s="164" t="str">
        <f t="shared" si="113"/>
        <v/>
      </c>
      <c r="I702" s="162"/>
      <c r="J702" s="210"/>
      <c r="K702" s="162">
        <f t="shared" si="114"/>
        <v>0</v>
      </c>
      <c r="L702" s="164" t="str">
        <f t="shared" si="115"/>
        <v/>
      </c>
      <c r="M702" s="177"/>
      <c r="N702" s="59"/>
      <c r="O702" s="59"/>
      <c r="P702" s="59"/>
      <c r="Q702" s="59"/>
      <c r="R702" s="59"/>
      <c r="S702" s="59"/>
      <c r="T702" s="59"/>
      <c r="U702" s="59"/>
      <c r="V702" s="59"/>
      <c r="AA702" s="59"/>
      <c r="AB702" s="59"/>
      <c r="AC702" s="59"/>
      <c r="AD702" s="59"/>
      <c r="AE702" s="59"/>
      <c r="AF702" s="59"/>
      <c r="AG702" s="59"/>
      <c r="AH702" s="65"/>
      <c r="BF702" s="65"/>
      <c r="BG702" s="65"/>
      <c r="BI702" s="65"/>
    </row>
    <row r="703" spans="4:61">
      <c r="D703" s="162" t="str">
        <f t="shared" si="116"/>
        <v/>
      </c>
      <c r="E703" s="162" t="str">
        <f t="shared" si="110"/>
        <v/>
      </c>
      <c r="F703" s="164" t="str">
        <f t="shared" si="111"/>
        <v/>
      </c>
      <c r="G703" s="165" t="str">
        <f t="shared" si="112"/>
        <v/>
      </c>
      <c r="H703" s="164" t="str">
        <f t="shared" si="113"/>
        <v/>
      </c>
      <c r="I703" s="162"/>
      <c r="J703" s="210"/>
      <c r="K703" s="162">
        <f t="shared" si="114"/>
        <v>0</v>
      </c>
      <c r="L703" s="164" t="str">
        <f t="shared" si="115"/>
        <v/>
      </c>
      <c r="M703" s="177"/>
      <c r="N703" s="59"/>
      <c r="O703" s="59"/>
      <c r="P703" s="59"/>
      <c r="Q703" s="59"/>
      <c r="R703" s="59"/>
      <c r="S703" s="59"/>
      <c r="T703" s="59"/>
      <c r="U703" s="59"/>
      <c r="V703" s="59"/>
      <c r="AA703" s="59"/>
      <c r="AB703" s="59"/>
      <c r="AC703" s="59"/>
      <c r="AD703" s="59"/>
      <c r="AE703" s="59"/>
      <c r="AF703" s="59"/>
      <c r="AG703" s="59"/>
      <c r="AH703" s="65"/>
      <c r="BF703" s="65"/>
      <c r="BG703" s="65"/>
      <c r="BI703" s="65"/>
    </row>
    <row r="704" spans="4:61">
      <c r="D704" s="162" t="str">
        <f t="shared" si="116"/>
        <v/>
      </c>
      <c r="E704" s="162" t="str">
        <f t="shared" si="110"/>
        <v/>
      </c>
      <c r="F704" s="164" t="str">
        <f t="shared" si="111"/>
        <v/>
      </c>
      <c r="G704" s="165" t="str">
        <f t="shared" si="112"/>
        <v/>
      </c>
      <c r="H704" s="164" t="str">
        <f t="shared" si="113"/>
        <v/>
      </c>
      <c r="I704" s="162"/>
      <c r="J704" s="210"/>
      <c r="K704" s="162">
        <f t="shared" si="114"/>
        <v>0</v>
      </c>
      <c r="L704" s="164" t="str">
        <f t="shared" si="115"/>
        <v/>
      </c>
      <c r="M704" s="177"/>
      <c r="N704" s="59"/>
      <c r="O704" s="59"/>
      <c r="P704" s="59"/>
      <c r="Q704" s="59"/>
      <c r="R704" s="59"/>
      <c r="S704" s="59"/>
      <c r="T704" s="59"/>
      <c r="U704" s="59"/>
      <c r="V704" s="59"/>
      <c r="AA704" s="59"/>
      <c r="AB704" s="59"/>
      <c r="AC704" s="59"/>
      <c r="AD704" s="59"/>
      <c r="AE704" s="59"/>
      <c r="AF704" s="59"/>
      <c r="AG704" s="59"/>
      <c r="AH704" s="65"/>
      <c r="BF704" s="65"/>
      <c r="BG704" s="65"/>
      <c r="BI704" s="65"/>
    </row>
    <row r="705" spans="4:61">
      <c r="D705" s="162" t="str">
        <f t="shared" si="116"/>
        <v/>
      </c>
      <c r="E705" s="162" t="str">
        <f t="shared" si="110"/>
        <v/>
      </c>
      <c r="F705" s="164" t="str">
        <f t="shared" si="111"/>
        <v/>
      </c>
      <c r="G705" s="165" t="str">
        <f t="shared" si="112"/>
        <v/>
      </c>
      <c r="H705" s="164" t="str">
        <f t="shared" si="113"/>
        <v/>
      </c>
      <c r="I705" s="162"/>
      <c r="J705" s="210"/>
      <c r="K705" s="162">
        <f t="shared" si="114"/>
        <v>0</v>
      </c>
      <c r="L705" s="164" t="str">
        <f t="shared" si="115"/>
        <v/>
      </c>
      <c r="M705" s="177"/>
      <c r="N705" s="59"/>
      <c r="O705" s="59"/>
      <c r="P705" s="59"/>
      <c r="Q705" s="59"/>
      <c r="R705" s="59"/>
      <c r="S705" s="59"/>
      <c r="T705" s="59"/>
      <c r="U705" s="59"/>
      <c r="V705" s="59"/>
      <c r="AA705" s="59"/>
      <c r="AB705" s="59"/>
      <c r="AC705" s="59"/>
      <c r="AD705" s="59"/>
      <c r="AE705" s="59"/>
      <c r="AF705" s="59"/>
      <c r="AG705" s="59"/>
      <c r="AH705" s="65"/>
      <c r="BF705" s="65"/>
      <c r="BG705" s="65"/>
      <c r="BI705" s="65"/>
    </row>
    <row r="706" spans="4:61">
      <c r="D706" s="162" t="str">
        <f t="shared" si="116"/>
        <v/>
      </c>
      <c r="E706" s="162" t="str">
        <f t="shared" si="110"/>
        <v/>
      </c>
      <c r="F706" s="164" t="str">
        <f t="shared" si="111"/>
        <v/>
      </c>
      <c r="G706" s="165" t="str">
        <f t="shared" si="112"/>
        <v/>
      </c>
      <c r="H706" s="164" t="str">
        <f t="shared" si="113"/>
        <v/>
      </c>
      <c r="I706" s="162"/>
      <c r="J706" s="210"/>
      <c r="K706" s="162">
        <f t="shared" si="114"/>
        <v>0</v>
      </c>
      <c r="L706" s="164" t="str">
        <f t="shared" si="115"/>
        <v/>
      </c>
      <c r="M706" s="177"/>
      <c r="N706" s="59"/>
      <c r="O706" s="59"/>
      <c r="P706" s="59"/>
      <c r="Q706" s="59"/>
      <c r="R706" s="59"/>
      <c r="S706" s="59"/>
      <c r="T706" s="59"/>
      <c r="U706" s="59"/>
      <c r="V706" s="59"/>
      <c r="AA706" s="59"/>
      <c r="AB706" s="59"/>
      <c r="AC706" s="59"/>
      <c r="AD706" s="59"/>
      <c r="AE706" s="59"/>
      <c r="AF706" s="59"/>
      <c r="AG706" s="59"/>
      <c r="AH706" s="65"/>
      <c r="BF706" s="65"/>
      <c r="BG706" s="65"/>
      <c r="BI706" s="65"/>
    </row>
    <row r="707" spans="4:61">
      <c r="D707" s="162" t="str">
        <f t="shared" si="116"/>
        <v/>
      </c>
      <c r="E707" s="162" t="str">
        <f t="shared" si="110"/>
        <v/>
      </c>
      <c r="F707" s="164" t="str">
        <f t="shared" si="111"/>
        <v/>
      </c>
      <c r="G707" s="165" t="str">
        <f t="shared" si="112"/>
        <v/>
      </c>
      <c r="H707" s="164" t="str">
        <f t="shared" si="113"/>
        <v/>
      </c>
      <c r="I707" s="162"/>
      <c r="J707" s="210"/>
      <c r="K707" s="162">
        <f t="shared" si="114"/>
        <v>0</v>
      </c>
      <c r="L707" s="164" t="str">
        <f t="shared" si="115"/>
        <v/>
      </c>
      <c r="M707" s="177"/>
      <c r="N707" s="59"/>
      <c r="O707" s="59"/>
      <c r="P707" s="59"/>
      <c r="Q707" s="59"/>
      <c r="R707" s="59"/>
      <c r="S707" s="59"/>
      <c r="T707" s="59"/>
      <c r="U707" s="59"/>
      <c r="V707" s="59"/>
      <c r="AA707" s="59"/>
      <c r="AB707" s="59"/>
      <c r="AC707" s="59"/>
      <c r="AD707" s="59"/>
      <c r="AE707" s="59"/>
      <c r="AF707" s="59"/>
      <c r="AG707" s="59"/>
      <c r="AH707" s="65"/>
      <c r="BF707" s="65"/>
      <c r="BG707" s="65"/>
      <c r="BI707" s="65"/>
    </row>
    <row r="708" spans="4:61">
      <c r="D708" s="162" t="str">
        <f t="shared" si="116"/>
        <v/>
      </c>
      <c r="E708" s="162" t="str">
        <f t="shared" ref="E708:E771" si="117">IF(D708="","",IF(ISERROR(INDEX($A$25:$B$34,MATCH(D708,$A$25:$A$34,0),2)),0,INDEX($A$25:$B$34,MATCH(D708,$A$25:$A$34,0),2)))</f>
        <v/>
      </c>
      <c r="F708" s="164" t="str">
        <f t="shared" ref="F708:F771" si="118">IF(D708="","",IF(emi&gt;(L707*(1+rate/freq)),IF((L707*(1+rate/freq))&lt;0,0,(L707*(1+rate/freq))),emi))</f>
        <v/>
      </c>
      <c r="G708" s="165" t="str">
        <f t="shared" ref="G708:G771" si="119">IF(D708="","",IF(L707&lt;0,0,L707)*rate/freq)</f>
        <v/>
      </c>
      <c r="H708" s="164" t="str">
        <f t="shared" si="113"/>
        <v/>
      </c>
      <c r="I708" s="162"/>
      <c r="J708" s="210"/>
      <c r="K708" s="162">
        <f t="shared" si="114"/>
        <v>0</v>
      </c>
      <c r="L708" s="164" t="str">
        <f t="shared" si="115"/>
        <v/>
      </c>
      <c r="M708" s="177"/>
      <c r="N708" s="59"/>
      <c r="O708" s="59"/>
      <c r="P708" s="59"/>
      <c r="Q708" s="59"/>
      <c r="R708" s="59"/>
      <c r="S708" s="59"/>
      <c r="T708" s="59"/>
      <c r="U708" s="59"/>
      <c r="V708" s="59"/>
      <c r="AA708" s="59"/>
      <c r="AB708" s="59"/>
      <c r="AC708" s="59"/>
      <c r="AD708" s="59"/>
      <c r="AE708" s="59"/>
      <c r="AF708" s="59"/>
      <c r="AG708" s="59"/>
      <c r="AH708" s="65"/>
      <c r="BF708" s="65"/>
      <c r="BG708" s="65"/>
      <c r="BI708" s="65"/>
    </row>
    <row r="709" spans="4:61">
      <c r="D709" s="162" t="str">
        <f t="shared" si="116"/>
        <v/>
      </c>
      <c r="E709" s="162" t="str">
        <f t="shared" si="117"/>
        <v/>
      </c>
      <c r="F709" s="164" t="str">
        <f t="shared" si="118"/>
        <v/>
      </c>
      <c r="G709" s="165" t="str">
        <f t="shared" si="119"/>
        <v/>
      </c>
      <c r="H709" s="164" t="str">
        <f t="shared" ref="H709:H772" si="120">IF(D709="","",F709-G709)</f>
        <v/>
      </c>
      <c r="I709" s="162"/>
      <c r="J709" s="210"/>
      <c r="K709" s="162">
        <f t="shared" ref="K709:K772" si="121">IF(L708=0,0,J709)</f>
        <v>0</v>
      </c>
      <c r="L709" s="164" t="str">
        <f t="shared" ref="L709:L772" si="122">IF(D709="","",IF(L708&lt;=0,0,IF(L708+E709-H709-I709-K709&lt;0,0,L708+E709-H709-I709-K709)))</f>
        <v/>
      </c>
      <c r="M709" s="177"/>
      <c r="N709" s="59"/>
      <c r="O709" s="59"/>
      <c r="P709" s="59"/>
      <c r="Q709" s="59"/>
      <c r="R709" s="59"/>
      <c r="S709" s="59"/>
      <c r="T709" s="59"/>
      <c r="U709" s="59"/>
      <c r="V709" s="59"/>
      <c r="AA709" s="59"/>
      <c r="AB709" s="59"/>
      <c r="AC709" s="59"/>
      <c r="AD709" s="59"/>
      <c r="AE709" s="59"/>
      <c r="AF709" s="59"/>
      <c r="AG709" s="59"/>
      <c r="AH709" s="65"/>
      <c r="BF709" s="65"/>
      <c r="BG709" s="65"/>
      <c r="BI709" s="65"/>
    </row>
    <row r="710" spans="4:61">
      <c r="D710" s="162" t="str">
        <f t="shared" si="116"/>
        <v/>
      </c>
      <c r="E710" s="162" t="str">
        <f t="shared" si="117"/>
        <v/>
      </c>
      <c r="F710" s="164" t="str">
        <f t="shared" si="118"/>
        <v/>
      </c>
      <c r="G710" s="165" t="str">
        <f t="shared" si="119"/>
        <v/>
      </c>
      <c r="H710" s="164" t="str">
        <f t="shared" si="120"/>
        <v/>
      </c>
      <c r="I710" s="162"/>
      <c r="J710" s="210"/>
      <c r="K710" s="162">
        <f t="shared" si="121"/>
        <v>0</v>
      </c>
      <c r="L710" s="164" t="str">
        <f t="shared" si="122"/>
        <v/>
      </c>
      <c r="M710" s="177"/>
      <c r="N710" s="59"/>
      <c r="O710" s="59"/>
      <c r="P710" s="59"/>
      <c r="Q710" s="59"/>
      <c r="R710" s="59"/>
      <c r="S710" s="59"/>
      <c r="T710" s="59"/>
      <c r="U710" s="59"/>
      <c r="V710" s="59"/>
      <c r="AA710" s="59"/>
      <c r="AB710" s="59"/>
      <c r="AC710" s="59"/>
      <c r="AD710" s="59"/>
      <c r="AE710" s="59"/>
      <c r="AF710" s="59"/>
      <c r="AG710" s="59"/>
      <c r="AH710" s="65"/>
      <c r="BF710" s="65"/>
      <c r="BG710" s="65"/>
      <c r="BI710" s="65"/>
    </row>
    <row r="711" spans="4:61">
      <c r="D711" s="162" t="str">
        <f t="shared" si="116"/>
        <v/>
      </c>
      <c r="E711" s="162" t="str">
        <f t="shared" si="117"/>
        <v/>
      </c>
      <c r="F711" s="164" t="str">
        <f t="shared" si="118"/>
        <v/>
      </c>
      <c r="G711" s="165" t="str">
        <f t="shared" si="119"/>
        <v/>
      </c>
      <c r="H711" s="164" t="str">
        <f t="shared" si="120"/>
        <v/>
      </c>
      <c r="I711" s="162"/>
      <c r="J711" s="210"/>
      <c r="K711" s="162">
        <f t="shared" si="121"/>
        <v>0</v>
      </c>
      <c r="L711" s="164" t="str">
        <f t="shared" si="122"/>
        <v/>
      </c>
      <c r="M711" s="177"/>
      <c r="N711" s="59"/>
      <c r="O711" s="59"/>
      <c r="P711" s="59"/>
      <c r="Q711" s="59"/>
      <c r="R711" s="59"/>
      <c r="S711" s="59"/>
      <c r="T711" s="59"/>
      <c r="U711" s="59"/>
      <c r="V711" s="59"/>
      <c r="AA711" s="59"/>
      <c r="AB711" s="59"/>
      <c r="AC711" s="59"/>
      <c r="AD711" s="59"/>
      <c r="AE711" s="59"/>
      <c r="AF711" s="59"/>
      <c r="AG711" s="59"/>
      <c r="AH711" s="65"/>
      <c r="BF711" s="65"/>
      <c r="BG711" s="65"/>
      <c r="BI711" s="65"/>
    </row>
    <row r="712" spans="4:61">
      <c r="D712" s="162" t="str">
        <f t="shared" si="116"/>
        <v/>
      </c>
      <c r="E712" s="162" t="str">
        <f t="shared" si="117"/>
        <v/>
      </c>
      <c r="F712" s="164" t="str">
        <f t="shared" si="118"/>
        <v/>
      </c>
      <c r="G712" s="165" t="str">
        <f t="shared" si="119"/>
        <v/>
      </c>
      <c r="H712" s="164" t="str">
        <f t="shared" si="120"/>
        <v/>
      </c>
      <c r="I712" s="162"/>
      <c r="J712" s="210"/>
      <c r="K712" s="162">
        <f t="shared" si="121"/>
        <v>0</v>
      </c>
      <c r="L712" s="164" t="str">
        <f t="shared" si="122"/>
        <v/>
      </c>
      <c r="M712" s="177"/>
      <c r="N712" s="59"/>
      <c r="O712" s="59"/>
      <c r="P712" s="59"/>
      <c r="Q712" s="59"/>
      <c r="R712" s="59"/>
      <c r="S712" s="59"/>
      <c r="T712" s="59"/>
      <c r="U712" s="59"/>
      <c r="V712" s="59"/>
      <c r="AA712" s="59"/>
      <c r="AB712" s="59"/>
      <c r="AC712" s="59"/>
      <c r="AD712" s="59"/>
      <c r="AE712" s="59"/>
      <c r="AF712" s="59"/>
      <c r="AG712" s="59"/>
      <c r="AH712" s="65"/>
      <c r="BF712" s="65"/>
      <c r="BG712" s="65"/>
      <c r="BI712" s="65"/>
    </row>
    <row r="713" spans="4:61">
      <c r="D713" s="162" t="str">
        <f t="shared" si="116"/>
        <v/>
      </c>
      <c r="E713" s="162" t="str">
        <f t="shared" si="117"/>
        <v/>
      </c>
      <c r="F713" s="164" t="str">
        <f t="shared" si="118"/>
        <v/>
      </c>
      <c r="G713" s="165" t="str">
        <f t="shared" si="119"/>
        <v/>
      </c>
      <c r="H713" s="164" t="str">
        <f t="shared" si="120"/>
        <v/>
      </c>
      <c r="I713" s="162"/>
      <c r="J713" s="210"/>
      <c r="K713" s="162">
        <f t="shared" si="121"/>
        <v>0</v>
      </c>
      <c r="L713" s="164" t="str">
        <f t="shared" si="122"/>
        <v/>
      </c>
      <c r="M713" s="177"/>
      <c r="N713" s="59"/>
      <c r="O713" s="59"/>
      <c r="P713" s="59"/>
      <c r="Q713" s="59"/>
      <c r="R713" s="59"/>
      <c r="S713" s="59"/>
      <c r="T713" s="59"/>
      <c r="U713" s="59"/>
      <c r="V713" s="59"/>
      <c r="AA713" s="59"/>
      <c r="AB713" s="59"/>
      <c r="AC713" s="59"/>
      <c r="AD713" s="59"/>
      <c r="AE713" s="59"/>
      <c r="AF713" s="59"/>
      <c r="AG713" s="59"/>
      <c r="AH713" s="65"/>
      <c r="BF713" s="65"/>
      <c r="BG713" s="65"/>
      <c r="BI713" s="65"/>
    </row>
    <row r="714" spans="4:61">
      <c r="D714" s="162" t="str">
        <f t="shared" si="116"/>
        <v/>
      </c>
      <c r="E714" s="162" t="str">
        <f t="shared" si="117"/>
        <v/>
      </c>
      <c r="F714" s="164" t="str">
        <f t="shared" si="118"/>
        <v/>
      </c>
      <c r="G714" s="165" t="str">
        <f t="shared" si="119"/>
        <v/>
      </c>
      <c r="H714" s="164" t="str">
        <f t="shared" si="120"/>
        <v/>
      </c>
      <c r="I714" s="162"/>
      <c r="J714" s="210"/>
      <c r="K714" s="162">
        <f t="shared" si="121"/>
        <v>0</v>
      </c>
      <c r="L714" s="164" t="str">
        <f t="shared" si="122"/>
        <v/>
      </c>
      <c r="M714" s="177"/>
      <c r="N714" s="59"/>
      <c r="O714" s="59"/>
      <c r="P714" s="59"/>
      <c r="Q714" s="59"/>
      <c r="R714" s="59"/>
      <c r="S714" s="59"/>
      <c r="T714" s="59"/>
      <c r="U714" s="59"/>
      <c r="V714" s="59"/>
      <c r="AA714" s="59"/>
      <c r="AB714" s="59"/>
      <c r="AC714" s="59"/>
      <c r="AD714" s="59"/>
      <c r="AE714" s="59"/>
      <c r="AF714" s="59"/>
      <c r="AG714" s="59"/>
      <c r="AH714" s="65"/>
      <c r="BF714" s="65"/>
      <c r="BG714" s="65"/>
      <c r="BI714" s="65"/>
    </row>
    <row r="715" spans="4:61">
      <c r="D715" s="162" t="str">
        <f t="shared" si="116"/>
        <v/>
      </c>
      <c r="E715" s="162" t="str">
        <f t="shared" si="117"/>
        <v/>
      </c>
      <c r="F715" s="164" t="str">
        <f t="shared" si="118"/>
        <v/>
      </c>
      <c r="G715" s="165" t="str">
        <f t="shared" si="119"/>
        <v/>
      </c>
      <c r="H715" s="164" t="str">
        <f t="shared" si="120"/>
        <v/>
      </c>
      <c r="I715" s="162"/>
      <c r="J715" s="210"/>
      <c r="K715" s="162">
        <f t="shared" si="121"/>
        <v>0</v>
      </c>
      <c r="L715" s="164" t="str">
        <f t="shared" si="122"/>
        <v/>
      </c>
      <c r="M715" s="177"/>
      <c r="N715" s="59"/>
      <c r="O715" s="59"/>
      <c r="P715" s="59"/>
      <c r="Q715" s="59"/>
      <c r="R715" s="59"/>
      <c r="S715" s="59"/>
      <c r="T715" s="59"/>
      <c r="U715" s="59"/>
      <c r="V715" s="59"/>
      <c r="AA715" s="59"/>
      <c r="AB715" s="59"/>
      <c r="AC715" s="59"/>
      <c r="AD715" s="59"/>
      <c r="AE715" s="59"/>
      <c r="AF715" s="59"/>
      <c r="AG715" s="59"/>
      <c r="AH715" s="65"/>
      <c r="BF715" s="65"/>
      <c r="BG715" s="65"/>
      <c r="BI715" s="65"/>
    </row>
    <row r="716" spans="4:61">
      <c r="D716" s="162" t="str">
        <f t="shared" si="116"/>
        <v/>
      </c>
      <c r="E716" s="162" t="str">
        <f t="shared" si="117"/>
        <v/>
      </c>
      <c r="F716" s="164" t="str">
        <f t="shared" si="118"/>
        <v/>
      </c>
      <c r="G716" s="165" t="str">
        <f t="shared" si="119"/>
        <v/>
      </c>
      <c r="H716" s="164" t="str">
        <f t="shared" si="120"/>
        <v/>
      </c>
      <c r="I716" s="162"/>
      <c r="J716" s="210"/>
      <c r="K716" s="162">
        <f t="shared" si="121"/>
        <v>0</v>
      </c>
      <c r="L716" s="164" t="str">
        <f t="shared" si="122"/>
        <v/>
      </c>
      <c r="M716" s="177"/>
      <c r="N716" s="59"/>
      <c r="O716" s="59"/>
      <c r="P716" s="59"/>
      <c r="Q716" s="59"/>
      <c r="R716" s="59"/>
      <c r="S716" s="59"/>
      <c r="T716" s="59"/>
      <c r="U716" s="59"/>
      <c r="V716" s="59"/>
      <c r="AA716" s="59"/>
      <c r="AB716" s="59"/>
      <c r="AC716" s="59"/>
      <c r="AD716" s="59"/>
      <c r="AE716" s="59"/>
      <c r="AF716" s="59"/>
      <c r="AG716" s="59"/>
      <c r="AH716" s="65"/>
      <c r="BF716" s="65"/>
      <c r="BG716" s="65"/>
      <c r="BI716" s="65"/>
    </row>
    <row r="717" spans="4:61">
      <c r="D717" s="162" t="str">
        <f t="shared" si="116"/>
        <v/>
      </c>
      <c r="E717" s="162" t="str">
        <f t="shared" si="117"/>
        <v/>
      </c>
      <c r="F717" s="164" t="str">
        <f t="shared" si="118"/>
        <v/>
      </c>
      <c r="G717" s="165" t="str">
        <f t="shared" si="119"/>
        <v/>
      </c>
      <c r="H717" s="164" t="str">
        <f t="shared" si="120"/>
        <v/>
      </c>
      <c r="I717" s="162"/>
      <c r="J717" s="210"/>
      <c r="K717" s="162">
        <f t="shared" si="121"/>
        <v>0</v>
      </c>
      <c r="L717" s="164" t="str">
        <f t="shared" si="122"/>
        <v/>
      </c>
      <c r="M717" s="177"/>
      <c r="N717" s="59"/>
      <c r="O717" s="59"/>
      <c r="P717" s="59"/>
      <c r="Q717" s="59"/>
      <c r="R717" s="59"/>
      <c r="S717" s="59"/>
      <c r="T717" s="59"/>
      <c r="U717" s="59"/>
      <c r="V717" s="59"/>
      <c r="AA717" s="59"/>
      <c r="AB717" s="59"/>
      <c r="AC717" s="59"/>
      <c r="AD717" s="59"/>
      <c r="AE717" s="59"/>
      <c r="AF717" s="59"/>
      <c r="AG717" s="59"/>
      <c r="AH717" s="65"/>
      <c r="BF717" s="65"/>
      <c r="BG717" s="65"/>
      <c r="BI717" s="65"/>
    </row>
    <row r="718" spans="4:61">
      <c r="D718" s="162" t="str">
        <f t="shared" si="116"/>
        <v/>
      </c>
      <c r="E718" s="162" t="str">
        <f t="shared" si="117"/>
        <v/>
      </c>
      <c r="F718" s="164" t="str">
        <f t="shared" si="118"/>
        <v/>
      </c>
      <c r="G718" s="165" t="str">
        <f t="shared" si="119"/>
        <v/>
      </c>
      <c r="H718" s="164" t="str">
        <f t="shared" si="120"/>
        <v/>
      </c>
      <c r="I718" s="162"/>
      <c r="J718" s="210"/>
      <c r="K718" s="162">
        <f t="shared" si="121"/>
        <v>0</v>
      </c>
      <c r="L718" s="164" t="str">
        <f t="shared" si="122"/>
        <v/>
      </c>
      <c r="M718" s="177"/>
      <c r="N718" s="59"/>
      <c r="O718" s="59"/>
      <c r="P718" s="59"/>
      <c r="Q718" s="59"/>
      <c r="R718" s="59"/>
      <c r="S718" s="59"/>
      <c r="T718" s="59"/>
      <c r="U718" s="59"/>
      <c r="V718" s="59"/>
      <c r="AA718" s="59"/>
      <c r="AB718" s="59"/>
      <c r="AC718" s="59"/>
      <c r="AD718" s="59"/>
      <c r="AE718" s="59"/>
      <c r="AF718" s="59"/>
      <c r="AG718" s="59"/>
      <c r="AH718" s="65"/>
      <c r="BF718" s="65"/>
      <c r="BG718" s="65"/>
      <c r="BI718" s="65"/>
    </row>
    <row r="719" spans="4:61">
      <c r="D719" s="162" t="str">
        <f t="shared" si="116"/>
        <v/>
      </c>
      <c r="E719" s="162" t="str">
        <f t="shared" si="117"/>
        <v/>
      </c>
      <c r="F719" s="164" t="str">
        <f t="shared" si="118"/>
        <v/>
      </c>
      <c r="G719" s="165" t="str">
        <f t="shared" si="119"/>
        <v/>
      </c>
      <c r="H719" s="164" t="str">
        <f t="shared" si="120"/>
        <v/>
      </c>
      <c r="I719" s="162"/>
      <c r="J719" s="210"/>
      <c r="K719" s="162">
        <f t="shared" si="121"/>
        <v>0</v>
      </c>
      <c r="L719" s="164" t="str">
        <f t="shared" si="122"/>
        <v/>
      </c>
      <c r="M719" s="177"/>
      <c r="N719" s="59"/>
      <c r="O719" s="59"/>
      <c r="P719" s="59"/>
      <c r="Q719" s="59"/>
      <c r="R719" s="59"/>
      <c r="S719" s="59"/>
      <c r="T719" s="59"/>
      <c r="U719" s="59"/>
      <c r="V719" s="59"/>
      <c r="AA719" s="59"/>
      <c r="AB719" s="59"/>
      <c r="AC719" s="59"/>
      <c r="AD719" s="59"/>
      <c r="AE719" s="59"/>
      <c r="AF719" s="59"/>
      <c r="AG719" s="59"/>
      <c r="AH719" s="65"/>
      <c r="BF719" s="65"/>
      <c r="BG719" s="65"/>
      <c r="BI719" s="65"/>
    </row>
    <row r="720" spans="4:61">
      <c r="D720" s="162" t="str">
        <f t="shared" si="116"/>
        <v/>
      </c>
      <c r="E720" s="162" t="str">
        <f t="shared" si="117"/>
        <v/>
      </c>
      <c r="F720" s="164" t="str">
        <f t="shared" si="118"/>
        <v/>
      </c>
      <c r="G720" s="165" t="str">
        <f t="shared" si="119"/>
        <v/>
      </c>
      <c r="H720" s="164" t="str">
        <f t="shared" si="120"/>
        <v/>
      </c>
      <c r="I720" s="162"/>
      <c r="J720" s="210"/>
      <c r="K720" s="162">
        <f t="shared" si="121"/>
        <v>0</v>
      </c>
      <c r="L720" s="164" t="str">
        <f t="shared" si="122"/>
        <v/>
      </c>
      <c r="M720" s="177"/>
      <c r="N720" s="59"/>
      <c r="O720" s="59"/>
      <c r="P720" s="59"/>
      <c r="Q720" s="59"/>
      <c r="R720" s="59"/>
      <c r="S720" s="59"/>
      <c r="T720" s="59"/>
      <c r="U720" s="59"/>
      <c r="V720" s="59"/>
      <c r="AA720" s="59"/>
      <c r="AB720" s="59"/>
      <c r="AC720" s="59"/>
      <c r="AD720" s="59"/>
      <c r="AE720" s="59"/>
      <c r="AF720" s="59"/>
      <c r="AG720" s="59"/>
      <c r="AH720" s="65"/>
      <c r="BF720" s="65"/>
      <c r="BG720" s="65"/>
      <c r="BI720" s="65"/>
    </row>
    <row r="721" spans="4:61">
      <c r="D721" s="162" t="str">
        <f t="shared" si="116"/>
        <v/>
      </c>
      <c r="E721" s="162" t="str">
        <f t="shared" si="117"/>
        <v/>
      </c>
      <c r="F721" s="164" t="str">
        <f t="shared" si="118"/>
        <v/>
      </c>
      <c r="G721" s="165" t="str">
        <f t="shared" si="119"/>
        <v/>
      </c>
      <c r="H721" s="164" t="str">
        <f t="shared" si="120"/>
        <v/>
      </c>
      <c r="I721" s="162"/>
      <c r="J721" s="210"/>
      <c r="K721" s="162">
        <f t="shared" si="121"/>
        <v>0</v>
      </c>
      <c r="L721" s="164" t="str">
        <f t="shared" si="122"/>
        <v/>
      </c>
      <c r="M721" s="177"/>
      <c r="N721" s="59"/>
      <c r="O721" s="59"/>
      <c r="P721" s="59"/>
      <c r="Q721" s="59"/>
      <c r="R721" s="59"/>
      <c r="S721" s="59"/>
      <c r="T721" s="59"/>
      <c r="U721" s="59"/>
      <c r="V721" s="59"/>
      <c r="AA721" s="59"/>
      <c r="AB721" s="59"/>
      <c r="AC721" s="59"/>
      <c r="AD721" s="59"/>
      <c r="AE721" s="59"/>
      <c r="AF721" s="59"/>
      <c r="AG721" s="59"/>
      <c r="AH721" s="65"/>
      <c r="BF721" s="65"/>
      <c r="BG721" s="65"/>
      <c r="BI721" s="65"/>
    </row>
    <row r="722" spans="4:61">
      <c r="D722" s="162" t="str">
        <f t="shared" si="116"/>
        <v/>
      </c>
      <c r="E722" s="162" t="str">
        <f t="shared" si="117"/>
        <v/>
      </c>
      <c r="F722" s="164" t="str">
        <f t="shared" si="118"/>
        <v/>
      </c>
      <c r="G722" s="165" t="str">
        <f t="shared" si="119"/>
        <v/>
      </c>
      <c r="H722" s="164" t="str">
        <f t="shared" si="120"/>
        <v/>
      </c>
      <c r="I722" s="162"/>
      <c r="J722" s="210"/>
      <c r="K722" s="162">
        <f t="shared" si="121"/>
        <v>0</v>
      </c>
      <c r="L722" s="164" t="str">
        <f t="shared" si="122"/>
        <v/>
      </c>
      <c r="M722" s="177"/>
      <c r="N722" s="59"/>
      <c r="O722" s="59"/>
      <c r="P722" s="59"/>
      <c r="Q722" s="59"/>
      <c r="R722" s="59"/>
      <c r="S722" s="59"/>
      <c r="T722" s="59"/>
      <c r="U722" s="59"/>
      <c r="V722" s="59"/>
      <c r="AA722" s="59"/>
      <c r="AB722" s="59"/>
      <c r="AC722" s="59"/>
      <c r="AD722" s="59"/>
      <c r="AE722" s="59"/>
      <c r="AF722" s="59"/>
      <c r="AG722" s="59"/>
      <c r="AH722" s="65"/>
      <c r="BF722" s="65"/>
      <c r="BG722" s="65"/>
      <c r="BI722" s="65"/>
    </row>
    <row r="723" spans="4:61">
      <c r="D723" s="162" t="str">
        <f t="shared" si="116"/>
        <v/>
      </c>
      <c r="E723" s="162" t="str">
        <f t="shared" si="117"/>
        <v/>
      </c>
      <c r="F723" s="164" t="str">
        <f t="shared" si="118"/>
        <v/>
      </c>
      <c r="G723" s="165" t="str">
        <f t="shared" si="119"/>
        <v/>
      </c>
      <c r="H723" s="164" t="str">
        <f t="shared" si="120"/>
        <v/>
      </c>
      <c r="I723" s="162"/>
      <c r="J723" s="210"/>
      <c r="K723" s="162">
        <f t="shared" si="121"/>
        <v>0</v>
      </c>
      <c r="L723" s="164" t="str">
        <f t="shared" si="122"/>
        <v/>
      </c>
      <c r="M723" s="177"/>
      <c r="N723" s="59"/>
      <c r="O723" s="59"/>
      <c r="P723" s="59"/>
      <c r="Q723" s="59"/>
      <c r="R723" s="59"/>
      <c r="S723" s="59"/>
      <c r="T723" s="59"/>
      <c r="U723" s="59"/>
      <c r="V723" s="59"/>
      <c r="AA723" s="59"/>
      <c r="AB723" s="59"/>
      <c r="AC723" s="59"/>
      <c r="AD723" s="59"/>
      <c r="AE723" s="59"/>
      <c r="AF723" s="59"/>
      <c r="AG723" s="59"/>
      <c r="AH723" s="65"/>
      <c r="BF723" s="65"/>
      <c r="BG723" s="65"/>
      <c r="BI723" s="65"/>
    </row>
    <row r="724" spans="4:61">
      <c r="D724" s="162" t="str">
        <f t="shared" si="116"/>
        <v/>
      </c>
      <c r="E724" s="162" t="str">
        <f t="shared" si="117"/>
        <v/>
      </c>
      <c r="F724" s="164" t="str">
        <f t="shared" si="118"/>
        <v/>
      </c>
      <c r="G724" s="165" t="str">
        <f t="shared" si="119"/>
        <v/>
      </c>
      <c r="H724" s="164" t="str">
        <f t="shared" si="120"/>
        <v/>
      </c>
      <c r="I724" s="162"/>
      <c r="J724" s="210"/>
      <c r="K724" s="162">
        <f t="shared" si="121"/>
        <v>0</v>
      </c>
      <c r="L724" s="164" t="str">
        <f t="shared" si="122"/>
        <v/>
      </c>
      <c r="M724" s="177"/>
      <c r="N724" s="59"/>
      <c r="O724" s="59"/>
      <c r="P724" s="59"/>
      <c r="Q724" s="59"/>
      <c r="R724" s="59"/>
      <c r="S724" s="59"/>
      <c r="T724" s="59"/>
      <c r="U724" s="59"/>
      <c r="V724" s="59"/>
      <c r="AA724" s="59"/>
      <c r="AB724" s="59"/>
      <c r="AC724" s="59"/>
      <c r="AD724" s="59"/>
      <c r="AE724" s="59"/>
      <c r="AF724" s="59"/>
      <c r="AG724" s="59"/>
      <c r="AH724" s="65"/>
      <c r="BF724" s="65"/>
      <c r="BG724" s="65"/>
      <c r="BI724" s="65"/>
    </row>
    <row r="725" spans="4:61">
      <c r="D725" s="162" t="str">
        <f t="shared" si="116"/>
        <v/>
      </c>
      <c r="E725" s="162" t="str">
        <f t="shared" si="117"/>
        <v/>
      </c>
      <c r="F725" s="164" t="str">
        <f t="shared" si="118"/>
        <v/>
      </c>
      <c r="G725" s="165" t="str">
        <f t="shared" si="119"/>
        <v/>
      </c>
      <c r="H725" s="164" t="str">
        <f t="shared" si="120"/>
        <v/>
      </c>
      <c r="I725" s="162"/>
      <c r="J725" s="210"/>
      <c r="K725" s="162">
        <f t="shared" si="121"/>
        <v>0</v>
      </c>
      <c r="L725" s="164" t="str">
        <f t="shared" si="122"/>
        <v/>
      </c>
      <c r="M725" s="177"/>
      <c r="N725" s="59"/>
      <c r="O725" s="59"/>
      <c r="P725" s="59"/>
      <c r="Q725" s="59"/>
      <c r="R725" s="59"/>
      <c r="S725" s="59"/>
      <c r="T725" s="59"/>
      <c r="U725" s="59"/>
      <c r="V725" s="59"/>
      <c r="AA725" s="59"/>
      <c r="AB725" s="59"/>
      <c r="AC725" s="59"/>
      <c r="AD725" s="59"/>
      <c r="AE725" s="59"/>
      <c r="AF725" s="59"/>
      <c r="AG725" s="59"/>
      <c r="AH725" s="65"/>
      <c r="BF725" s="65"/>
      <c r="BG725" s="65"/>
      <c r="BI725" s="65"/>
    </row>
    <row r="726" spans="4:61">
      <c r="D726" s="162" t="str">
        <f t="shared" si="116"/>
        <v/>
      </c>
      <c r="E726" s="162" t="str">
        <f t="shared" si="117"/>
        <v/>
      </c>
      <c r="F726" s="164" t="str">
        <f t="shared" si="118"/>
        <v/>
      </c>
      <c r="G726" s="165" t="str">
        <f t="shared" si="119"/>
        <v/>
      </c>
      <c r="H726" s="164" t="str">
        <f t="shared" si="120"/>
        <v/>
      </c>
      <c r="I726" s="162"/>
      <c r="J726" s="210"/>
      <c r="K726" s="162">
        <f t="shared" si="121"/>
        <v>0</v>
      </c>
      <c r="L726" s="164" t="str">
        <f t="shared" si="122"/>
        <v/>
      </c>
      <c r="M726" s="177"/>
      <c r="N726" s="59"/>
      <c r="O726" s="59"/>
      <c r="P726" s="59"/>
      <c r="Q726" s="59"/>
      <c r="R726" s="59"/>
      <c r="S726" s="59"/>
      <c r="T726" s="59"/>
      <c r="U726" s="59"/>
      <c r="V726" s="59"/>
      <c r="AA726" s="59"/>
      <c r="AB726" s="59"/>
      <c r="AC726" s="59"/>
      <c r="AD726" s="59"/>
      <c r="AE726" s="59"/>
      <c r="AF726" s="59"/>
      <c r="AG726" s="59"/>
      <c r="AH726" s="65"/>
      <c r="BF726" s="65"/>
      <c r="BG726" s="65"/>
      <c r="BI726" s="65"/>
    </row>
    <row r="727" spans="4:61">
      <c r="D727" s="162" t="str">
        <f t="shared" si="116"/>
        <v/>
      </c>
      <c r="E727" s="162" t="str">
        <f t="shared" si="117"/>
        <v/>
      </c>
      <c r="F727" s="164" t="str">
        <f t="shared" si="118"/>
        <v/>
      </c>
      <c r="G727" s="165" t="str">
        <f t="shared" si="119"/>
        <v/>
      </c>
      <c r="H727" s="164" t="str">
        <f t="shared" si="120"/>
        <v/>
      </c>
      <c r="I727" s="162"/>
      <c r="J727" s="210"/>
      <c r="K727" s="162">
        <f t="shared" si="121"/>
        <v>0</v>
      </c>
      <c r="L727" s="164" t="str">
        <f t="shared" si="122"/>
        <v/>
      </c>
      <c r="M727" s="177"/>
      <c r="N727" s="59"/>
      <c r="O727" s="59"/>
      <c r="P727" s="59"/>
      <c r="Q727" s="59"/>
      <c r="R727" s="59"/>
      <c r="S727" s="59"/>
      <c r="T727" s="59"/>
      <c r="U727" s="59"/>
      <c r="V727" s="59"/>
      <c r="AA727" s="59"/>
      <c r="AB727" s="59"/>
      <c r="AC727" s="59"/>
      <c r="AD727" s="59"/>
      <c r="AE727" s="59"/>
      <c r="AF727" s="59"/>
      <c r="AG727" s="59"/>
      <c r="AH727" s="65"/>
      <c r="BF727" s="65"/>
      <c r="BG727" s="65"/>
      <c r="BI727" s="65"/>
    </row>
    <row r="728" spans="4:61">
      <c r="D728" s="162" t="str">
        <f t="shared" si="116"/>
        <v/>
      </c>
      <c r="E728" s="162" t="str">
        <f t="shared" si="117"/>
        <v/>
      </c>
      <c r="F728" s="164" t="str">
        <f t="shared" si="118"/>
        <v/>
      </c>
      <c r="G728" s="165" t="str">
        <f t="shared" si="119"/>
        <v/>
      </c>
      <c r="H728" s="164" t="str">
        <f t="shared" si="120"/>
        <v/>
      </c>
      <c r="I728" s="162"/>
      <c r="J728" s="210"/>
      <c r="K728" s="162">
        <f t="shared" si="121"/>
        <v>0</v>
      </c>
      <c r="L728" s="164" t="str">
        <f t="shared" si="122"/>
        <v/>
      </c>
      <c r="M728" s="177"/>
      <c r="N728" s="59"/>
      <c r="O728" s="59"/>
      <c r="P728" s="59"/>
      <c r="Q728" s="59"/>
      <c r="R728" s="59"/>
      <c r="S728" s="59"/>
      <c r="T728" s="59"/>
      <c r="U728" s="59"/>
      <c r="V728" s="59"/>
      <c r="AA728" s="59"/>
      <c r="AB728" s="59"/>
      <c r="AC728" s="59"/>
      <c r="AD728" s="59"/>
      <c r="AE728" s="59"/>
      <c r="AF728" s="59"/>
      <c r="AG728" s="59"/>
      <c r="AH728" s="65"/>
      <c r="BF728" s="65"/>
      <c r="BG728" s="65"/>
      <c r="BI728" s="65"/>
    </row>
    <row r="729" spans="4:61">
      <c r="D729" s="162" t="str">
        <f t="shared" si="116"/>
        <v/>
      </c>
      <c r="E729" s="162" t="str">
        <f t="shared" si="117"/>
        <v/>
      </c>
      <c r="F729" s="164" t="str">
        <f t="shared" si="118"/>
        <v/>
      </c>
      <c r="G729" s="165" t="str">
        <f t="shared" si="119"/>
        <v/>
      </c>
      <c r="H729" s="164" t="str">
        <f t="shared" si="120"/>
        <v/>
      </c>
      <c r="I729" s="162"/>
      <c r="J729" s="210"/>
      <c r="K729" s="162">
        <f t="shared" si="121"/>
        <v>0</v>
      </c>
      <c r="L729" s="164" t="str">
        <f t="shared" si="122"/>
        <v/>
      </c>
      <c r="M729" s="177"/>
      <c r="N729" s="59"/>
      <c r="O729" s="59"/>
      <c r="P729" s="59"/>
      <c r="Q729" s="59"/>
      <c r="R729" s="59"/>
      <c r="S729" s="59"/>
      <c r="T729" s="59"/>
      <c r="U729" s="59"/>
      <c r="V729" s="59"/>
      <c r="AA729" s="59"/>
      <c r="AB729" s="59"/>
      <c r="AC729" s="59"/>
      <c r="AD729" s="59"/>
      <c r="AE729" s="59"/>
      <c r="AF729" s="59"/>
      <c r="AG729" s="59"/>
      <c r="AH729" s="65"/>
      <c r="BF729" s="65"/>
      <c r="BG729" s="65"/>
      <c r="BI729" s="65"/>
    </row>
    <row r="730" spans="4:61">
      <c r="D730" s="162" t="str">
        <f t="shared" si="116"/>
        <v/>
      </c>
      <c r="E730" s="162" t="str">
        <f t="shared" si="117"/>
        <v/>
      </c>
      <c r="F730" s="164" t="str">
        <f t="shared" si="118"/>
        <v/>
      </c>
      <c r="G730" s="165" t="str">
        <f t="shared" si="119"/>
        <v/>
      </c>
      <c r="H730" s="164" t="str">
        <f t="shared" si="120"/>
        <v/>
      </c>
      <c r="I730" s="162"/>
      <c r="J730" s="210"/>
      <c r="K730" s="162">
        <f t="shared" si="121"/>
        <v>0</v>
      </c>
      <c r="L730" s="164" t="str">
        <f t="shared" si="122"/>
        <v/>
      </c>
      <c r="M730" s="177"/>
      <c r="N730" s="59"/>
      <c r="O730" s="59"/>
      <c r="P730" s="59"/>
      <c r="Q730" s="59"/>
      <c r="R730" s="59"/>
      <c r="S730" s="59"/>
      <c r="T730" s="59"/>
      <c r="U730" s="59"/>
      <c r="V730" s="59"/>
      <c r="AA730" s="59"/>
      <c r="AB730" s="59"/>
      <c r="AC730" s="59"/>
      <c r="AD730" s="59"/>
      <c r="AE730" s="59"/>
      <c r="AF730" s="59"/>
      <c r="AG730" s="59"/>
      <c r="AH730" s="65"/>
      <c r="BF730" s="65"/>
      <c r="BG730" s="65"/>
      <c r="BI730" s="65"/>
    </row>
    <row r="731" spans="4:61">
      <c r="D731" s="162" t="str">
        <f t="shared" si="116"/>
        <v/>
      </c>
      <c r="E731" s="162" t="str">
        <f t="shared" si="117"/>
        <v/>
      </c>
      <c r="F731" s="164" t="str">
        <f t="shared" si="118"/>
        <v/>
      </c>
      <c r="G731" s="165" t="str">
        <f t="shared" si="119"/>
        <v/>
      </c>
      <c r="H731" s="164" t="str">
        <f t="shared" si="120"/>
        <v/>
      </c>
      <c r="I731" s="162"/>
      <c r="J731" s="210"/>
      <c r="K731" s="162">
        <f t="shared" si="121"/>
        <v>0</v>
      </c>
      <c r="L731" s="164" t="str">
        <f t="shared" si="122"/>
        <v/>
      </c>
      <c r="M731" s="177"/>
      <c r="N731" s="59"/>
      <c r="O731" s="59"/>
      <c r="P731" s="59"/>
      <c r="Q731" s="59"/>
      <c r="R731" s="59"/>
      <c r="S731" s="59"/>
      <c r="T731" s="59"/>
      <c r="U731" s="59"/>
      <c r="V731" s="59"/>
      <c r="AA731" s="59"/>
      <c r="AB731" s="59"/>
      <c r="AC731" s="59"/>
      <c r="AD731" s="59"/>
      <c r="AE731" s="59"/>
      <c r="AF731" s="59"/>
      <c r="AG731" s="59"/>
      <c r="AH731" s="65"/>
      <c r="BF731" s="65"/>
      <c r="BG731" s="65"/>
      <c r="BI731" s="65"/>
    </row>
    <row r="732" spans="4:61">
      <c r="D732" s="162" t="str">
        <f t="shared" si="116"/>
        <v/>
      </c>
      <c r="E732" s="162" t="str">
        <f t="shared" si="117"/>
        <v/>
      </c>
      <c r="F732" s="164" t="str">
        <f t="shared" si="118"/>
        <v/>
      </c>
      <c r="G732" s="165" t="str">
        <f t="shared" si="119"/>
        <v/>
      </c>
      <c r="H732" s="164" t="str">
        <f t="shared" si="120"/>
        <v/>
      </c>
      <c r="I732" s="162"/>
      <c r="J732" s="210"/>
      <c r="K732" s="162">
        <f t="shared" si="121"/>
        <v>0</v>
      </c>
      <c r="L732" s="164" t="str">
        <f t="shared" si="122"/>
        <v/>
      </c>
      <c r="M732" s="177"/>
      <c r="N732" s="59"/>
      <c r="O732" s="59"/>
      <c r="P732" s="59"/>
      <c r="Q732" s="59"/>
      <c r="R732" s="59"/>
      <c r="S732" s="59"/>
      <c r="T732" s="59"/>
      <c r="U732" s="59"/>
      <c r="V732" s="59"/>
      <c r="AA732" s="59"/>
      <c r="AB732" s="59"/>
      <c r="AC732" s="59"/>
      <c r="AD732" s="59"/>
      <c r="AE732" s="59"/>
      <c r="AF732" s="59"/>
      <c r="AG732" s="59"/>
      <c r="AH732" s="65"/>
      <c r="BF732" s="65"/>
      <c r="BG732" s="65"/>
      <c r="BI732" s="65"/>
    </row>
    <row r="733" spans="4:61">
      <c r="D733" s="162" t="str">
        <f t="shared" si="116"/>
        <v/>
      </c>
      <c r="E733" s="162" t="str">
        <f t="shared" si="117"/>
        <v/>
      </c>
      <c r="F733" s="164" t="str">
        <f t="shared" si="118"/>
        <v/>
      </c>
      <c r="G733" s="165" t="str">
        <f t="shared" si="119"/>
        <v/>
      </c>
      <c r="H733" s="164" t="str">
        <f t="shared" si="120"/>
        <v/>
      </c>
      <c r="I733" s="162"/>
      <c r="J733" s="210"/>
      <c r="K733" s="162">
        <f t="shared" si="121"/>
        <v>0</v>
      </c>
      <c r="L733" s="164" t="str">
        <f t="shared" si="122"/>
        <v/>
      </c>
      <c r="M733" s="177"/>
      <c r="N733" s="59"/>
      <c r="O733" s="59"/>
      <c r="P733" s="59"/>
      <c r="Q733" s="59"/>
      <c r="R733" s="59"/>
      <c r="S733" s="59"/>
      <c r="T733" s="59"/>
      <c r="U733" s="59"/>
      <c r="V733" s="59"/>
      <c r="AA733" s="59"/>
      <c r="AB733" s="59"/>
      <c r="AC733" s="59"/>
      <c r="AD733" s="59"/>
      <c r="AE733" s="59"/>
      <c r="AF733" s="59"/>
      <c r="AG733" s="59"/>
      <c r="AH733" s="65"/>
      <c r="BF733" s="65"/>
      <c r="BG733" s="65"/>
      <c r="BI733" s="65"/>
    </row>
    <row r="734" spans="4:61">
      <c r="D734" s="162" t="str">
        <f t="shared" si="116"/>
        <v/>
      </c>
      <c r="E734" s="162" t="str">
        <f t="shared" si="117"/>
        <v/>
      </c>
      <c r="F734" s="164" t="str">
        <f t="shared" si="118"/>
        <v/>
      </c>
      <c r="G734" s="165" t="str">
        <f t="shared" si="119"/>
        <v/>
      </c>
      <c r="H734" s="164" t="str">
        <f t="shared" si="120"/>
        <v/>
      </c>
      <c r="I734" s="162"/>
      <c r="J734" s="210"/>
      <c r="K734" s="162">
        <f t="shared" si="121"/>
        <v>0</v>
      </c>
      <c r="L734" s="164" t="str">
        <f t="shared" si="122"/>
        <v/>
      </c>
      <c r="M734" s="177"/>
      <c r="N734" s="59"/>
      <c r="O734" s="59"/>
      <c r="P734" s="59"/>
      <c r="Q734" s="59"/>
      <c r="R734" s="59"/>
      <c r="S734" s="59"/>
      <c r="T734" s="59"/>
      <c r="U734" s="59"/>
      <c r="V734" s="59"/>
      <c r="AA734" s="59"/>
      <c r="AB734" s="59"/>
      <c r="AC734" s="59"/>
      <c r="AD734" s="59"/>
      <c r="AE734" s="59"/>
      <c r="AF734" s="59"/>
      <c r="AG734" s="59"/>
      <c r="AH734" s="65"/>
      <c r="BF734" s="65"/>
      <c r="BG734" s="65"/>
      <c r="BI734" s="65"/>
    </row>
    <row r="735" spans="4:61">
      <c r="D735" s="162" t="str">
        <f t="shared" si="116"/>
        <v/>
      </c>
      <c r="E735" s="162" t="str">
        <f t="shared" si="117"/>
        <v/>
      </c>
      <c r="F735" s="164" t="str">
        <f t="shared" si="118"/>
        <v/>
      </c>
      <c r="G735" s="165" t="str">
        <f t="shared" si="119"/>
        <v/>
      </c>
      <c r="H735" s="164" t="str">
        <f t="shared" si="120"/>
        <v/>
      </c>
      <c r="I735" s="162"/>
      <c r="J735" s="210"/>
      <c r="K735" s="162">
        <f t="shared" si="121"/>
        <v>0</v>
      </c>
      <c r="L735" s="164" t="str">
        <f t="shared" si="122"/>
        <v/>
      </c>
      <c r="M735" s="177"/>
      <c r="N735" s="59"/>
      <c r="O735" s="59"/>
      <c r="P735" s="59"/>
      <c r="Q735" s="59"/>
      <c r="R735" s="59"/>
      <c r="S735" s="59"/>
      <c r="T735" s="59"/>
      <c r="U735" s="59"/>
      <c r="V735" s="59"/>
      <c r="AA735" s="59"/>
      <c r="AB735" s="59"/>
      <c r="AC735" s="59"/>
      <c r="AD735" s="59"/>
      <c r="AE735" s="59"/>
      <c r="AF735" s="59"/>
      <c r="AG735" s="59"/>
      <c r="AH735" s="65"/>
      <c r="BF735" s="65"/>
      <c r="BG735" s="65"/>
      <c r="BI735" s="65"/>
    </row>
    <row r="736" spans="4:61">
      <c r="D736" s="162" t="str">
        <f t="shared" si="116"/>
        <v/>
      </c>
      <c r="E736" s="162" t="str">
        <f t="shared" si="117"/>
        <v/>
      </c>
      <c r="F736" s="164" t="str">
        <f t="shared" si="118"/>
        <v/>
      </c>
      <c r="G736" s="165" t="str">
        <f t="shared" si="119"/>
        <v/>
      </c>
      <c r="H736" s="164" t="str">
        <f t="shared" si="120"/>
        <v/>
      </c>
      <c r="I736" s="162"/>
      <c r="J736" s="210"/>
      <c r="K736" s="162">
        <f t="shared" si="121"/>
        <v>0</v>
      </c>
      <c r="L736" s="164" t="str">
        <f t="shared" si="122"/>
        <v/>
      </c>
      <c r="M736" s="177"/>
      <c r="N736" s="59"/>
      <c r="O736" s="59"/>
      <c r="P736" s="59"/>
      <c r="Q736" s="59"/>
      <c r="R736" s="59"/>
      <c r="S736" s="59"/>
      <c r="T736" s="59"/>
      <c r="U736" s="59"/>
      <c r="V736" s="59"/>
      <c r="AA736" s="59"/>
      <c r="AB736" s="59"/>
      <c r="AC736" s="59"/>
      <c r="AD736" s="59"/>
      <c r="AE736" s="59"/>
      <c r="AF736" s="59"/>
      <c r="AG736" s="59"/>
      <c r="AH736" s="65"/>
      <c r="BF736" s="65"/>
      <c r="BG736" s="65"/>
      <c r="BI736" s="65"/>
    </row>
    <row r="737" spans="4:61">
      <c r="D737" s="162" t="str">
        <f t="shared" si="116"/>
        <v/>
      </c>
      <c r="E737" s="162" t="str">
        <f t="shared" si="117"/>
        <v/>
      </c>
      <c r="F737" s="164" t="str">
        <f t="shared" si="118"/>
        <v/>
      </c>
      <c r="G737" s="165" t="str">
        <f t="shared" si="119"/>
        <v/>
      </c>
      <c r="H737" s="164" t="str">
        <f t="shared" si="120"/>
        <v/>
      </c>
      <c r="I737" s="162"/>
      <c r="J737" s="210"/>
      <c r="K737" s="162">
        <f t="shared" si="121"/>
        <v>0</v>
      </c>
      <c r="L737" s="164" t="str">
        <f t="shared" si="122"/>
        <v/>
      </c>
      <c r="M737" s="177"/>
      <c r="N737" s="59"/>
      <c r="O737" s="59"/>
      <c r="P737" s="59"/>
      <c r="Q737" s="59"/>
      <c r="R737" s="59"/>
      <c r="S737" s="59"/>
      <c r="T737" s="59"/>
      <c r="U737" s="59"/>
      <c r="V737" s="59"/>
      <c r="AA737" s="59"/>
      <c r="AB737" s="59"/>
      <c r="AC737" s="59"/>
      <c r="AD737" s="59"/>
      <c r="AE737" s="59"/>
      <c r="AF737" s="59"/>
      <c r="AG737" s="59"/>
      <c r="AH737" s="65"/>
      <c r="BF737" s="65"/>
      <c r="BG737" s="65"/>
      <c r="BI737" s="65"/>
    </row>
    <row r="738" spans="4:61">
      <c r="D738" s="162" t="str">
        <f t="shared" si="116"/>
        <v/>
      </c>
      <c r="E738" s="162" t="str">
        <f t="shared" si="117"/>
        <v/>
      </c>
      <c r="F738" s="164" t="str">
        <f t="shared" si="118"/>
        <v/>
      </c>
      <c r="G738" s="165" t="str">
        <f t="shared" si="119"/>
        <v/>
      </c>
      <c r="H738" s="164" t="str">
        <f t="shared" si="120"/>
        <v/>
      </c>
      <c r="I738" s="162"/>
      <c r="J738" s="210"/>
      <c r="K738" s="162">
        <f t="shared" si="121"/>
        <v>0</v>
      </c>
      <c r="L738" s="164" t="str">
        <f t="shared" si="122"/>
        <v/>
      </c>
      <c r="M738" s="177"/>
      <c r="N738" s="59"/>
      <c r="O738" s="59"/>
      <c r="P738" s="59"/>
      <c r="Q738" s="59"/>
      <c r="R738" s="59"/>
      <c r="S738" s="59"/>
      <c r="T738" s="59"/>
      <c r="U738" s="59"/>
      <c r="V738" s="59"/>
      <c r="AA738" s="59"/>
      <c r="AB738" s="59"/>
      <c r="AC738" s="59"/>
      <c r="AD738" s="59"/>
      <c r="AE738" s="59"/>
      <c r="AF738" s="59"/>
      <c r="AG738" s="59"/>
      <c r="AH738" s="65"/>
      <c r="BF738" s="65"/>
      <c r="BG738" s="65"/>
      <c r="BI738" s="65"/>
    </row>
    <row r="739" spans="4:61">
      <c r="D739" s="162" t="str">
        <f t="shared" si="116"/>
        <v/>
      </c>
      <c r="E739" s="162" t="str">
        <f t="shared" si="117"/>
        <v/>
      </c>
      <c r="F739" s="164" t="str">
        <f t="shared" si="118"/>
        <v/>
      </c>
      <c r="G739" s="165" t="str">
        <f t="shared" si="119"/>
        <v/>
      </c>
      <c r="H739" s="164" t="str">
        <f t="shared" si="120"/>
        <v/>
      </c>
      <c r="I739" s="162"/>
      <c r="J739" s="210"/>
      <c r="K739" s="162">
        <f t="shared" si="121"/>
        <v>0</v>
      </c>
      <c r="L739" s="164" t="str">
        <f t="shared" si="122"/>
        <v/>
      </c>
      <c r="M739" s="177"/>
      <c r="N739" s="59"/>
      <c r="O739" s="59"/>
      <c r="P739" s="59"/>
      <c r="Q739" s="59"/>
      <c r="R739" s="59"/>
      <c r="S739" s="59"/>
      <c r="T739" s="59"/>
      <c r="U739" s="59"/>
      <c r="V739" s="59"/>
      <c r="AA739" s="59"/>
      <c r="AB739" s="59"/>
      <c r="AC739" s="59"/>
      <c r="AD739" s="59"/>
      <c r="AE739" s="59"/>
      <c r="AF739" s="59"/>
      <c r="AG739" s="59"/>
      <c r="AH739" s="65"/>
      <c r="BF739" s="65"/>
      <c r="BG739" s="65"/>
      <c r="BI739" s="65"/>
    </row>
    <row r="740" spans="4:61">
      <c r="D740" s="162" t="str">
        <f t="shared" si="116"/>
        <v/>
      </c>
      <c r="E740" s="162" t="str">
        <f t="shared" si="117"/>
        <v/>
      </c>
      <c r="F740" s="164" t="str">
        <f t="shared" si="118"/>
        <v/>
      </c>
      <c r="G740" s="165" t="str">
        <f t="shared" si="119"/>
        <v/>
      </c>
      <c r="H740" s="164" t="str">
        <f t="shared" si="120"/>
        <v/>
      </c>
      <c r="I740" s="162"/>
      <c r="J740" s="210"/>
      <c r="K740" s="162">
        <f t="shared" si="121"/>
        <v>0</v>
      </c>
      <c r="L740" s="164" t="str">
        <f t="shared" si="122"/>
        <v/>
      </c>
      <c r="M740" s="177"/>
      <c r="N740" s="59"/>
      <c r="O740" s="59"/>
      <c r="P740" s="59"/>
      <c r="Q740" s="59"/>
      <c r="R740" s="59"/>
      <c r="S740" s="59"/>
      <c r="T740" s="59"/>
      <c r="U740" s="59"/>
      <c r="V740" s="59"/>
      <c r="AA740" s="59"/>
      <c r="AB740" s="59"/>
      <c r="AC740" s="59"/>
      <c r="AD740" s="59"/>
      <c r="AE740" s="59"/>
      <c r="AF740" s="59"/>
      <c r="AG740" s="59"/>
      <c r="AH740" s="65"/>
      <c r="BF740" s="65"/>
      <c r="BG740" s="65"/>
      <c r="BI740" s="65"/>
    </row>
    <row r="741" spans="4:61">
      <c r="D741" s="162" t="str">
        <f t="shared" ref="D741:D804" si="123">IF(D740&lt;term*freq,D740+1,"")</f>
        <v/>
      </c>
      <c r="E741" s="162" t="str">
        <f t="shared" si="117"/>
        <v/>
      </c>
      <c r="F741" s="164" t="str">
        <f t="shared" si="118"/>
        <v/>
      </c>
      <c r="G741" s="165" t="str">
        <f t="shared" si="119"/>
        <v/>
      </c>
      <c r="H741" s="164" t="str">
        <f t="shared" si="120"/>
        <v/>
      </c>
      <c r="I741" s="162"/>
      <c r="J741" s="210"/>
      <c r="K741" s="162">
        <f t="shared" si="121"/>
        <v>0</v>
      </c>
      <c r="L741" s="164" t="str">
        <f t="shared" si="122"/>
        <v/>
      </c>
      <c r="M741" s="177"/>
      <c r="N741" s="59"/>
      <c r="O741" s="59"/>
      <c r="P741" s="59"/>
      <c r="Q741" s="59"/>
      <c r="R741" s="59"/>
      <c r="S741" s="59"/>
      <c r="T741" s="59"/>
      <c r="U741" s="59"/>
      <c r="V741" s="59"/>
      <c r="AA741" s="59"/>
      <c r="AB741" s="59"/>
      <c r="AC741" s="59"/>
      <c r="AD741" s="59"/>
      <c r="AE741" s="59"/>
      <c r="AF741" s="59"/>
      <c r="AG741" s="59"/>
      <c r="AH741" s="65"/>
      <c r="BF741" s="65"/>
      <c r="BG741" s="65"/>
      <c r="BI741" s="65"/>
    </row>
    <row r="742" spans="4:61">
      <c r="D742" s="162" t="str">
        <f t="shared" si="123"/>
        <v/>
      </c>
      <c r="E742" s="162" t="str">
        <f t="shared" si="117"/>
        <v/>
      </c>
      <c r="F742" s="164" t="str">
        <f t="shared" si="118"/>
        <v/>
      </c>
      <c r="G742" s="165" t="str">
        <f t="shared" si="119"/>
        <v/>
      </c>
      <c r="H742" s="164" t="str">
        <f t="shared" si="120"/>
        <v/>
      </c>
      <c r="I742" s="162"/>
      <c r="J742" s="210"/>
      <c r="K742" s="162">
        <f t="shared" si="121"/>
        <v>0</v>
      </c>
      <c r="L742" s="164" t="str">
        <f t="shared" si="122"/>
        <v/>
      </c>
      <c r="M742" s="177"/>
      <c r="N742" s="59"/>
      <c r="O742" s="59"/>
      <c r="P742" s="59"/>
      <c r="Q742" s="59"/>
      <c r="R742" s="59"/>
      <c r="S742" s="59"/>
      <c r="T742" s="59"/>
      <c r="U742" s="59"/>
      <c r="V742" s="59"/>
      <c r="AA742" s="59"/>
      <c r="AB742" s="59"/>
      <c r="AC742" s="59"/>
      <c r="AD742" s="59"/>
      <c r="AE742" s="59"/>
      <c r="AF742" s="59"/>
      <c r="AG742" s="59"/>
      <c r="AH742" s="65"/>
      <c r="BF742" s="65"/>
      <c r="BG742" s="65"/>
      <c r="BI742" s="65"/>
    </row>
    <row r="743" spans="4:61">
      <c r="D743" s="162" t="str">
        <f t="shared" si="123"/>
        <v/>
      </c>
      <c r="E743" s="162" t="str">
        <f t="shared" si="117"/>
        <v/>
      </c>
      <c r="F743" s="164" t="str">
        <f t="shared" si="118"/>
        <v/>
      </c>
      <c r="G743" s="165" t="str">
        <f t="shared" si="119"/>
        <v/>
      </c>
      <c r="H743" s="164" t="str">
        <f t="shared" si="120"/>
        <v/>
      </c>
      <c r="I743" s="162"/>
      <c r="J743" s="210"/>
      <c r="K743" s="162">
        <f t="shared" si="121"/>
        <v>0</v>
      </c>
      <c r="L743" s="164" t="str">
        <f t="shared" si="122"/>
        <v/>
      </c>
      <c r="M743" s="177"/>
      <c r="N743" s="59"/>
      <c r="O743" s="59"/>
      <c r="P743" s="59"/>
      <c r="Q743" s="59"/>
      <c r="R743" s="59"/>
      <c r="S743" s="59"/>
      <c r="T743" s="59"/>
      <c r="U743" s="59"/>
      <c r="V743" s="59"/>
      <c r="AA743" s="59"/>
      <c r="AB743" s="59"/>
      <c r="AC743" s="59"/>
      <c r="AD743" s="59"/>
      <c r="AE743" s="59"/>
      <c r="AF743" s="59"/>
      <c r="AG743" s="59"/>
      <c r="AH743" s="65"/>
      <c r="BF743" s="65"/>
      <c r="BG743" s="65"/>
      <c r="BI743" s="65"/>
    </row>
    <row r="744" spans="4:61">
      <c r="D744" s="162" t="str">
        <f t="shared" si="123"/>
        <v/>
      </c>
      <c r="E744" s="162" t="str">
        <f t="shared" si="117"/>
        <v/>
      </c>
      <c r="F744" s="164" t="str">
        <f t="shared" si="118"/>
        <v/>
      </c>
      <c r="G744" s="165" t="str">
        <f t="shared" si="119"/>
        <v/>
      </c>
      <c r="H744" s="164" t="str">
        <f t="shared" si="120"/>
        <v/>
      </c>
      <c r="I744" s="162"/>
      <c r="J744" s="210"/>
      <c r="K744" s="162">
        <f t="shared" si="121"/>
        <v>0</v>
      </c>
      <c r="L744" s="164" t="str">
        <f t="shared" si="122"/>
        <v/>
      </c>
      <c r="M744" s="177"/>
      <c r="N744" s="59"/>
      <c r="O744" s="59"/>
      <c r="P744" s="59"/>
      <c r="Q744" s="59"/>
      <c r="R744" s="59"/>
      <c r="S744" s="59"/>
      <c r="T744" s="59"/>
      <c r="U744" s="59"/>
      <c r="V744" s="59"/>
      <c r="AA744" s="59"/>
      <c r="AB744" s="59"/>
      <c r="AC744" s="59"/>
      <c r="AD744" s="59"/>
      <c r="AE744" s="59"/>
      <c r="AF744" s="59"/>
      <c r="AG744" s="59"/>
      <c r="AH744" s="65"/>
      <c r="BF744" s="65"/>
      <c r="BG744" s="65"/>
      <c r="BI744" s="65"/>
    </row>
    <row r="745" spans="4:61">
      <c r="D745" s="162" t="str">
        <f t="shared" si="123"/>
        <v/>
      </c>
      <c r="E745" s="162" t="str">
        <f t="shared" si="117"/>
        <v/>
      </c>
      <c r="F745" s="164" t="str">
        <f t="shared" si="118"/>
        <v/>
      </c>
      <c r="G745" s="165" t="str">
        <f t="shared" si="119"/>
        <v/>
      </c>
      <c r="H745" s="164" t="str">
        <f t="shared" si="120"/>
        <v/>
      </c>
      <c r="I745" s="162"/>
      <c r="J745" s="210"/>
      <c r="K745" s="162">
        <f t="shared" si="121"/>
        <v>0</v>
      </c>
      <c r="L745" s="164" t="str">
        <f t="shared" si="122"/>
        <v/>
      </c>
      <c r="M745" s="177"/>
      <c r="N745" s="59"/>
      <c r="O745" s="59"/>
      <c r="P745" s="59"/>
      <c r="Q745" s="59"/>
      <c r="R745" s="59"/>
      <c r="S745" s="59"/>
      <c r="T745" s="59"/>
      <c r="U745" s="59"/>
      <c r="V745" s="59"/>
      <c r="AA745" s="59"/>
      <c r="AB745" s="59"/>
      <c r="AC745" s="59"/>
      <c r="AD745" s="59"/>
      <c r="AE745" s="59"/>
      <c r="AF745" s="59"/>
      <c r="AG745" s="59"/>
      <c r="AH745" s="65"/>
      <c r="BF745" s="65"/>
      <c r="BG745" s="65"/>
      <c r="BI745" s="65"/>
    </row>
    <row r="746" spans="4:61">
      <c r="D746" s="162" t="str">
        <f t="shared" si="123"/>
        <v/>
      </c>
      <c r="E746" s="162" t="str">
        <f t="shared" si="117"/>
        <v/>
      </c>
      <c r="F746" s="164" t="str">
        <f t="shared" si="118"/>
        <v/>
      </c>
      <c r="G746" s="165" t="str">
        <f t="shared" si="119"/>
        <v/>
      </c>
      <c r="H746" s="164" t="str">
        <f t="shared" si="120"/>
        <v/>
      </c>
      <c r="I746" s="162"/>
      <c r="J746" s="210"/>
      <c r="K746" s="162">
        <f t="shared" si="121"/>
        <v>0</v>
      </c>
      <c r="L746" s="164" t="str">
        <f t="shared" si="122"/>
        <v/>
      </c>
      <c r="M746" s="177"/>
      <c r="N746" s="59"/>
      <c r="O746" s="59"/>
      <c r="P746" s="59"/>
      <c r="Q746" s="59"/>
      <c r="R746" s="59"/>
      <c r="S746" s="59"/>
      <c r="T746" s="59"/>
      <c r="U746" s="59"/>
      <c r="V746" s="59"/>
      <c r="AA746" s="59"/>
      <c r="AB746" s="59"/>
      <c r="AC746" s="59"/>
      <c r="AD746" s="59"/>
      <c r="AE746" s="59"/>
      <c r="AF746" s="59"/>
      <c r="AG746" s="59"/>
      <c r="AH746" s="65"/>
      <c r="BF746" s="65"/>
      <c r="BG746" s="65"/>
      <c r="BI746" s="65"/>
    </row>
    <row r="747" spans="4:61">
      <c r="D747" s="162" t="str">
        <f t="shared" si="123"/>
        <v/>
      </c>
      <c r="E747" s="162" t="str">
        <f t="shared" si="117"/>
        <v/>
      </c>
      <c r="F747" s="164" t="str">
        <f t="shared" si="118"/>
        <v/>
      </c>
      <c r="G747" s="165" t="str">
        <f t="shared" si="119"/>
        <v/>
      </c>
      <c r="H747" s="164" t="str">
        <f t="shared" si="120"/>
        <v/>
      </c>
      <c r="I747" s="162"/>
      <c r="J747" s="210"/>
      <c r="K747" s="162">
        <f t="shared" si="121"/>
        <v>0</v>
      </c>
      <c r="L747" s="164" t="str">
        <f t="shared" si="122"/>
        <v/>
      </c>
      <c r="M747" s="177"/>
      <c r="N747" s="59"/>
      <c r="O747" s="59"/>
      <c r="P747" s="59"/>
      <c r="Q747" s="59"/>
      <c r="R747" s="59"/>
      <c r="S747" s="59"/>
      <c r="T747" s="59"/>
      <c r="U747" s="59"/>
      <c r="V747" s="59"/>
      <c r="AA747" s="59"/>
      <c r="AB747" s="59"/>
      <c r="AC747" s="59"/>
      <c r="AD747" s="59"/>
      <c r="AE747" s="59"/>
      <c r="AF747" s="59"/>
      <c r="AG747" s="59"/>
      <c r="AH747" s="65"/>
      <c r="BF747" s="65"/>
      <c r="BG747" s="65"/>
      <c r="BI747" s="65"/>
    </row>
    <row r="748" spans="4:61">
      <c r="D748" s="162" t="str">
        <f t="shared" si="123"/>
        <v/>
      </c>
      <c r="E748" s="162" t="str">
        <f t="shared" si="117"/>
        <v/>
      </c>
      <c r="F748" s="164" t="str">
        <f t="shared" si="118"/>
        <v/>
      </c>
      <c r="G748" s="165" t="str">
        <f t="shared" si="119"/>
        <v/>
      </c>
      <c r="H748" s="164" t="str">
        <f t="shared" si="120"/>
        <v/>
      </c>
      <c r="I748" s="162"/>
      <c r="J748" s="210"/>
      <c r="K748" s="162">
        <f t="shared" si="121"/>
        <v>0</v>
      </c>
      <c r="L748" s="164" t="str">
        <f t="shared" si="122"/>
        <v/>
      </c>
      <c r="M748" s="177"/>
      <c r="N748" s="59"/>
      <c r="O748" s="59"/>
      <c r="P748" s="59"/>
      <c r="Q748" s="59"/>
      <c r="R748" s="59"/>
      <c r="S748" s="59"/>
      <c r="T748" s="59"/>
      <c r="U748" s="59"/>
      <c r="V748" s="59"/>
      <c r="AA748" s="59"/>
      <c r="AB748" s="59"/>
      <c r="AC748" s="59"/>
      <c r="AD748" s="59"/>
      <c r="AE748" s="59"/>
      <c r="AF748" s="59"/>
      <c r="AG748" s="59"/>
      <c r="AH748" s="65"/>
      <c r="BF748" s="65"/>
      <c r="BG748" s="65"/>
      <c r="BI748" s="65"/>
    </row>
    <row r="749" spans="4:61">
      <c r="D749" s="162" t="str">
        <f t="shared" si="123"/>
        <v/>
      </c>
      <c r="E749" s="162" t="str">
        <f t="shared" si="117"/>
        <v/>
      </c>
      <c r="F749" s="164" t="str">
        <f t="shared" si="118"/>
        <v/>
      </c>
      <c r="G749" s="165" t="str">
        <f t="shared" si="119"/>
        <v/>
      </c>
      <c r="H749" s="164" t="str">
        <f t="shared" si="120"/>
        <v/>
      </c>
      <c r="I749" s="162"/>
      <c r="J749" s="210"/>
      <c r="K749" s="162">
        <f t="shared" si="121"/>
        <v>0</v>
      </c>
      <c r="L749" s="164" t="str">
        <f t="shared" si="122"/>
        <v/>
      </c>
      <c r="M749" s="177"/>
      <c r="N749" s="59"/>
      <c r="O749" s="59"/>
      <c r="P749" s="59"/>
      <c r="Q749" s="59"/>
      <c r="R749" s="59"/>
      <c r="S749" s="59"/>
      <c r="T749" s="59"/>
      <c r="U749" s="59"/>
      <c r="V749" s="59"/>
      <c r="AA749" s="59"/>
      <c r="AB749" s="59"/>
      <c r="AC749" s="59"/>
      <c r="AD749" s="59"/>
      <c r="AE749" s="59"/>
      <c r="AF749" s="59"/>
      <c r="AG749" s="59"/>
      <c r="AH749" s="65"/>
      <c r="BF749" s="65"/>
      <c r="BG749" s="65"/>
      <c r="BI749" s="65"/>
    </row>
    <row r="750" spans="4:61">
      <c r="D750" s="162" t="str">
        <f t="shared" si="123"/>
        <v/>
      </c>
      <c r="E750" s="162" t="str">
        <f t="shared" si="117"/>
        <v/>
      </c>
      <c r="F750" s="164" t="str">
        <f t="shared" si="118"/>
        <v/>
      </c>
      <c r="G750" s="165" t="str">
        <f t="shared" si="119"/>
        <v/>
      </c>
      <c r="H750" s="164" t="str">
        <f t="shared" si="120"/>
        <v/>
      </c>
      <c r="I750" s="162"/>
      <c r="J750" s="210"/>
      <c r="K750" s="162">
        <f t="shared" si="121"/>
        <v>0</v>
      </c>
      <c r="L750" s="164" t="str">
        <f t="shared" si="122"/>
        <v/>
      </c>
      <c r="M750" s="177"/>
      <c r="N750" s="59"/>
      <c r="O750" s="59"/>
      <c r="P750" s="59"/>
      <c r="Q750" s="59"/>
      <c r="R750" s="59"/>
      <c r="S750" s="59"/>
      <c r="T750" s="59"/>
      <c r="U750" s="59"/>
      <c r="V750" s="59"/>
      <c r="AA750" s="59"/>
      <c r="AB750" s="59"/>
      <c r="AC750" s="59"/>
      <c r="AD750" s="59"/>
      <c r="AE750" s="59"/>
      <c r="AF750" s="59"/>
      <c r="AG750" s="59"/>
      <c r="AH750" s="65"/>
      <c r="BF750" s="65"/>
      <c r="BG750" s="65"/>
      <c r="BI750" s="65"/>
    </row>
    <row r="751" spans="4:61">
      <c r="D751" s="162" t="str">
        <f t="shared" si="123"/>
        <v/>
      </c>
      <c r="E751" s="162" t="str">
        <f t="shared" si="117"/>
        <v/>
      </c>
      <c r="F751" s="164" t="str">
        <f t="shared" si="118"/>
        <v/>
      </c>
      <c r="G751" s="165" t="str">
        <f t="shared" si="119"/>
        <v/>
      </c>
      <c r="H751" s="164" t="str">
        <f t="shared" si="120"/>
        <v/>
      </c>
      <c r="I751" s="162"/>
      <c r="J751" s="210"/>
      <c r="K751" s="162">
        <f t="shared" si="121"/>
        <v>0</v>
      </c>
      <c r="L751" s="164" t="str">
        <f t="shared" si="122"/>
        <v/>
      </c>
      <c r="M751" s="177"/>
      <c r="N751" s="59"/>
      <c r="O751" s="59"/>
      <c r="P751" s="59"/>
      <c r="Q751" s="59"/>
      <c r="R751" s="59"/>
      <c r="S751" s="59"/>
      <c r="T751" s="59"/>
      <c r="U751" s="59"/>
      <c r="V751" s="59"/>
      <c r="AA751" s="59"/>
      <c r="AB751" s="59"/>
      <c r="AC751" s="59"/>
      <c r="AD751" s="59"/>
      <c r="AE751" s="59"/>
      <c r="AF751" s="59"/>
      <c r="AG751" s="59"/>
      <c r="AH751" s="65"/>
      <c r="BF751" s="65"/>
      <c r="BG751" s="65"/>
      <c r="BI751" s="65"/>
    </row>
    <row r="752" spans="4:61">
      <c r="D752" s="162" t="str">
        <f t="shared" si="123"/>
        <v/>
      </c>
      <c r="E752" s="162" t="str">
        <f t="shared" si="117"/>
        <v/>
      </c>
      <c r="F752" s="164" t="str">
        <f t="shared" si="118"/>
        <v/>
      </c>
      <c r="G752" s="165" t="str">
        <f t="shared" si="119"/>
        <v/>
      </c>
      <c r="H752" s="164" t="str">
        <f t="shared" si="120"/>
        <v/>
      </c>
      <c r="I752" s="162"/>
      <c r="J752" s="210"/>
      <c r="K752" s="162">
        <f t="shared" si="121"/>
        <v>0</v>
      </c>
      <c r="L752" s="164" t="str">
        <f t="shared" si="122"/>
        <v/>
      </c>
      <c r="M752" s="177"/>
      <c r="N752" s="59"/>
      <c r="O752" s="59"/>
      <c r="P752" s="59"/>
      <c r="Q752" s="59"/>
      <c r="R752" s="59"/>
      <c r="S752" s="59"/>
      <c r="T752" s="59"/>
      <c r="U752" s="59"/>
      <c r="V752" s="59"/>
      <c r="AA752" s="59"/>
      <c r="AB752" s="59"/>
      <c r="AC752" s="59"/>
      <c r="AD752" s="59"/>
      <c r="AE752" s="59"/>
      <c r="AF752" s="59"/>
      <c r="AG752" s="59"/>
      <c r="AH752" s="65"/>
      <c r="BF752" s="65"/>
      <c r="BG752" s="65"/>
      <c r="BI752" s="65"/>
    </row>
    <row r="753" spans="4:61">
      <c r="D753" s="162" t="str">
        <f t="shared" si="123"/>
        <v/>
      </c>
      <c r="E753" s="162" t="str">
        <f t="shared" si="117"/>
        <v/>
      </c>
      <c r="F753" s="164" t="str">
        <f t="shared" si="118"/>
        <v/>
      </c>
      <c r="G753" s="165" t="str">
        <f t="shared" si="119"/>
        <v/>
      </c>
      <c r="H753" s="164" t="str">
        <f t="shared" si="120"/>
        <v/>
      </c>
      <c r="I753" s="162"/>
      <c r="J753" s="210"/>
      <c r="K753" s="162">
        <f t="shared" si="121"/>
        <v>0</v>
      </c>
      <c r="L753" s="164" t="str">
        <f t="shared" si="122"/>
        <v/>
      </c>
      <c r="M753" s="177"/>
      <c r="N753" s="59"/>
      <c r="O753" s="59"/>
      <c r="P753" s="59"/>
      <c r="Q753" s="59"/>
      <c r="R753" s="59"/>
      <c r="S753" s="59"/>
      <c r="T753" s="59"/>
      <c r="U753" s="59"/>
      <c r="V753" s="59"/>
      <c r="AA753" s="59"/>
      <c r="AB753" s="59"/>
      <c r="AC753" s="59"/>
      <c r="AD753" s="59"/>
      <c r="AE753" s="59"/>
      <c r="AF753" s="59"/>
      <c r="AG753" s="59"/>
      <c r="AH753" s="65"/>
      <c r="BF753" s="65"/>
      <c r="BG753" s="65"/>
      <c r="BI753" s="65"/>
    </row>
    <row r="754" spans="4:61">
      <c r="D754" s="162" t="str">
        <f t="shared" si="123"/>
        <v/>
      </c>
      <c r="E754" s="162" t="str">
        <f t="shared" si="117"/>
        <v/>
      </c>
      <c r="F754" s="164" t="str">
        <f t="shared" si="118"/>
        <v/>
      </c>
      <c r="G754" s="165" t="str">
        <f t="shared" si="119"/>
        <v/>
      </c>
      <c r="H754" s="164" t="str">
        <f t="shared" si="120"/>
        <v/>
      </c>
      <c r="I754" s="162"/>
      <c r="J754" s="210"/>
      <c r="K754" s="162">
        <f t="shared" si="121"/>
        <v>0</v>
      </c>
      <c r="L754" s="164" t="str">
        <f t="shared" si="122"/>
        <v/>
      </c>
      <c r="M754" s="177"/>
      <c r="N754" s="59"/>
      <c r="O754" s="59"/>
      <c r="P754" s="59"/>
      <c r="Q754" s="59"/>
      <c r="R754" s="59"/>
      <c r="S754" s="59"/>
      <c r="T754" s="59"/>
      <c r="U754" s="59"/>
      <c r="V754" s="59"/>
      <c r="AA754" s="59"/>
      <c r="AB754" s="59"/>
      <c r="AC754" s="59"/>
      <c r="AD754" s="59"/>
      <c r="AE754" s="59"/>
      <c r="AF754" s="59"/>
      <c r="AG754" s="59"/>
      <c r="AH754" s="65"/>
      <c r="BF754" s="65"/>
      <c r="BG754" s="65"/>
      <c r="BI754" s="65"/>
    </row>
    <row r="755" spans="4:61">
      <c r="D755" s="162" t="str">
        <f t="shared" si="123"/>
        <v/>
      </c>
      <c r="E755" s="162" t="str">
        <f t="shared" si="117"/>
        <v/>
      </c>
      <c r="F755" s="164" t="str">
        <f t="shared" si="118"/>
        <v/>
      </c>
      <c r="G755" s="165" t="str">
        <f t="shared" si="119"/>
        <v/>
      </c>
      <c r="H755" s="164" t="str">
        <f t="shared" si="120"/>
        <v/>
      </c>
      <c r="I755" s="162"/>
      <c r="J755" s="210"/>
      <c r="K755" s="162">
        <f t="shared" si="121"/>
        <v>0</v>
      </c>
      <c r="L755" s="164" t="str">
        <f t="shared" si="122"/>
        <v/>
      </c>
      <c r="M755" s="177"/>
      <c r="N755" s="59"/>
      <c r="O755" s="59"/>
      <c r="P755" s="59"/>
      <c r="Q755" s="59"/>
      <c r="R755" s="59"/>
      <c r="S755" s="59"/>
      <c r="T755" s="59"/>
      <c r="U755" s="59"/>
      <c r="V755" s="59"/>
      <c r="AA755" s="59"/>
      <c r="AB755" s="59"/>
      <c r="AC755" s="59"/>
      <c r="AD755" s="59"/>
      <c r="AE755" s="59"/>
      <c r="AF755" s="59"/>
      <c r="AG755" s="59"/>
      <c r="AH755" s="65"/>
      <c r="BF755" s="65"/>
      <c r="BG755" s="65"/>
      <c r="BI755" s="65"/>
    </row>
    <row r="756" spans="4:61">
      <c r="D756" s="162" t="str">
        <f t="shared" si="123"/>
        <v/>
      </c>
      <c r="E756" s="162" t="str">
        <f t="shared" si="117"/>
        <v/>
      </c>
      <c r="F756" s="164" t="str">
        <f t="shared" si="118"/>
        <v/>
      </c>
      <c r="G756" s="165" t="str">
        <f t="shared" si="119"/>
        <v/>
      </c>
      <c r="H756" s="164" t="str">
        <f t="shared" si="120"/>
        <v/>
      </c>
      <c r="I756" s="162"/>
      <c r="J756" s="210"/>
      <c r="K756" s="162">
        <f t="shared" si="121"/>
        <v>0</v>
      </c>
      <c r="L756" s="164" t="str">
        <f t="shared" si="122"/>
        <v/>
      </c>
      <c r="M756" s="177"/>
      <c r="N756" s="59"/>
      <c r="O756" s="59"/>
      <c r="P756" s="59"/>
      <c r="Q756" s="59"/>
      <c r="R756" s="59"/>
      <c r="S756" s="59"/>
      <c r="T756" s="59"/>
      <c r="U756" s="59"/>
      <c r="V756" s="59"/>
      <c r="AA756" s="59"/>
      <c r="AB756" s="59"/>
      <c r="AC756" s="59"/>
      <c r="AD756" s="59"/>
      <c r="AE756" s="59"/>
      <c r="AF756" s="59"/>
      <c r="AG756" s="59"/>
      <c r="AH756" s="65"/>
      <c r="BF756" s="65"/>
      <c r="BG756" s="65"/>
      <c r="BI756" s="65"/>
    </row>
    <row r="757" spans="4:61">
      <c r="D757" s="162" t="str">
        <f t="shared" si="123"/>
        <v/>
      </c>
      <c r="E757" s="162" t="str">
        <f t="shared" si="117"/>
        <v/>
      </c>
      <c r="F757" s="164" t="str">
        <f t="shared" si="118"/>
        <v/>
      </c>
      <c r="G757" s="165" t="str">
        <f t="shared" si="119"/>
        <v/>
      </c>
      <c r="H757" s="164" t="str">
        <f t="shared" si="120"/>
        <v/>
      </c>
      <c r="I757" s="162"/>
      <c r="J757" s="210"/>
      <c r="K757" s="162">
        <f t="shared" si="121"/>
        <v>0</v>
      </c>
      <c r="L757" s="164" t="str">
        <f t="shared" si="122"/>
        <v/>
      </c>
      <c r="M757" s="177"/>
      <c r="N757" s="59"/>
      <c r="O757" s="59"/>
      <c r="P757" s="59"/>
      <c r="Q757" s="59"/>
      <c r="R757" s="59"/>
      <c r="S757" s="59"/>
      <c r="T757" s="59"/>
      <c r="U757" s="59"/>
      <c r="V757" s="59"/>
      <c r="AA757" s="59"/>
      <c r="AB757" s="59"/>
      <c r="AC757" s="59"/>
      <c r="AD757" s="59"/>
      <c r="AE757" s="59"/>
      <c r="AF757" s="59"/>
      <c r="AG757" s="59"/>
      <c r="AH757" s="65"/>
      <c r="BF757" s="65"/>
      <c r="BG757" s="65"/>
      <c r="BI757" s="65"/>
    </row>
    <row r="758" spans="4:61">
      <c r="D758" s="162" t="str">
        <f t="shared" si="123"/>
        <v/>
      </c>
      <c r="E758" s="162" t="str">
        <f t="shared" si="117"/>
        <v/>
      </c>
      <c r="F758" s="164" t="str">
        <f t="shared" si="118"/>
        <v/>
      </c>
      <c r="G758" s="165" t="str">
        <f t="shared" si="119"/>
        <v/>
      </c>
      <c r="H758" s="164" t="str">
        <f t="shared" si="120"/>
        <v/>
      </c>
      <c r="I758" s="162"/>
      <c r="J758" s="210"/>
      <c r="K758" s="162">
        <f t="shared" si="121"/>
        <v>0</v>
      </c>
      <c r="L758" s="164" t="str">
        <f t="shared" si="122"/>
        <v/>
      </c>
      <c r="M758" s="177"/>
      <c r="N758" s="59"/>
      <c r="O758" s="59"/>
      <c r="P758" s="59"/>
      <c r="Q758" s="59"/>
      <c r="R758" s="59"/>
      <c r="S758" s="59"/>
      <c r="T758" s="59"/>
      <c r="U758" s="59"/>
      <c r="V758" s="59"/>
      <c r="AA758" s="59"/>
      <c r="AB758" s="59"/>
      <c r="AC758" s="59"/>
      <c r="AD758" s="59"/>
      <c r="AE758" s="59"/>
      <c r="AF758" s="59"/>
      <c r="AG758" s="59"/>
      <c r="AH758" s="65"/>
      <c r="BF758" s="65"/>
      <c r="BG758" s="65"/>
      <c r="BI758" s="65"/>
    </row>
    <row r="759" spans="4:61">
      <c r="D759" s="162" t="str">
        <f t="shared" si="123"/>
        <v/>
      </c>
      <c r="E759" s="162" t="str">
        <f t="shared" si="117"/>
        <v/>
      </c>
      <c r="F759" s="164" t="str">
        <f t="shared" si="118"/>
        <v/>
      </c>
      <c r="G759" s="165" t="str">
        <f t="shared" si="119"/>
        <v/>
      </c>
      <c r="H759" s="164" t="str">
        <f t="shared" si="120"/>
        <v/>
      </c>
      <c r="I759" s="162"/>
      <c r="J759" s="210"/>
      <c r="K759" s="162">
        <f t="shared" si="121"/>
        <v>0</v>
      </c>
      <c r="L759" s="164" t="str">
        <f t="shared" si="122"/>
        <v/>
      </c>
      <c r="M759" s="177"/>
      <c r="N759" s="59"/>
      <c r="O759" s="59"/>
      <c r="P759" s="59"/>
      <c r="Q759" s="59"/>
      <c r="R759" s="59"/>
      <c r="S759" s="59"/>
      <c r="T759" s="59"/>
      <c r="U759" s="59"/>
      <c r="V759" s="59"/>
      <c r="AA759" s="59"/>
      <c r="AB759" s="59"/>
      <c r="AC759" s="59"/>
      <c r="AD759" s="59"/>
      <c r="AE759" s="59"/>
      <c r="AF759" s="59"/>
      <c r="AG759" s="59"/>
      <c r="AH759" s="65"/>
      <c r="BF759" s="65"/>
      <c r="BG759" s="65"/>
      <c r="BI759" s="65"/>
    </row>
    <row r="760" spans="4:61">
      <c r="D760" s="162" t="str">
        <f t="shared" si="123"/>
        <v/>
      </c>
      <c r="E760" s="162" t="str">
        <f t="shared" si="117"/>
        <v/>
      </c>
      <c r="F760" s="164" t="str">
        <f t="shared" si="118"/>
        <v/>
      </c>
      <c r="G760" s="165" t="str">
        <f t="shared" si="119"/>
        <v/>
      </c>
      <c r="H760" s="164" t="str">
        <f t="shared" si="120"/>
        <v/>
      </c>
      <c r="I760" s="162"/>
      <c r="J760" s="210"/>
      <c r="K760" s="162">
        <f t="shared" si="121"/>
        <v>0</v>
      </c>
      <c r="L760" s="164" t="str">
        <f t="shared" si="122"/>
        <v/>
      </c>
      <c r="M760" s="177"/>
      <c r="N760" s="59"/>
      <c r="O760" s="59"/>
      <c r="P760" s="59"/>
      <c r="Q760" s="59"/>
      <c r="R760" s="59"/>
      <c r="S760" s="59"/>
      <c r="T760" s="59"/>
      <c r="U760" s="59"/>
      <c r="V760" s="59"/>
      <c r="AA760" s="59"/>
      <c r="AB760" s="59"/>
      <c r="AC760" s="59"/>
      <c r="AD760" s="59"/>
      <c r="AE760" s="59"/>
      <c r="AF760" s="59"/>
      <c r="AG760" s="59"/>
      <c r="AH760" s="65"/>
      <c r="BF760" s="65"/>
      <c r="BG760" s="65"/>
      <c r="BI760" s="65"/>
    </row>
    <row r="761" spans="4:61">
      <c r="D761" s="162" t="str">
        <f t="shared" si="123"/>
        <v/>
      </c>
      <c r="E761" s="162" t="str">
        <f t="shared" si="117"/>
        <v/>
      </c>
      <c r="F761" s="164" t="str">
        <f t="shared" si="118"/>
        <v/>
      </c>
      <c r="G761" s="165" t="str">
        <f t="shared" si="119"/>
        <v/>
      </c>
      <c r="H761" s="164" t="str">
        <f t="shared" si="120"/>
        <v/>
      </c>
      <c r="I761" s="162"/>
      <c r="J761" s="210"/>
      <c r="K761" s="162">
        <f t="shared" si="121"/>
        <v>0</v>
      </c>
      <c r="L761" s="164" t="str">
        <f t="shared" si="122"/>
        <v/>
      </c>
      <c r="M761" s="177"/>
      <c r="N761" s="59"/>
      <c r="O761" s="59"/>
      <c r="P761" s="59"/>
      <c r="Q761" s="59"/>
      <c r="R761" s="59"/>
      <c r="S761" s="59"/>
      <c r="T761" s="59"/>
      <c r="U761" s="59"/>
      <c r="V761" s="59"/>
      <c r="AA761" s="59"/>
      <c r="AB761" s="59"/>
      <c r="AC761" s="59"/>
      <c r="AD761" s="59"/>
      <c r="AE761" s="59"/>
      <c r="AF761" s="59"/>
      <c r="AG761" s="59"/>
      <c r="AH761" s="65"/>
      <c r="BF761" s="65"/>
      <c r="BG761" s="65"/>
      <c r="BI761" s="65"/>
    </row>
    <row r="762" spans="4:61">
      <c r="D762" s="162" t="str">
        <f t="shared" si="123"/>
        <v/>
      </c>
      <c r="E762" s="162" t="str">
        <f t="shared" si="117"/>
        <v/>
      </c>
      <c r="F762" s="164" t="str">
        <f t="shared" si="118"/>
        <v/>
      </c>
      <c r="G762" s="165" t="str">
        <f t="shared" si="119"/>
        <v/>
      </c>
      <c r="H762" s="164" t="str">
        <f t="shared" si="120"/>
        <v/>
      </c>
      <c r="I762" s="162"/>
      <c r="J762" s="210"/>
      <c r="K762" s="162">
        <f t="shared" si="121"/>
        <v>0</v>
      </c>
      <c r="L762" s="164" t="str">
        <f t="shared" si="122"/>
        <v/>
      </c>
      <c r="M762" s="177"/>
      <c r="N762" s="59"/>
      <c r="O762" s="59"/>
      <c r="P762" s="59"/>
      <c r="Q762" s="59"/>
      <c r="R762" s="59"/>
      <c r="S762" s="59"/>
      <c r="T762" s="59"/>
      <c r="U762" s="59"/>
      <c r="V762" s="59"/>
      <c r="AA762" s="59"/>
      <c r="AB762" s="59"/>
      <c r="AC762" s="59"/>
      <c r="AD762" s="59"/>
      <c r="AE762" s="59"/>
      <c r="AF762" s="59"/>
      <c r="AG762" s="59"/>
      <c r="AH762" s="65"/>
      <c r="BF762" s="65"/>
      <c r="BG762" s="65"/>
      <c r="BI762" s="65"/>
    </row>
    <row r="763" spans="4:61">
      <c r="D763" s="162" t="str">
        <f t="shared" si="123"/>
        <v/>
      </c>
      <c r="E763" s="162" t="str">
        <f t="shared" si="117"/>
        <v/>
      </c>
      <c r="F763" s="164" t="str">
        <f t="shared" si="118"/>
        <v/>
      </c>
      <c r="G763" s="165" t="str">
        <f t="shared" si="119"/>
        <v/>
      </c>
      <c r="H763" s="164" t="str">
        <f t="shared" si="120"/>
        <v/>
      </c>
      <c r="I763" s="162"/>
      <c r="J763" s="210"/>
      <c r="K763" s="162">
        <f t="shared" si="121"/>
        <v>0</v>
      </c>
      <c r="L763" s="164" t="str">
        <f t="shared" si="122"/>
        <v/>
      </c>
      <c r="M763" s="177"/>
      <c r="N763" s="59"/>
      <c r="O763" s="59"/>
      <c r="P763" s="59"/>
      <c r="Q763" s="59"/>
      <c r="R763" s="59"/>
      <c r="S763" s="59"/>
      <c r="T763" s="59"/>
      <c r="U763" s="59"/>
      <c r="V763" s="59"/>
      <c r="AA763" s="59"/>
      <c r="AB763" s="59"/>
      <c r="AC763" s="59"/>
      <c r="AD763" s="59"/>
      <c r="AE763" s="59"/>
      <c r="AF763" s="59"/>
      <c r="AG763" s="59"/>
      <c r="AH763" s="65"/>
      <c r="BF763" s="65"/>
      <c r="BG763" s="65"/>
      <c r="BI763" s="65"/>
    </row>
    <row r="764" spans="4:61">
      <c r="D764" s="162" t="str">
        <f t="shared" si="123"/>
        <v/>
      </c>
      <c r="E764" s="162" t="str">
        <f t="shared" si="117"/>
        <v/>
      </c>
      <c r="F764" s="164" t="str">
        <f t="shared" si="118"/>
        <v/>
      </c>
      <c r="G764" s="165" t="str">
        <f t="shared" si="119"/>
        <v/>
      </c>
      <c r="H764" s="164" t="str">
        <f t="shared" si="120"/>
        <v/>
      </c>
      <c r="I764" s="162"/>
      <c r="J764" s="210"/>
      <c r="K764" s="162">
        <f t="shared" si="121"/>
        <v>0</v>
      </c>
      <c r="L764" s="164" t="str">
        <f t="shared" si="122"/>
        <v/>
      </c>
      <c r="M764" s="177"/>
      <c r="N764" s="59"/>
      <c r="O764" s="59"/>
      <c r="P764" s="59"/>
      <c r="Q764" s="59"/>
      <c r="R764" s="59"/>
      <c r="S764" s="59"/>
      <c r="T764" s="59"/>
      <c r="U764" s="59"/>
      <c r="V764" s="59"/>
      <c r="AA764" s="59"/>
      <c r="AB764" s="59"/>
      <c r="AC764" s="59"/>
      <c r="AD764" s="59"/>
      <c r="AE764" s="59"/>
      <c r="AF764" s="59"/>
      <c r="AG764" s="59"/>
      <c r="AH764" s="65"/>
      <c r="BF764" s="65"/>
      <c r="BG764" s="65"/>
      <c r="BI764" s="65"/>
    </row>
    <row r="765" spans="4:61">
      <c r="D765" s="162" t="str">
        <f t="shared" si="123"/>
        <v/>
      </c>
      <c r="E765" s="162" t="str">
        <f t="shared" si="117"/>
        <v/>
      </c>
      <c r="F765" s="164" t="str">
        <f t="shared" si="118"/>
        <v/>
      </c>
      <c r="G765" s="165" t="str">
        <f t="shared" si="119"/>
        <v/>
      </c>
      <c r="H765" s="164" t="str">
        <f t="shared" si="120"/>
        <v/>
      </c>
      <c r="I765" s="162"/>
      <c r="J765" s="210"/>
      <c r="K765" s="162">
        <f t="shared" si="121"/>
        <v>0</v>
      </c>
      <c r="L765" s="164" t="str">
        <f t="shared" si="122"/>
        <v/>
      </c>
      <c r="M765" s="177"/>
      <c r="N765" s="59"/>
      <c r="O765" s="59"/>
      <c r="P765" s="59"/>
      <c r="Q765" s="59"/>
      <c r="R765" s="59"/>
      <c r="S765" s="59"/>
      <c r="T765" s="59"/>
      <c r="U765" s="59"/>
      <c r="V765" s="59"/>
      <c r="AA765" s="59"/>
      <c r="AB765" s="59"/>
      <c r="AC765" s="59"/>
      <c r="AD765" s="59"/>
      <c r="AE765" s="59"/>
      <c r="AF765" s="59"/>
      <c r="AG765" s="59"/>
      <c r="AH765" s="65"/>
      <c r="BF765" s="65"/>
      <c r="BG765" s="65"/>
      <c r="BI765" s="65"/>
    </row>
    <row r="766" spans="4:61">
      <c r="D766" s="162" t="str">
        <f t="shared" si="123"/>
        <v/>
      </c>
      <c r="E766" s="162" t="str">
        <f t="shared" si="117"/>
        <v/>
      </c>
      <c r="F766" s="164" t="str">
        <f t="shared" si="118"/>
        <v/>
      </c>
      <c r="G766" s="165" t="str">
        <f t="shared" si="119"/>
        <v/>
      </c>
      <c r="H766" s="164" t="str">
        <f t="shared" si="120"/>
        <v/>
      </c>
      <c r="I766" s="162"/>
      <c r="J766" s="210"/>
      <c r="K766" s="162">
        <f t="shared" si="121"/>
        <v>0</v>
      </c>
      <c r="L766" s="164" t="str">
        <f t="shared" si="122"/>
        <v/>
      </c>
      <c r="M766" s="177"/>
      <c r="N766" s="59"/>
      <c r="O766" s="59"/>
      <c r="P766" s="59"/>
      <c r="Q766" s="59"/>
      <c r="R766" s="59"/>
      <c r="S766" s="59"/>
      <c r="T766" s="59"/>
      <c r="U766" s="59"/>
      <c r="V766" s="59"/>
      <c r="AA766" s="59"/>
      <c r="AB766" s="59"/>
      <c r="AC766" s="59"/>
      <c r="AD766" s="59"/>
      <c r="AE766" s="59"/>
      <c r="AF766" s="59"/>
      <c r="AG766" s="59"/>
      <c r="AH766" s="65"/>
      <c r="BF766" s="65"/>
      <c r="BG766" s="65"/>
      <c r="BI766" s="65"/>
    </row>
    <row r="767" spans="4:61">
      <c r="D767" s="162" t="str">
        <f t="shared" si="123"/>
        <v/>
      </c>
      <c r="E767" s="162" t="str">
        <f t="shared" si="117"/>
        <v/>
      </c>
      <c r="F767" s="164" t="str">
        <f t="shared" si="118"/>
        <v/>
      </c>
      <c r="G767" s="165" t="str">
        <f t="shared" si="119"/>
        <v/>
      </c>
      <c r="H767" s="164" t="str">
        <f t="shared" si="120"/>
        <v/>
      </c>
      <c r="I767" s="162"/>
      <c r="J767" s="210"/>
      <c r="K767" s="162">
        <f t="shared" si="121"/>
        <v>0</v>
      </c>
      <c r="L767" s="164" t="str">
        <f t="shared" si="122"/>
        <v/>
      </c>
      <c r="M767" s="177"/>
      <c r="N767" s="59"/>
      <c r="O767" s="59"/>
      <c r="P767" s="59"/>
      <c r="Q767" s="59"/>
      <c r="R767" s="59"/>
      <c r="S767" s="59"/>
      <c r="T767" s="59"/>
      <c r="U767" s="59"/>
      <c r="V767" s="59"/>
      <c r="AA767" s="59"/>
      <c r="AB767" s="59"/>
      <c r="AC767" s="59"/>
      <c r="AD767" s="59"/>
      <c r="AE767" s="59"/>
      <c r="AF767" s="59"/>
      <c r="AG767" s="59"/>
      <c r="AH767" s="65"/>
      <c r="BF767" s="65"/>
      <c r="BG767" s="65"/>
      <c r="BI767" s="65"/>
    </row>
    <row r="768" spans="4:61">
      <c r="D768" s="162" t="str">
        <f t="shared" si="123"/>
        <v/>
      </c>
      <c r="E768" s="162" t="str">
        <f t="shared" si="117"/>
        <v/>
      </c>
      <c r="F768" s="164" t="str">
        <f t="shared" si="118"/>
        <v/>
      </c>
      <c r="G768" s="165" t="str">
        <f t="shared" si="119"/>
        <v/>
      </c>
      <c r="H768" s="164" t="str">
        <f t="shared" si="120"/>
        <v/>
      </c>
      <c r="I768" s="162"/>
      <c r="J768" s="210"/>
      <c r="K768" s="162">
        <f t="shared" si="121"/>
        <v>0</v>
      </c>
      <c r="L768" s="164" t="str">
        <f t="shared" si="122"/>
        <v/>
      </c>
      <c r="M768" s="177"/>
      <c r="N768" s="59"/>
      <c r="O768" s="59"/>
      <c r="P768" s="59"/>
      <c r="Q768" s="59"/>
      <c r="R768" s="59"/>
      <c r="S768" s="59"/>
      <c r="T768" s="59"/>
      <c r="U768" s="59"/>
      <c r="V768" s="59"/>
      <c r="AA768" s="59"/>
      <c r="AB768" s="59"/>
      <c r="AC768" s="59"/>
      <c r="AD768" s="59"/>
      <c r="AE768" s="59"/>
      <c r="AF768" s="59"/>
      <c r="AG768" s="59"/>
      <c r="AH768" s="65"/>
      <c r="BF768" s="65"/>
      <c r="BG768" s="65"/>
      <c r="BI768" s="65"/>
    </row>
    <row r="769" spans="4:61">
      <c r="D769" s="162" t="str">
        <f t="shared" si="123"/>
        <v/>
      </c>
      <c r="E769" s="162" t="str">
        <f t="shared" si="117"/>
        <v/>
      </c>
      <c r="F769" s="164" t="str">
        <f t="shared" si="118"/>
        <v/>
      </c>
      <c r="G769" s="165" t="str">
        <f t="shared" si="119"/>
        <v/>
      </c>
      <c r="H769" s="164" t="str">
        <f t="shared" si="120"/>
        <v/>
      </c>
      <c r="I769" s="162"/>
      <c r="J769" s="210"/>
      <c r="K769" s="162">
        <f t="shared" si="121"/>
        <v>0</v>
      </c>
      <c r="L769" s="164" t="str">
        <f t="shared" si="122"/>
        <v/>
      </c>
      <c r="M769" s="177"/>
      <c r="N769" s="59"/>
      <c r="O769" s="59"/>
      <c r="P769" s="59"/>
      <c r="Q769" s="59"/>
      <c r="R769" s="59"/>
      <c r="S769" s="59"/>
      <c r="T769" s="59"/>
      <c r="U769" s="59"/>
      <c r="V769" s="59"/>
      <c r="AA769" s="59"/>
      <c r="AB769" s="59"/>
      <c r="AC769" s="59"/>
      <c r="AD769" s="59"/>
      <c r="AE769" s="59"/>
      <c r="AF769" s="59"/>
      <c r="AG769" s="59"/>
      <c r="AH769" s="65"/>
      <c r="BF769" s="65"/>
      <c r="BG769" s="65"/>
      <c r="BI769" s="65"/>
    </row>
    <row r="770" spans="4:61">
      <c r="D770" s="162" t="str">
        <f t="shared" si="123"/>
        <v/>
      </c>
      <c r="E770" s="162" t="str">
        <f t="shared" si="117"/>
        <v/>
      </c>
      <c r="F770" s="164" t="str">
        <f t="shared" si="118"/>
        <v/>
      </c>
      <c r="G770" s="165" t="str">
        <f t="shared" si="119"/>
        <v/>
      </c>
      <c r="H770" s="164" t="str">
        <f t="shared" si="120"/>
        <v/>
      </c>
      <c r="I770" s="162"/>
      <c r="J770" s="210"/>
      <c r="K770" s="162">
        <f t="shared" si="121"/>
        <v>0</v>
      </c>
      <c r="L770" s="164" t="str">
        <f t="shared" si="122"/>
        <v/>
      </c>
      <c r="M770" s="177"/>
      <c r="N770" s="59"/>
      <c r="O770" s="59"/>
      <c r="P770" s="59"/>
      <c r="Q770" s="59"/>
      <c r="R770" s="59"/>
      <c r="S770" s="59"/>
      <c r="T770" s="59"/>
      <c r="U770" s="59"/>
      <c r="V770" s="59"/>
      <c r="AA770" s="59"/>
      <c r="AB770" s="59"/>
      <c r="AC770" s="59"/>
      <c r="AD770" s="59"/>
      <c r="AE770" s="59"/>
      <c r="AF770" s="59"/>
      <c r="AG770" s="59"/>
      <c r="AH770" s="65"/>
      <c r="BF770" s="65"/>
      <c r="BG770" s="65"/>
      <c r="BI770" s="65"/>
    </row>
    <row r="771" spans="4:61">
      <c r="D771" s="162" t="str">
        <f t="shared" si="123"/>
        <v/>
      </c>
      <c r="E771" s="162" t="str">
        <f t="shared" si="117"/>
        <v/>
      </c>
      <c r="F771" s="164" t="str">
        <f t="shared" si="118"/>
        <v/>
      </c>
      <c r="G771" s="165" t="str">
        <f t="shared" si="119"/>
        <v/>
      </c>
      <c r="H771" s="164" t="str">
        <f t="shared" si="120"/>
        <v/>
      </c>
      <c r="I771" s="162"/>
      <c r="J771" s="210"/>
      <c r="K771" s="162">
        <f t="shared" si="121"/>
        <v>0</v>
      </c>
      <c r="L771" s="164" t="str">
        <f t="shared" si="122"/>
        <v/>
      </c>
      <c r="M771" s="177"/>
      <c r="N771" s="59"/>
      <c r="O771" s="59"/>
      <c r="P771" s="59"/>
      <c r="Q771" s="59"/>
      <c r="R771" s="59"/>
      <c r="S771" s="59"/>
      <c r="T771" s="59"/>
      <c r="U771" s="59"/>
      <c r="V771" s="59"/>
      <c r="AA771" s="59"/>
      <c r="AB771" s="59"/>
      <c r="AC771" s="59"/>
      <c r="AD771" s="59"/>
      <c r="AE771" s="59"/>
      <c r="AF771" s="59"/>
      <c r="AG771" s="59"/>
      <c r="AH771" s="65"/>
      <c r="BF771" s="65"/>
      <c r="BG771" s="65"/>
      <c r="BI771" s="65"/>
    </row>
    <row r="772" spans="4:61">
      <c r="D772" s="162" t="str">
        <f t="shared" si="123"/>
        <v/>
      </c>
      <c r="E772" s="162" t="str">
        <f t="shared" ref="E772:E835" si="124">IF(D772="","",IF(ISERROR(INDEX($A$25:$B$34,MATCH(D772,$A$25:$A$34,0),2)),0,INDEX($A$25:$B$34,MATCH(D772,$A$25:$A$34,0),2)))</f>
        <v/>
      </c>
      <c r="F772" s="164" t="str">
        <f t="shared" ref="F772:F835" si="125">IF(D772="","",IF(emi&gt;(L771*(1+rate/freq)),IF((L771*(1+rate/freq))&lt;0,0,(L771*(1+rate/freq))),emi))</f>
        <v/>
      </c>
      <c r="G772" s="165" t="str">
        <f t="shared" ref="G772:G835" si="126">IF(D772="","",IF(L771&lt;0,0,L771)*rate/freq)</f>
        <v/>
      </c>
      <c r="H772" s="164" t="str">
        <f t="shared" si="120"/>
        <v/>
      </c>
      <c r="I772" s="162"/>
      <c r="J772" s="210"/>
      <c r="K772" s="162">
        <f t="shared" si="121"/>
        <v>0</v>
      </c>
      <c r="L772" s="164" t="str">
        <f t="shared" si="122"/>
        <v/>
      </c>
      <c r="M772" s="177"/>
      <c r="N772" s="59"/>
      <c r="O772" s="59"/>
      <c r="P772" s="59"/>
      <c r="Q772" s="59"/>
      <c r="R772" s="59"/>
      <c r="S772" s="59"/>
      <c r="T772" s="59"/>
      <c r="U772" s="59"/>
      <c r="V772" s="59"/>
      <c r="AA772" s="59"/>
      <c r="AB772" s="59"/>
      <c r="AC772" s="59"/>
      <c r="AD772" s="59"/>
      <c r="AE772" s="59"/>
      <c r="AF772" s="59"/>
      <c r="AG772" s="59"/>
      <c r="AH772" s="65"/>
      <c r="BF772" s="65"/>
      <c r="BG772" s="65"/>
      <c r="BI772" s="65"/>
    </row>
    <row r="773" spans="4:61">
      <c r="D773" s="162" t="str">
        <f t="shared" si="123"/>
        <v/>
      </c>
      <c r="E773" s="162" t="str">
        <f t="shared" si="124"/>
        <v/>
      </c>
      <c r="F773" s="164" t="str">
        <f t="shared" si="125"/>
        <v/>
      </c>
      <c r="G773" s="165" t="str">
        <f t="shared" si="126"/>
        <v/>
      </c>
      <c r="H773" s="164" t="str">
        <f t="shared" ref="H773:H836" si="127">IF(D773="","",F773-G773)</f>
        <v/>
      </c>
      <c r="I773" s="162"/>
      <c r="J773" s="210"/>
      <c r="K773" s="162">
        <f t="shared" ref="K773:K836" si="128">IF(L772=0,0,J773)</f>
        <v>0</v>
      </c>
      <c r="L773" s="164" t="str">
        <f t="shared" ref="L773:L836" si="129">IF(D773="","",IF(L772&lt;=0,0,IF(L772+E773-H773-I773-K773&lt;0,0,L772+E773-H773-I773-K773)))</f>
        <v/>
      </c>
      <c r="M773" s="177"/>
      <c r="N773" s="59"/>
      <c r="O773" s="59"/>
      <c r="P773" s="59"/>
      <c r="Q773" s="59"/>
      <c r="R773" s="59"/>
      <c r="S773" s="59"/>
      <c r="T773" s="59"/>
      <c r="U773" s="59"/>
      <c r="V773" s="59"/>
      <c r="AA773" s="59"/>
      <c r="AB773" s="59"/>
      <c r="AC773" s="59"/>
      <c r="AD773" s="59"/>
      <c r="AE773" s="59"/>
      <c r="AF773" s="59"/>
      <c r="AG773" s="59"/>
      <c r="AH773" s="65"/>
      <c r="BF773" s="65"/>
      <c r="BG773" s="65"/>
      <c r="BI773" s="65"/>
    </row>
    <row r="774" spans="4:61">
      <c r="D774" s="162" t="str">
        <f t="shared" si="123"/>
        <v/>
      </c>
      <c r="E774" s="162" t="str">
        <f t="shared" si="124"/>
        <v/>
      </c>
      <c r="F774" s="164" t="str">
        <f t="shared" si="125"/>
        <v/>
      </c>
      <c r="G774" s="165" t="str">
        <f t="shared" si="126"/>
        <v/>
      </c>
      <c r="H774" s="164" t="str">
        <f t="shared" si="127"/>
        <v/>
      </c>
      <c r="I774" s="162"/>
      <c r="J774" s="210"/>
      <c r="K774" s="162">
        <f t="shared" si="128"/>
        <v>0</v>
      </c>
      <c r="L774" s="164" t="str">
        <f t="shared" si="129"/>
        <v/>
      </c>
      <c r="M774" s="177"/>
      <c r="N774" s="59"/>
      <c r="O774" s="59"/>
      <c r="P774" s="59"/>
      <c r="Q774" s="59"/>
      <c r="R774" s="59"/>
      <c r="S774" s="59"/>
      <c r="T774" s="59"/>
      <c r="U774" s="59"/>
      <c r="V774" s="59"/>
      <c r="AA774" s="59"/>
      <c r="AB774" s="59"/>
      <c r="AC774" s="59"/>
      <c r="AD774" s="59"/>
      <c r="AE774" s="59"/>
      <c r="AF774" s="59"/>
      <c r="AG774" s="59"/>
      <c r="AH774" s="65"/>
      <c r="BF774" s="65"/>
      <c r="BG774" s="65"/>
      <c r="BI774" s="65"/>
    </row>
    <row r="775" spans="4:61">
      <c r="D775" s="162" t="str">
        <f t="shared" si="123"/>
        <v/>
      </c>
      <c r="E775" s="162" t="str">
        <f t="shared" si="124"/>
        <v/>
      </c>
      <c r="F775" s="164" t="str">
        <f t="shared" si="125"/>
        <v/>
      </c>
      <c r="G775" s="165" t="str">
        <f t="shared" si="126"/>
        <v/>
      </c>
      <c r="H775" s="164" t="str">
        <f t="shared" si="127"/>
        <v/>
      </c>
      <c r="I775" s="162"/>
      <c r="J775" s="210"/>
      <c r="K775" s="162">
        <f t="shared" si="128"/>
        <v>0</v>
      </c>
      <c r="L775" s="164" t="str">
        <f t="shared" si="129"/>
        <v/>
      </c>
      <c r="M775" s="177"/>
      <c r="N775" s="59"/>
      <c r="O775" s="59"/>
      <c r="P775" s="59"/>
      <c r="Q775" s="59"/>
      <c r="R775" s="59"/>
      <c r="S775" s="59"/>
      <c r="T775" s="59"/>
      <c r="U775" s="59"/>
      <c r="V775" s="59"/>
      <c r="AA775" s="59"/>
      <c r="AB775" s="59"/>
      <c r="AC775" s="59"/>
      <c r="AD775" s="59"/>
      <c r="AE775" s="59"/>
      <c r="AF775" s="59"/>
      <c r="AG775" s="59"/>
      <c r="AH775" s="65"/>
      <c r="BF775" s="65"/>
      <c r="BG775" s="65"/>
      <c r="BI775" s="65"/>
    </row>
    <row r="776" spans="4:61">
      <c r="D776" s="162" t="str">
        <f t="shared" si="123"/>
        <v/>
      </c>
      <c r="E776" s="162" t="str">
        <f t="shared" si="124"/>
        <v/>
      </c>
      <c r="F776" s="164" t="str">
        <f t="shared" si="125"/>
        <v/>
      </c>
      <c r="G776" s="165" t="str">
        <f t="shared" si="126"/>
        <v/>
      </c>
      <c r="H776" s="164" t="str">
        <f t="shared" si="127"/>
        <v/>
      </c>
      <c r="I776" s="162"/>
      <c r="J776" s="210"/>
      <c r="K776" s="162">
        <f t="shared" si="128"/>
        <v>0</v>
      </c>
      <c r="L776" s="164" t="str">
        <f t="shared" si="129"/>
        <v/>
      </c>
      <c r="M776" s="177"/>
      <c r="N776" s="59"/>
      <c r="O776" s="59"/>
      <c r="P776" s="59"/>
      <c r="Q776" s="59"/>
      <c r="R776" s="59"/>
      <c r="S776" s="59"/>
      <c r="T776" s="59"/>
      <c r="U776" s="59"/>
      <c r="V776" s="59"/>
      <c r="AA776" s="59"/>
      <c r="AB776" s="59"/>
      <c r="AC776" s="59"/>
      <c r="AD776" s="59"/>
      <c r="AE776" s="59"/>
      <c r="AF776" s="59"/>
      <c r="AG776" s="59"/>
      <c r="AH776" s="65"/>
      <c r="BF776" s="65"/>
      <c r="BG776" s="65"/>
      <c r="BI776" s="65"/>
    </row>
    <row r="777" spans="4:61">
      <c r="D777" s="162" t="str">
        <f t="shared" si="123"/>
        <v/>
      </c>
      <c r="E777" s="162" t="str">
        <f t="shared" si="124"/>
        <v/>
      </c>
      <c r="F777" s="164" t="str">
        <f t="shared" si="125"/>
        <v/>
      </c>
      <c r="G777" s="165" t="str">
        <f t="shared" si="126"/>
        <v/>
      </c>
      <c r="H777" s="164" t="str">
        <f t="shared" si="127"/>
        <v/>
      </c>
      <c r="I777" s="162"/>
      <c r="J777" s="210"/>
      <c r="K777" s="162">
        <f t="shared" si="128"/>
        <v>0</v>
      </c>
      <c r="L777" s="164" t="str">
        <f t="shared" si="129"/>
        <v/>
      </c>
      <c r="M777" s="177"/>
      <c r="N777" s="59"/>
      <c r="O777" s="59"/>
      <c r="P777" s="59"/>
      <c r="Q777" s="59"/>
      <c r="R777" s="59"/>
      <c r="S777" s="59"/>
      <c r="T777" s="59"/>
      <c r="U777" s="59"/>
      <c r="V777" s="59"/>
      <c r="AA777" s="59"/>
      <c r="AB777" s="59"/>
      <c r="AC777" s="59"/>
      <c r="AD777" s="59"/>
      <c r="AE777" s="59"/>
      <c r="AF777" s="59"/>
      <c r="AG777" s="59"/>
      <c r="AH777" s="65"/>
      <c r="BF777" s="65"/>
      <c r="BG777" s="65"/>
      <c r="BI777" s="65"/>
    </row>
    <row r="778" spans="4:61">
      <c r="D778" s="162" t="str">
        <f t="shared" si="123"/>
        <v/>
      </c>
      <c r="E778" s="162" t="str">
        <f t="shared" si="124"/>
        <v/>
      </c>
      <c r="F778" s="164" t="str">
        <f t="shared" si="125"/>
        <v/>
      </c>
      <c r="G778" s="165" t="str">
        <f t="shared" si="126"/>
        <v/>
      </c>
      <c r="H778" s="164" t="str">
        <f t="shared" si="127"/>
        <v/>
      </c>
      <c r="I778" s="162"/>
      <c r="J778" s="210"/>
      <c r="K778" s="162">
        <f t="shared" si="128"/>
        <v>0</v>
      </c>
      <c r="L778" s="164" t="str">
        <f t="shared" si="129"/>
        <v/>
      </c>
      <c r="M778" s="177"/>
      <c r="N778" s="59"/>
      <c r="O778" s="59"/>
      <c r="P778" s="59"/>
      <c r="Q778" s="59"/>
      <c r="R778" s="59"/>
      <c r="S778" s="59"/>
      <c r="T778" s="59"/>
      <c r="U778" s="59"/>
      <c r="V778" s="59"/>
      <c r="AA778" s="59"/>
      <c r="AB778" s="59"/>
      <c r="AC778" s="59"/>
      <c r="AD778" s="59"/>
      <c r="AE778" s="59"/>
      <c r="AF778" s="59"/>
      <c r="AG778" s="59"/>
      <c r="AH778" s="65"/>
      <c r="BF778" s="65"/>
      <c r="BG778" s="65"/>
      <c r="BI778" s="65"/>
    </row>
    <row r="779" spans="4:61">
      <c r="D779" s="162" t="str">
        <f t="shared" si="123"/>
        <v/>
      </c>
      <c r="E779" s="162" t="str">
        <f t="shared" si="124"/>
        <v/>
      </c>
      <c r="F779" s="164" t="str">
        <f t="shared" si="125"/>
        <v/>
      </c>
      <c r="G779" s="165" t="str">
        <f t="shared" si="126"/>
        <v/>
      </c>
      <c r="H779" s="164" t="str">
        <f t="shared" si="127"/>
        <v/>
      </c>
      <c r="I779" s="162"/>
      <c r="J779" s="210"/>
      <c r="K779" s="162">
        <f t="shared" si="128"/>
        <v>0</v>
      </c>
      <c r="L779" s="164" t="str">
        <f t="shared" si="129"/>
        <v/>
      </c>
      <c r="M779" s="177"/>
      <c r="N779" s="59"/>
      <c r="O779" s="59"/>
      <c r="P779" s="59"/>
      <c r="Q779" s="59"/>
      <c r="R779" s="59"/>
      <c r="S779" s="59"/>
      <c r="T779" s="59"/>
      <c r="U779" s="59"/>
      <c r="V779" s="59"/>
      <c r="AA779" s="59"/>
      <c r="AB779" s="59"/>
      <c r="AC779" s="59"/>
      <c r="AD779" s="59"/>
      <c r="AE779" s="59"/>
      <c r="AF779" s="59"/>
      <c r="AG779" s="59"/>
      <c r="AH779" s="65"/>
      <c r="BF779" s="65"/>
      <c r="BG779" s="65"/>
      <c r="BI779" s="65"/>
    </row>
    <row r="780" spans="4:61">
      <c r="D780" s="162" t="str">
        <f t="shared" si="123"/>
        <v/>
      </c>
      <c r="E780" s="162" t="str">
        <f t="shared" si="124"/>
        <v/>
      </c>
      <c r="F780" s="164" t="str">
        <f t="shared" si="125"/>
        <v/>
      </c>
      <c r="G780" s="165" t="str">
        <f t="shared" si="126"/>
        <v/>
      </c>
      <c r="H780" s="164" t="str">
        <f t="shared" si="127"/>
        <v/>
      </c>
      <c r="I780" s="162"/>
      <c r="J780" s="210"/>
      <c r="K780" s="162">
        <f t="shared" si="128"/>
        <v>0</v>
      </c>
      <c r="L780" s="164" t="str">
        <f t="shared" si="129"/>
        <v/>
      </c>
      <c r="M780" s="177"/>
      <c r="N780" s="59"/>
      <c r="O780" s="59"/>
      <c r="P780" s="59"/>
      <c r="Q780" s="59"/>
      <c r="R780" s="59"/>
      <c r="S780" s="59"/>
      <c r="T780" s="59"/>
      <c r="U780" s="59"/>
      <c r="V780" s="59"/>
      <c r="AA780" s="59"/>
      <c r="AB780" s="59"/>
      <c r="AC780" s="59"/>
      <c r="AD780" s="59"/>
      <c r="AE780" s="59"/>
      <c r="AF780" s="59"/>
      <c r="AG780" s="59"/>
      <c r="AH780" s="65"/>
      <c r="BF780" s="65"/>
      <c r="BG780" s="65"/>
      <c r="BI780" s="65"/>
    </row>
    <row r="781" spans="4:61">
      <c r="D781" s="162" t="str">
        <f t="shared" si="123"/>
        <v/>
      </c>
      <c r="E781" s="162" t="str">
        <f t="shared" si="124"/>
        <v/>
      </c>
      <c r="F781" s="164" t="str">
        <f t="shared" si="125"/>
        <v/>
      </c>
      <c r="G781" s="165" t="str">
        <f t="shared" si="126"/>
        <v/>
      </c>
      <c r="H781" s="164" t="str">
        <f t="shared" si="127"/>
        <v/>
      </c>
      <c r="I781" s="162"/>
      <c r="J781" s="210"/>
      <c r="K781" s="162">
        <f t="shared" si="128"/>
        <v>0</v>
      </c>
      <c r="L781" s="164" t="str">
        <f t="shared" si="129"/>
        <v/>
      </c>
      <c r="M781" s="177"/>
      <c r="N781" s="59"/>
      <c r="O781" s="59"/>
      <c r="P781" s="59"/>
      <c r="Q781" s="59"/>
      <c r="R781" s="59"/>
      <c r="S781" s="59"/>
      <c r="T781" s="59"/>
      <c r="U781" s="59"/>
      <c r="V781" s="59"/>
      <c r="AA781" s="59"/>
      <c r="AB781" s="59"/>
      <c r="AC781" s="59"/>
      <c r="AD781" s="59"/>
      <c r="AE781" s="59"/>
      <c r="AF781" s="59"/>
      <c r="AG781" s="59"/>
      <c r="AH781" s="65"/>
      <c r="BF781" s="65"/>
      <c r="BG781" s="65"/>
      <c r="BI781" s="65"/>
    </row>
    <row r="782" spans="4:61">
      <c r="D782" s="162" t="str">
        <f t="shared" si="123"/>
        <v/>
      </c>
      <c r="E782" s="162" t="str">
        <f t="shared" si="124"/>
        <v/>
      </c>
      <c r="F782" s="164" t="str">
        <f t="shared" si="125"/>
        <v/>
      </c>
      <c r="G782" s="165" t="str">
        <f t="shared" si="126"/>
        <v/>
      </c>
      <c r="H782" s="164" t="str">
        <f t="shared" si="127"/>
        <v/>
      </c>
      <c r="I782" s="162"/>
      <c r="J782" s="210"/>
      <c r="K782" s="162">
        <f t="shared" si="128"/>
        <v>0</v>
      </c>
      <c r="L782" s="164" t="str">
        <f t="shared" si="129"/>
        <v/>
      </c>
      <c r="M782" s="177"/>
      <c r="N782" s="59"/>
      <c r="O782" s="59"/>
      <c r="P782" s="59"/>
      <c r="Q782" s="59"/>
      <c r="R782" s="59"/>
      <c r="S782" s="59"/>
      <c r="T782" s="59"/>
      <c r="U782" s="59"/>
      <c r="V782" s="59"/>
      <c r="AA782" s="59"/>
      <c r="AB782" s="59"/>
      <c r="AC782" s="59"/>
      <c r="AD782" s="59"/>
      <c r="AE782" s="59"/>
      <c r="AF782" s="59"/>
      <c r="AG782" s="59"/>
      <c r="AH782" s="65"/>
      <c r="BF782" s="65"/>
      <c r="BG782" s="65"/>
      <c r="BI782" s="65"/>
    </row>
    <row r="783" spans="4:61">
      <c r="D783" s="162" t="str">
        <f t="shared" si="123"/>
        <v/>
      </c>
      <c r="E783" s="162" t="str">
        <f t="shared" si="124"/>
        <v/>
      </c>
      <c r="F783" s="164" t="str">
        <f t="shared" si="125"/>
        <v/>
      </c>
      <c r="G783" s="165" t="str">
        <f t="shared" si="126"/>
        <v/>
      </c>
      <c r="H783" s="164" t="str">
        <f t="shared" si="127"/>
        <v/>
      </c>
      <c r="I783" s="162"/>
      <c r="J783" s="210"/>
      <c r="K783" s="162">
        <f t="shared" si="128"/>
        <v>0</v>
      </c>
      <c r="L783" s="164" t="str">
        <f t="shared" si="129"/>
        <v/>
      </c>
      <c r="M783" s="177"/>
      <c r="N783" s="59"/>
      <c r="O783" s="59"/>
      <c r="P783" s="59"/>
      <c r="Q783" s="59"/>
      <c r="R783" s="59"/>
      <c r="S783" s="59"/>
      <c r="T783" s="59"/>
      <c r="U783" s="59"/>
      <c r="V783" s="59"/>
      <c r="AA783" s="59"/>
      <c r="AB783" s="59"/>
      <c r="AC783" s="59"/>
      <c r="AD783" s="59"/>
      <c r="AE783" s="59"/>
      <c r="AF783" s="59"/>
      <c r="AG783" s="59"/>
      <c r="AH783" s="65"/>
      <c r="BF783" s="65"/>
      <c r="BG783" s="65"/>
      <c r="BI783" s="65"/>
    </row>
    <row r="784" spans="4:61">
      <c r="D784" s="162" t="str">
        <f t="shared" si="123"/>
        <v/>
      </c>
      <c r="E784" s="162" t="str">
        <f t="shared" si="124"/>
        <v/>
      </c>
      <c r="F784" s="164" t="str">
        <f t="shared" si="125"/>
        <v/>
      </c>
      <c r="G784" s="165" t="str">
        <f t="shared" si="126"/>
        <v/>
      </c>
      <c r="H784" s="164" t="str">
        <f t="shared" si="127"/>
        <v/>
      </c>
      <c r="I784" s="162"/>
      <c r="J784" s="210"/>
      <c r="K784" s="162">
        <f t="shared" si="128"/>
        <v>0</v>
      </c>
      <c r="L784" s="164" t="str">
        <f t="shared" si="129"/>
        <v/>
      </c>
      <c r="M784" s="177"/>
      <c r="N784" s="59"/>
      <c r="O784" s="59"/>
      <c r="P784" s="59"/>
      <c r="Q784" s="59"/>
      <c r="R784" s="59"/>
      <c r="S784" s="59"/>
      <c r="T784" s="59"/>
      <c r="U784" s="59"/>
      <c r="V784" s="59"/>
      <c r="AA784" s="59"/>
      <c r="AB784" s="59"/>
      <c r="AC784" s="59"/>
      <c r="AD784" s="59"/>
      <c r="AE784" s="59"/>
      <c r="AF784" s="59"/>
      <c r="AG784" s="59"/>
      <c r="AH784" s="65"/>
      <c r="BF784" s="65"/>
      <c r="BG784" s="65"/>
      <c r="BI784" s="65"/>
    </row>
    <row r="785" spans="4:61">
      <c r="D785" s="162" t="str">
        <f t="shared" si="123"/>
        <v/>
      </c>
      <c r="E785" s="162" t="str">
        <f t="shared" si="124"/>
        <v/>
      </c>
      <c r="F785" s="164" t="str">
        <f t="shared" si="125"/>
        <v/>
      </c>
      <c r="G785" s="165" t="str">
        <f t="shared" si="126"/>
        <v/>
      </c>
      <c r="H785" s="164" t="str">
        <f t="shared" si="127"/>
        <v/>
      </c>
      <c r="I785" s="162"/>
      <c r="J785" s="210"/>
      <c r="K785" s="162">
        <f t="shared" si="128"/>
        <v>0</v>
      </c>
      <c r="L785" s="164" t="str">
        <f t="shared" si="129"/>
        <v/>
      </c>
      <c r="M785" s="177"/>
      <c r="N785" s="59"/>
      <c r="O785" s="59"/>
      <c r="P785" s="59"/>
      <c r="Q785" s="59"/>
      <c r="R785" s="59"/>
      <c r="S785" s="59"/>
      <c r="T785" s="59"/>
      <c r="U785" s="59"/>
      <c r="V785" s="59"/>
      <c r="AA785" s="59"/>
      <c r="AB785" s="59"/>
      <c r="AC785" s="59"/>
      <c r="AD785" s="59"/>
      <c r="AE785" s="59"/>
      <c r="AF785" s="59"/>
      <c r="AG785" s="59"/>
      <c r="AH785" s="65"/>
      <c r="BF785" s="65"/>
      <c r="BG785" s="65"/>
      <c r="BI785" s="65"/>
    </row>
    <row r="786" spans="4:61">
      <c r="D786" s="162" t="str">
        <f t="shared" si="123"/>
        <v/>
      </c>
      <c r="E786" s="162" t="str">
        <f t="shared" si="124"/>
        <v/>
      </c>
      <c r="F786" s="164" t="str">
        <f t="shared" si="125"/>
        <v/>
      </c>
      <c r="G786" s="165" t="str">
        <f t="shared" si="126"/>
        <v/>
      </c>
      <c r="H786" s="164" t="str">
        <f t="shared" si="127"/>
        <v/>
      </c>
      <c r="I786" s="162"/>
      <c r="J786" s="210"/>
      <c r="K786" s="162">
        <f t="shared" si="128"/>
        <v>0</v>
      </c>
      <c r="L786" s="164" t="str">
        <f t="shared" si="129"/>
        <v/>
      </c>
      <c r="M786" s="177"/>
      <c r="N786" s="59"/>
      <c r="O786" s="59"/>
      <c r="P786" s="59"/>
      <c r="Q786" s="59"/>
      <c r="R786" s="59"/>
      <c r="S786" s="59"/>
      <c r="T786" s="59"/>
      <c r="U786" s="59"/>
      <c r="V786" s="59"/>
      <c r="AA786" s="59"/>
      <c r="AB786" s="59"/>
      <c r="AC786" s="59"/>
      <c r="AD786" s="59"/>
      <c r="AE786" s="59"/>
      <c r="AF786" s="59"/>
      <c r="AG786" s="59"/>
      <c r="AH786" s="65"/>
      <c r="BF786" s="65"/>
      <c r="BG786" s="65"/>
      <c r="BI786" s="65"/>
    </row>
    <row r="787" spans="4:61">
      <c r="D787" s="162" t="str">
        <f t="shared" si="123"/>
        <v/>
      </c>
      <c r="E787" s="162" t="str">
        <f t="shared" si="124"/>
        <v/>
      </c>
      <c r="F787" s="164" t="str">
        <f t="shared" si="125"/>
        <v/>
      </c>
      <c r="G787" s="165" t="str">
        <f t="shared" si="126"/>
        <v/>
      </c>
      <c r="H787" s="164" t="str">
        <f t="shared" si="127"/>
        <v/>
      </c>
      <c r="I787" s="162"/>
      <c r="J787" s="210"/>
      <c r="K787" s="162">
        <f t="shared" si="128"/>
        <v>0</v>
      </c>
      <c r="L787" s="164" t="str">
        <f t="shared" si="129"/>
        <v/>
      </c>
      <c r="M787" s="177"/>
      <c r="N787" s="59"/>
      <c r="O787" s="59"/>
      <c r="P787" s="59"/>
      <c r="Q787" s="59"/>
      <c r="R787" s="59"/>
      <c r="S787" s="59"/>
      <c r="T787" s="59"/>
      <c r="U787" s="59"/>
      <c r="V787" s="59"/>
      <c r="AA787" s="59"/>
      <c r="AB787" s="59"/>
      <c r="AC787" s="59"/>
      <c r="AD787" s="59"/>
      <c r="AE787" s="59"/>
      <c r="AF787" s="59"/>
      <c r="AG787" s="59"/>
      <c r="AH787" s="65"/>
      <c r="BF787" s="65"/>
      <c r="BG787" s="65"/>
      <c r="BI787" s="65"/>
    </row>
    <row r="788" spans="4:61">
      <c r="D788" s="162" t="str">
        <f t="shared" si="123"/>
        <v/>
      </c>
      <c r="E788" s="162" t="str">
        <f t="shared" si="124"/>
        <v/>
      </c>
      <c r="F788" s="164" t="str">
        <f t="shared" si="125"/>
        <v/>
      </c>
      <c r="G788" s="165" t="str">
        <f t="shared" si="126"/>
        <v/>
      </c>
      <c r="H788" s="164" t="str">
        <f t="shared" si="127"/>
        <v/>
      </c>
      <c r="I788" s="162"/>
      <c r="J788" s="210"/>
      <c r="K788" s="162">
        <f t="shared" si="128"/>
        <v>0</v>
      </c>
      <c r="L788" s="164" t="str">
        <f t="shared" si="129"/>
        <v/>
      </c>
      <c r="M788" s="177"/>
      <c r="N788" s="59"/>
      <c r="O788" s="59"/>
      <c r="P788" s="59"/>
      <c r="Q788" s="59"/>
      <c r="R788" s="59"/>
      <c r="S788" s="59"/>
      <c r="T788" s="59"/>
      <c r="U788" s="59"/>
      <c r="V788" s="59"/>
      <c r="AA788" s="59"/>
      <c r="AB788" s="59"/>
      <c r="AC788" s="59"/>
      <c r="AD788" s="59"/>
      <c r="AE788" s="59"/>
      <c r="AF788" s="59"/>
      <c r="AG788" s="59"/>
      <c r="AH788" s="65"/>
      <c r="BF788" s="65"/>
      <c r="BG788" s="65"/>
      <c r="BI788" s="65"/>
    </row>
    <row r="789" spans="4:61">
      <c r="D789" s="162" t="str">
        <f t="shared" si="123"/>
        <v/>
      </c>
      <c r="E789" s="162" t="str">
        <f t="shared" si="124"/>
        <v/>
      </c>
      <c r="F789" s="164" t="str">
        <f t="shared" si="125"/>
        <v/>
      </c>
      <c r="G789" s="165" t="str">
        <f t="shared" si="126"/>
        <v/>
      </c>
      <c r="H789" s="164" t="str">
        <f t="shared" si="127"/>
        <v/>
      </c>
      <c r="I789" s="162"/>
      <c r="J789" s="210"/>
      <c r="K789" s="162">
        <f t="shared" si="128"/>
        <v>0</v>
      </c>
      <c r="L789" s="164" t="str">
        <f t="shared" si="129"/>
        <v/>
      </c>
      <c r="M789" s="177"/>
      <c r="N789" s="59"/>
      <c r="O789" s="59"/>
      <c r="P789" s="59"/>
      <c r="Q789" s="59"/>
      <c r="R789" s="59"/>
      <c r="S789" s="59"/>
      <c r="T789" s="59"/>
      <c r="U789" s="59"/>
      <c r="V789" s="59"/>
      <c r="AA789" s="59"/>
      <c r="AB789" s="59"/>
      <c r="AC789" s="59"/>
      <c r="AD789" s="59"/>
      <c r="AE789" s="59"/>
      <c r="AF789" s="59"/>
      <c r="AG789" s="59"/>
      <c r="AH789" s="65"/>
      <c r="BF789" s="65"/>
      <c r="BG789" s="65"/>
      <c r="BI789" s="65"/>
    </row>
    <row r="790" spans="4:61">
      <c r="D790" s="162" t="str">
        <f t="shared" si="123"/>
        <v/>
      </c>
      <c r="E790" s="162" t="str">
        <f t="shared" si="124"/>
        <v/>
      </c>
      <c r="F790" s="164" t="str">
        <f t="shared" si="125"/>
        <v/>
      </c>
      <c r="G790" s="165" t="str">
        <f t="shared" si="126"/>
        <v/>
      </c>
      <c r="H790" s="164" t="str">
        <f t="shared" si="127"/>
        <v/>
      </c>
      <c r="I790" s="162"/>
      <c r="J790" s="210"/>
      <c r="K790" s="162">
        <f t="shared" si="128"/>
        <v>0</v>
      </c>
      <c r="L790" s="164" t="str">
        <f t="shared" si="129"/>
        <v/>
      </c>
      <c r="M790" s="177"/>
      <c r="N790" s="59"/>
      <c r="O790" s="59"/>
      <c r="P790" s="59"/>
      <c r="Q790" s="59"/>
      <c r="R790" s="59"/>
      <c r="S790" s="59"/>
      <c r="T790" s="59"/>
      <c r="U790" s="59"/>
      <c r="V790" s="59"/>
      <c r="AA790" s="59"/>
      <c r="AB790" s="59"/>
      <c r="AC790" s="59"/>
      <c r="AD790" s="59"/>
      <c r="AE790" s="59"/>
      <c r="AF790" s="59"/>
      <c r="AG790" s="59"/>
      <c r="AH790" s="65"/>
      <c r="BF790" s="65"/>
      <c r="BG790" s="65"/>
      <c r="BI790" s="65"/>
    </row>
    <row r="791" spans="4:61">
      <c r="D791" s="162" t="str">
        <f t="shared" si="123"/>
        <v/>
      </c>
      <c r="E791" s="162" t="str">
        <f t="shared" si="124"/>
        <v/>
      </c>
      <c r="F791" s="164" t="str">
        <f t="shared" si="125"/>
        <v/>
      </c>
      <c r="G791" s="165" t="str">
        <f t="shared" si="126"/>
        <v/>
      </c>
      <c r="H791" s="164" t="str">
        <f t="shared" si="127"/>
        <v/>
      </c>
      <c r="I791" s="162"/>
      <c r="J791" s="210"/>
      <c r="K791" s="162">
        <f t="shared" si="128"/>
        <v>0</v>
      </c>
      <c r="L791" s="164" t="str">
        <f t="shared" si="129"/>
        <v/>
      </c>
      <c r="M791" s="177"/>
      <c r="N791" s="59"/>
      <c r="O791" s="59"/>
      <c r="P791" s="59"/>
      <c r="Q791" s="59"/>
      <c r="R791" s="59"/>
      <c r="S791" s="59"/>
      <c r="T791" s="59"/>
      <c r="U791" s="59"/>
      <c r="V791" s="59"/>
      <c r="AA791" s="59"/>
      <c r="AB791" s="59"/>
      <c r="AC791" s="59"/>
      <c r="AD791" s="59"/>
      <c r="AE791" s="59"/>
      <c r="AF791" s="59"/>
      <c r="AG791" s="59"/>
      <c r="AH791" s="65"/>
      <c r="BF791" s="65"/>
      <c r="BG791" s="65"/>
      <c r="BI791" s="65"/>
    </row>
    <row r="792" spans="4:61">
      <c r="D792" s="162" t="str">
        <f t="shared" si="123"/>
        <v/>
      </c>
      <c r="E792" s="162" t="str">
        <f t="shared" si="124"/>
        <v/>
      </c>
      <c r="F792" s="164" t="str">
        <f t="shared" si="125"/>
        <v/>
      </c>
      <c r="G792" s="165" t="str">
        <f t="shared" si="126"/>
        <v/>
      </c>
      <c r="H792" s="164" t="str">
        <f t="shared" si="127"/>
        <v/>
      </c>
      <c r="I792" s="162"/>
      <c r="J792" s="210"/>
      <c r="K792" s="162">
        <f t="shared" si="128"/>
        <v>0</v>
      </c>
      <c r="L792" s="164" t="str">
        <f t="shared" si="129"/>
        <v/>
      </c>
      <c r="M792" s="177"/>
      <c r="N792" s="59"/>
      <c r="O792" s="59"/>
      <c r="P792" s="59"/>
      <c r="Q792" s="59"/>
      <c r="R792" s="59"/>
      <c r="S792" s="59"/>
      <c r="T792" s="59"/>
      <c r="U792" s="59"/>
      <c r="V792" s="59"/>
      <c r="AA792" s="59"/>
      <c r="AB792" s="59"/>
      <c r="AC792" s="59"/>
      <c r="AD792" s="59"/>
      <c r="AE792" s="59"/>
      <c r="AF792" s="59"/>
      <c r="AG792" s="59"/>
      <c r="AH792" s="65"/>
      <c r="BF792" s="65"/>
      <c r="BG792" s="65"/>
      <c r="BI792" s="65"/>
    </row>
    <row r="793" spans="4:61">
      <c r="D793" s="162" t="str">
        <f t="shared" si="123"/>
        <v/>
      </c>
      <c r="E793" s="162" t="str">
        <f t="shared" si="124"/>
        <v/>
      </c>
      <c r="F793" s="164" t="str">
        <f t="shared" si="125"/>
        <v/>
      </c>
      <c r="G793" s="165" t="str">
        <f t="shared" si="126"/>
        <v/>
      </c>
      <c r="H793" s="164" t="str">
        <f t="shared" si="127"/>
        <v/>
      </c>
      <c r="I793" s="162"/>
      <c r="J793" s="210"/>
      <c r="K793" s="162">
        <f t="shared" si="128"/>
        <v>0</v>
      </c>
      <c r="L793" s="164" t="str">
        <f t="shared" si="129"/>
        <v/>
      </c>
      <c r="M793" s="177"/>
      <c r="N793" s="59"/>
      <c r="O793" s="59"/>
      <c r="P793" s="59"/>
      <c r="Q793" s="59"/>
      <c r="R793" s="59"/>
      <c r="S793" s="59"/>
      <c r="T793" s="59"/>
      <c r="U793" s="59"/>
      <c r="V793" s="59"/>
      <c r="AA793" s="59"/>
      <c r="AB793" s="59"/>
      <c r="AC793" s="59"/>
      <c r="AD793" s="59"/>
      <c r="AE793" s="59"/>
      <c r="AF793" s="59"/>
      <c r="AG793" s="59"/>
      <c r="AH793" s="65"/>
      <c r="BF793" s="65"/>
      <c r="BG793" s="65"/>
      <c r="BI793" s="65"/>
    </row>
    <row r="794" spans="4:61">
      <c r="D794" s="162" t="str">
        <f t="shared" si="123"/>
        <v/>
      </c>
      <c r="E794" s="162" t="str">
        <f t="shared" si="124"/>
        <v/>
      </c>
      <c r="F794" s="164" t="str">
        <f t="shared" si="125"/>
        <v/>
      </c>
      <c r="G794" s="165" t="str">
        <f t="shared" si="126"/>
        <v/>
      </c>
      <c r="H794" s="164" t="str">
        <f t="shared" si="127"/>
        <v/>
      </c>
      <c r="I794" s="162"/>
      <c r="J794" s="210"/>
      <c r="K794" s="162">
        <f t="shared" si="128"/>
        <v>0</v>
      </c>
      <c r="L794" s="164" t="str">
        <f t="shared" si="129"/>
        <v/>
      </c>
      <c r="M794" s="177"/>
      <c r="N794" s="59"/>
      <c r="O794" s="59"/>
      <c r="P794" s="59"/>
      <c r="Q794" s="59"/>
      <c r="R794" s="59"/>
      <c r="S794" s="59"/>
      <c r="T794" s="59"/>
      <c r="U794" s="59"/>
      <c r="V794" s="59"/>
      <c r="AA794" s="59"/>
      <c r="AB794" s="59"/>
      <c r="AC794" s="59"/>
      <c r="AD794" s="59"/>
      <c r="AE794" s="59"/>
      <c r="AF794" s="59"/>
      <c r="AG794" s="59"/>
      <c r="AH794" s="65"/>
      <c r="BF794" s="65"/>
      <c r="BG794" s="65"/>
      <c r="BI794" s="65"/>
    </row>
    <row r="795" spans="4:61">
      <c r="D795" s="162" t="str">
        <f t="shared" si="123"/>
        <v/>
      </c>
      <c r="E795" s="162" t="str">
        <f t="shared" si="124"/>
        <v/>
      </c>
      <c r="F795" s="164" t="str">
        <f t="shared" si="125"/>
        <v/>
      </c>
      <c r="G795" s="165" t="str">
        <f t="shared" si="126"/>
        <v/>
      </c>
      <c r="H795" s="164" t="str">
        <f t="shared" si="127"/>
        <v/>
      </c>
      <c r="I795" s="162"/>
      <c r="J795" s="210"/>
      <c r="K795" s="162">
        <f t="shared" si="128"/>
        <v>0</v>
      </c>
      <c r="L795" s="164" t="str">
        <f t="shared" si="129"/>
        <v/>
      </c>
      <c r="M795" s="177"/>
      <c r="N795" s="59"/>
      <c r="O795" s="59"/>
      <c r="P795" s="59"/>
      <c r="Q795" s="59"/>
      <c r="R795" s="59"/>
      <c r="S795" s="59"/>
      <c r="T795" s="59"/>
      <c r="U795" s="59"/>
      <c r="V795" s="59"/>
      <c r="AA795" s="59"/>
      <c r="AB795" s="59"/>
      <c r="AC795" s="59"/>
      <c r="AD795" s="59"/>
      <c r="AE795" s="59"/>
      <c r="AF795" s="59"/>
      <c r="AG795" s="59"/>
      <c r="AH795" s="65"/>
      <c r="BF795" s="65"/>
      <c r="BG795" s="65"/>
      <c r="BI795" s="65"/>
    </row>
    <row r="796" spans="4:61">
      <c r="D796" s="162" t="str">
        <f t="shared" si="123"/>
        <v/>
      </c>
      <c r="E796" s="162" t="str">
        <f t="shared" si="124"/>
        <v/>
      </c>
      <c r="F796" s="164" t="str">
        <f t="shared" si="125"/>
        <v/>
      </c>
      <c r="G796" s="165" t="str">
        <f t="shared" si="126"/>
        <v/>
      </c>
      <c r="H796" s="164" t="str">
        <f t="shared" si="127"/>
        <v/>
      </c>
      <c r="I796" s="162"/>
      <c r="J796" s="210"/>
      <c r="K796" s="162">
        <f t="shared" si="128"/>
        <v>0</v>
      </c>
      <c r="L796" s="164" t="str">
        <f t="shared" si="129"/>
        <v/>
      </c>
      <c r="M796" s="177"/>
      <c r="N796" s="59"/>
      <c r="O796" s="59"/>
      <c r="P796" s="59"/>
      <c r="Q796" s="59"/>
      <c r="R796" s="59"/>
      <c r="S796" s="59"/>
      <c r="T796" s="59"/>
      <c r="U796" s="59"/>
      <c r="V796" s="59"/>
      <c r="AA796" s="59"/>
      <c r="AB796" s="59"/>
      <c r="AC796" s="59"/>
      <c r="AD796" s="59"/>
      <c r="AE796" s="59"/>
      <c r="AF796" s="59"/>
      <c r="AG796" s="59"/>
      <c r="AH796" s="65"/>
      <c r="BF796" s="65"/>
      <c r="BG796" s="65"/>
      <c r="BI796" s="65"/>
    </row>
    <row r="797" spans="4:61">
      <c r="D797" s="162" t="str">
        <f t="shared" si="123"/>
        <v/>
      </c>
      <c r="E797" s="162" t="str">
        <f t="shared" si="124"/>
        <v/>
      </c>
      <c r="F797" s="164" t="str">
        <f t="shared" si="125"/>
        <v/>
      </c>
      <c r="G797" s="165" t="str">
        <f t="shared" si="126"/>
        <v/>
      </c>
      <c r="H797" s="164" t="str">
        <f t="shared" si="127"/>
        <v/>
      </c>
      <c r="I797" s="162"/>
      <c r="J797" s="210"/>
      <c r="K797" s="162">
        <f t="shared" si="128"/>
        <v>0</v>
      </c>
      <c r="L797" s="164" t="str">
        <f t="shared" si="129"/>
        <v/>
      </c>
      <c r="M797" s="177"/>
      <c r="N797" s="59"/>
      <c r="O797" s="59"/>
      <c r="P797" s="59"/>
      <c r="Q797" s="59"/>
      <c r="R797" s="59"/>
      <c r="S797" s="59"/>
      <c r="T797" s="59"/>
      <c r="U797" s="59"/>
      <c r="V797" s="59"/>
      <c r="AA797" s="59"/>
      <c r="AB797" s="59"/>
      <c r="AC797" s="59"/>
      <c r="AD797" s="59"/>
      <c r="AE797" s="59"/>
      <c r="AF797" s="59"/>
      <c r="AG797" s="59"/>
      <c r="AH797" s="65"/>
      <c r="BF797" s="65"/>
      <c r="BG797" s="65"/>
      <c r="BI797" s="65"/>
    </row>
    <row r="798" spans="4:61">
      <c r="D798" s="162" t="str">
        <f t="shared" si="123"/>
        <v/>
      </c>
      <c r="E798" s="162" t="str">
        <f t="shared" si="124"/>
        <v/>
      </c>
      <c r="F798" s="164" t="str">
        <f t="shared" si="125"/>
        <v/>
      </c>
      <c r="G798" s="165" t="str">
        <f t="shared" si="126"/>
        <v/>
      </c>
      <c r="H798" s="164" t="str">
        <f t="shared" si="127"/>
        <v/>
      </c>
      <c r="I798" s="162"/>
      <c r="J798" s="210"/>
      <c r="K798" s="162">
        <f t="shared" si="128"/>
        <v>0</v>
      </c>
      <c r="L798" s="164" t="str">
        <f t="shared" si="129"/>
        <v/>
      </c>
      <c r="M798" s="177"/>
      <c r="N798" s="59"/>
      <c r="O798" s="59"/>
      <c r="P798" s="59"/>
      <c r="Q798" s="59"/>
      <c r="R798" s="59"/>
      <c r="S798" s="59"/>
      <c r="T798" s="59"/>
      <c r="U798" s="59"/>
      <c r="V798" s="59"/>
      <c r="AA798" s="59"/>
      <c r="AB798" s="59"/>
      <c r="AC798" s="59"/>
      <c r="AD798" s="59"/>
      <c r="AE798" s="59"/>
      <c r="AF798" s="59"/>
      <c r="AG798" s="59"/>
      <c r="AH798" s="65"/>
      <c r="BF798" s="65"/>
      <c r="BG798" s="65"/>
      <c r="BI798" s="65"/>
    </row>
    <row r="799" spans="4:61">
      <c r="D799" s="162" t="str">
        <f t="shared" si="123"/>
        <v/>
      </c>
      <c r="E799" s="162" t="str">
        <f t="shared" si="124"/>
        <v/>
      </c>
      <c r="F799" s="164" t="str">
        <f t="shared" si="125"/>
        <v/>
      </c>
      <c r="G799" s="165" t="str">
        <f t="shared" si="126"/>
        <v/>
      </c>
      <c r="H799" s="164" t="str">
        <f t="shared" si="127"/>
        <v/>
      </c>
      <c r="I799" s="162"/>
      <c r="J799" s="210"/>
      <c r="K799" s="162">
        <f t="shared" si="128"/>
        <v>0</v>
      </c>
      <c r="L799" s="164" t="str">
        <f t="shared" si="129"/>
        <v/>
      </c>
      <c r="M799" s="177"/>
      <c r="N799" s="59"/>
      <c r="O799" s="59"/>
      <c r="P799" s="59"/>
      <c r="Q799" s="59"/>
      <c r="R799" s="59"/>
      <c r="S799" s="59"/>
      <c r="T799" s="59"/>
      <c r="U799" s="59"/>
      <c r="V799" s="59"/>
      <c r="AA799" s="59"/>
      <c r="AB799" s="59"/>
      <c r="AC799" s="59"/>
      <c r="AD799" s="59"/>
      <c r="AE799" s="59"/>
      <c r="AF799" s="59"/>
      <c r="AG799" s="59"/>
      <c r="AH799" s="65"/>
      <c r="BF799" s="65"/>
      <c r="BG799" s="65"/>
      <c r="BI799" s="65"/>
    </row>
    <row r="800" spans="4:61">
      <c r="D800" s="162" t="str">
        <f t="shared" si="123"/>
        <v/>
      </c>
      <c r="E800" s="162" t="str">
        <f t="shared" si="124"/>
        <v/>
      </c>
      <c r="F800" s="164" t="str">
        <f t="shared" si="125"/>
        <v/>
      </c>
      <c r="G800" s="165" t="str">
        <f t="shared" si="126"/>
        <v/>
      </c>
      <c r="H800" s="164" t="str">
        <f t="shared" si="127"/>
        <v/>
      </c>
      <c r="I800" s="162"/>
      <c r="J800" s="210"/>
      <c r="K800" s="162">
        <f t="shared" si="128"/>
        <v>0</v>
      </c>
      <c r="L800" s="164" t="str">
        <f t="shared" si="129"/>
        <v/>
      </c>
      <c r="M800" s="177"/>
      <c r="N800" s="59"/>
      <c r="O800" s="59"/>
      <c r="P800" s="59"/>
      <c r="Q800" s="59"/>
      <c r="R800" s="59"/>
      <c r="S800" s="59"/>
      <c r="T800" s="59"/>
      <c r="U800" s="59"/>
      <c r="V800" s="59"/>
      <c r="AA800" s="59"/>
      <c r="AB800" s="59"/>
      <c r="AC800" s="59"/>
      <c r="AD800" s="59"/>
      <c r="AE800" s="59"/>
      <c r="AF800" s="59"/>
      <c r="AG800" s="59"/>
      <c r="AH800" s="65"/>
      <c r="BF800" s="65"/>
      <c r="BG800" s="65"/>
      <c r="BI800" s="65"/>
    </row>
    <row r="801" spans="4:61">
      <c r="D801" s="162" t="str">
        <f t="shared" si="123"/>
        <v/>
      </c>
      <c r="E801" s="162" t="str">
        <f t="shared" si="124"/>
        <v/>
      </c>
      <c r="F801" s="164" t="str">
        <f t="shared" si="125"/>
        <v/>
      </c>
      <c r="G801" s="165" t="str">
        <f t="shared" si="126"/>
        <v/>
      </c>
      <c r="H801" s="164" t="str">
        <f t="shared" si="127"/>
        <v/>
      </c>
      <c r="I801" s="162"/>
      <c r="J801" s="210"/>
      <c r="K801" s="162">
        <f t="shared" si="128"/>
        <v>0</v>
      </c>
      <c r="L801" s="164" t="str">
        <f t="shared" si="129"/>
        <v/>
      </c>
      <c r="M801" s="177"/>
      <c r="N801" s="59"/>
      <c r="O801" s="59"/>
      <c r="P801" s="59"/>
      <c r="Q801" s="59"/>
      <c r="R801" s="59"/>
      <c r="S801" s="59"/>
      <c r="T801" s="59"/>
      <c r="U801" s="59"/>
      <c r="V801" s="59"/>
      <c r="AA801" s="59"/>
      <c r="AB801" s="59"/>
      <c r="AC801" s="59"/>
      <c r="AD801" s="59"/>
      <c r="AE801" s="59"/>
      <c r="AF801" s="59"/>
      <c r="AG801" s="59"/>
      <c r="AH801" s="65"/>
      <c r="BF801" s="65"/>
      <c r="BG801" s="65"/>
      <c r="BI801" s="65"/>
    </row>
    <row r="802" spans="4:61">
      <c r="D802" s="162" t="str">
        <f t="shared" si="123"/>
        <v/>
      </c>
      <c r="E802" s="162" t="str">
        <f t="shared" si="124"/>
        <v/>
      </c>
      <c r="F802" s="164" t="str">
        <f t="shared" si="125"/>
        <v/>
      </c>
      <c r="G802" s="165" t="str">
        <f t="shared" si="126"/>
        <v/>
      </c>
      <c r="H802" s="164" t="str">
        <f t="shared" si="127"/>
        <v/>
      </c>
      <c r="I802" s="162"/>
      <c r="J802" s="210"/>
      <c r="K802" s="162">
        <f t="shared" si="128"/>
        <v>0</v>
      </c>
      <c r="L802" s="164" t="str">
        <f t="shared" si="129"/>
        <v/>
      </c>
      <c r="M802" s="177"/>
      <c r="N802" s="59"/>
      <c r="O802" s="59"/>
      <c r="P802" s="59"/>
      <c r="Q802" s="59"/>
      <c r="R802" s="59"/>
      <c r="S802" s="59"/>
      <c r="T802" s="59"/>
      <c r="U802" s="59"/>
      <c r="V802" s="59"/>
      <c r="AA802" s="59"/>
      <c r="AB802" s="59"/>
      <c r="AC802" s="59"/>
      <c r="AD802" s="59"/>
      <c r="AE802" s="59"/>
      <c r="AF802" s="59"/>
      <c r="AG802" s="59"/>
      <c r="AH802" s="65"/>
      <c r="BF802" s="65"/>
      <c r="BG802" s="65"/>
      <c r="BI802" s="65"/>
    </row>
    <row r="803" spans="4:61">
      <c r="D803" s="162" t="str">
        <f t="shared" si="123"/>
        <v/>
      </c>
      <c r="E803" s="162" t="str">
        <f t="shared" si="124"/>
        <v/>
      </c>
      <c r="F803" s="164" t="str">
        <f t="shared" si="125"/>
        <v/>
      </c>
      <c r="G803" s="165" t="str">
        <f t="shared" si="126"/>
        <v/>
      </c>
      <c r="H803" s="164" t="str">
        <f t="shared" si="127"/>
        <v/>
      </c>
      <c r="I803" s="162"/>
      <c r="J803" s="210"/>
      <c r="K803" s="162">
        <f t="shared" si="128"/>
        <v>0</v>
      </c>
      <c r="L803" s="164" t="str">
        <f t="shared" si="129"/>
        <v/>
      </c>
      <c r="M803" s="177"/>
      <c r="N803" s="59"/>
      <c r="O803" s="59"/>
      <c r="P803" s="59"/>
      <c r="Q803" s="59"/>
      <c r="R803" s="59"/>
      <c r="S803" s="59"/>
      <c r="T803" s="59"/>
      <c r="U803" s="59"/>
      <c r="V803" s="59"/>
      <c r="AA803" s="59"/>
      <c r="AB803" s="59"/>
      <c r="AC803" s="59"/>
      <c r="AD803" s="59"/>
      <c r="AE803" s="59"/>
      <c r="AF803" s="59"/>
      <c r="AG803" s="59"/>
      <c r="AH803" s="65"/>
      <c r="BF803" s="65"/>
      <c r="BG803" s="65"/>
      <c r="BI803" s="65"/>
    </row>
    <row r="804" spans="4:61">
      <c r="D804" s="162" t="str">
        <f t="shared" si="123"/>
        <v/>
      </c>
      <c r="E804" s="162" t="str">
        <f t="shared" si="124"/>
        <v/>
      </c>
      <c r="F804" s="164" t="str">
        <f t="shared" si="125"/>
        <v/>
      </c>
      <c r="G804" s="165" t="str">
        <f t="shared" si="126"/>
        <v/>
      </c>
      <c r="H804" s="164" t="str">
        <f t="shared" si="127"/>
        <v/>
      </c>
      <c r="I804" s="162"/>
      <c r="J804" s="210"/>
      <c r="K804" s="162">
        <f t="shared" si="128"/>
        <v>0</v>
      </c>
      <c r="L804" s="164" t="str">
        <f t="shared" si="129"/>
        <v/>
      </c>
      <c r="M804" s="177"/>
      <c r="N804" s="59"/>
      <c r="O804" s="59"/>
      <c r="P804" s="59"/>
      <c r="Q804" s="59"/>
      <c r="R804" s="59"/>
      <c r="S804" s="59"/>
      <c r="T804" s="59"/>
      <c r="U804" s="59"/>
      <c r="V804" s="59"/>
      <c r="AA804" s="59"/>
      <c r="AB804" s="59"/>
      <c r="AC804" s="59"/>
      <c r="AD804" s="59"/>
      <c r="AE804" s="59"/>
      <c r="AF804" s="59"/>
      <c r="AG804" s="59"/>
      <c r="AH804" s="65"/>
      <c r="BF804" s="65"/>
      <c r="BG804" s="65"/>
      <c r="BI804" s="65"/>
    </row>
    <row r="805" spans="4:61">
      <c r="D805" s="162" t="str">
        <f t="shared" ref="D805:D868" si="130">IF(D804&lt;term*freq,D804+1,"")</f>
        <v/>
      </c>
      <c r="E805" s="162" t="str">
        <f t="shared" si="124"/>
        <v/>
      </c>
      <c r="F805" s="164" t="str">
        <f t="shared" si="125"/>
        <v/>
      </c>
      <c r="G805" s="165" t="str">
        <f t="shared" si="126"/>
        <v/>
      </c>
      <c r="H805" s="164" t="str">
        <f t="shared" si="127"/>
        <v/>
      </c>
      <c r="I805" s="162"/>
      <c r="J805" s="210"/>
      <c r="K805" s="162">
        <f t="shared" si="128"/>
        <v>0</v>
      </c>
      <c r="L805" s="164" t="str">
        <f t="shared" si="129"/>
        <v/>
      </c>
      <c r="M805" s="177"/>
      <c r="N805" s="59"/>
      <c r="O805" s="59"/>
      <c r="P805" s="59"/>
      <c r="Q805" s="59"/>
      <c r="R805" s="59"/>
      <c r="S805" s="59"/>
      <c r="T805" s="59"/>
      <c r="U805" s="59"/>
      <c r="V805" s="59"/>
      <c r="AA805" s="59"/>
      <c r="AB805" s="59"/>
      <c r="AC805" s="59"/>
      <c r="AD805" s="59"/>
      <c r="AE805" s="59"/>
      <c r="AF805" s="59"/>
      <c r="AG805" s="59"/>
      <c r="AH805" s="65"/>
      <c r="BF805" s="65"/>
      <c r="BG805" s="65"/>
      <c r="BI805" s="65"/>
    </row>
    <row r="806" spans="4:61">
      <c r="D806" s="162" t="str">
        <f t="shared" si="130"/>
        <v/>
      </c>
      <c r="E806" s="162" t="str">
        <f t="shared" si="124"/>
        <v/>
      </c>
      <c r="F806" s="164" t="str">
        <f t="shared" si="125"/>
        <v/>
      </c>
      <c r="G806" s="165" t="str">
        <f t="shared" si="126"/>
        <v/>
      </c>
      <c r="H806" s="164" t="str">
        <f t="shared" si="127"/>
        <v/>
      </c>
      <c r="I806" s="162"/>
      <c r="J806" s="210"/>
      <c r="K806" s="162">
        <f t="shared" si="128"/>
        <v>0</v>
      </c>
      <c r="L806" s="164" t="str">
        <f t="shared" si="129"/>
        <v/>
      </c>
      <c r="M806" s="177"/>
      <c r="N806" s="59"/>
      <c r="O806" s="59"/>
      <c r="P806" s="59"/>
      <c r="Q806" s="59"/>
      <c r="R806" s="59"/>
      <c r="S806" s="59"/>
      <c r="T806" s="59"/>
      <c r="U806" s="59"/>
      <c r="V806" s="59"/>
      <c r="AA806" s="59"/>
      <c r="AB806" s="59"/>
      <c r="AC806" s="59"/>
      <c r="AD806" s="59"/>
      <c r="AE806" s="59"/>
      <c r="AF806" s="59"/>
      <c r="AG806" s="59"/>
      <c r="AH806" s="65"/>
      <c r="BF806" s="65"/>
      <c r="BG806" s="65"/>
      <c r="BI806" s="65"/>
    </row>
    <row r="807" spans="4:61">
      <c r="D807" s="162" t="str">
        <f t="shared" si="130"/>
        <v/>
      </c>
      <c r="E807" s="162" t="str">
        <f t="shared" si="124"/>
        <v/>
      </c>
      <c r="F807" s="164" t="str">
        <f t="shared" si="125"/>
        <v/>
      </c>
      <c r="G807" s="165" t="str">
        <f t="shared" si="126"/>
        <v/>
      </c>
      <c r="H807" s="164" t="str">
        <f t="shared" si="127"/>
        <v/>
      </c>
      <c r="I807" s="162"/>
      <c r="J807" s="210"/>
      <c r="K807" s="162">
        <f t="shared" si="128"/>
        <v>0</v>
      </c>
      <c r="L807" s="164" t="str">
        <f t="shared" si="129"/>
        <v/>
      </c>
      <c r="M807" s="177"/>
      <c r="N807" s="59"/>
      <c r="O807" s="59"/>
      <c r="P807" s="59"/>
      <c r="Q807" s="59"/>
      <c r="R807" s="59"/>
      <c r="S807" s="59"/>
      <c r="T807" s="59"/>
      <c r="U807" s="59"/>
      <c r="V807" s="59"/>
      <c r="AA807" s="59"/>
      <c r="AB807" s="59"/>
      <c r="AC807" s="59"/>
      <c r="AD807" s="59"/>
      <c r="AE807" s="59"/>
      <c r="AF807" s="59"/>
      <c r="AG807" s="59"/>
      <c r="AH807" s="65"/>
      <c r="BF807" s="65"/>
      <c r="BG807" s="65"/>
      <c r="BI807" s="65"/>
    </row>
    <row r="808" spans="4:61">
      <c r="D808" s="162" t="str">
        <f t="shared" si="130"/>
        <v/>
      </c>
      <c r="E808" s="162" t="str">
        <f t="shared" si="124"/>
        <v/>
      </c>
      <c r="F808" s="164" t="str">
        <f t="shared" si="125"/>
        <v/>
      </c>
      <c r="G808" s="165" t="str">
        <f t="shared" si="126"/>
        <v/>
      </c>
      <c r="H808" s="164" t="str">
        <f t="shared" si="127"/>
        <v/>
      </c>
      <c r="I808" s="162"/>
      <c r="J808" s="210"/>
      <c r="K808" s="162">
        <f t="shared" si="128"/>
        <v>0</v>
      </c>
      <c r="L808" s="164" t="str">
        <f t="shared" si="129"/>
        <v/>
      </c>
      <c r="M808" s="177"/>
      <c r="N808" s="59"/>
      <c r="O808" s="59"/>
      <c r="P808" s="59"/>
      <c r="Q808" s="59"/>
      <c r="R808" s="59"/>
      <c r="S808" s="59"/>
      <c r="T808" s="59"/>
      <c r="U808" s="59"/>
      <c r="V808" s="59"/>
      <c r="AA808" s="59"/>
      <c r="AB808" s="59"/>
      <c r="AC808" s="59"/>
      <c r="AD808" s="59"/>
      <c r="AE808" s="59"/>
      <c r="AF808" s="59"/>
      <c r="AG808" s="59"/>
      <c r="AH808" s="65"/>
      <c r="BF808" s="65"/>
      <c r="BG808" s="65"/>
      <c r="BI808" s="65"/>
    </row>
    <row r="809" spans="4:61">
      <c r="D809" s="162" t="str">
        <f t="shared" si="130"/>
        <v/>
      </c>
      <c r="E809" s="162" t="str">
        <f t="shared" si="124"/>
        <v/>
      </c>
      <c r="F809" s="164" t="str">
        <f t="shared" si="125"/>
        <v/>
      </c>
      <c r="G809" s="165" t="str">
        <f t="shared" si="126"/>
        <v/>
      </c>
      <c r="H809" s="164" t="str">
        <f t="shared" si="127"/>
        <v/>
      </c>
      <c r="I809" s="162"/>
      <c r="J809" s="210"/>
      <c r="K809" s="162">
        <f t="shared" si="128"/>
        <v>0</v>
      </c>
      <c r="L809" s="164" t="str">
        <f t="shared" si="129"/>
        <v/>
      </c>
      <c r="M809" s="177"/>
      <c r="N809" s="59"/>
      <c r="O809" s="59"/>
      <c r="P809" s="59"/>
      <c r="Q809" s="59"/>
      <c r="R809" s="59"/>
      <c r="S809" s="59"/>
      <c r="T809" s="59"/>
      <c r="U809" s="59"/>
      <c r="V809" s="59"/>
      <c r="AA809" s="59"/>
      <c r="AB809" s="59"/>
      <c r="AC809" s="59"/>
      <c r="AD809" s="59"/>
      <c r="AE809" s="59"/>
      <c r="AF809" s="59"/>
      <c r="AG809" s="59"/>
      <c r="AH809" s="65"/>
      <c r="BF809" s="65"/>
      <c r="BG809" s="65"/>
      <c r="BI809" s="65"/>
    </row>
    <row r="810" spans="4:61">
      <c r="D810" s="162" t="str">
        <f t="shared" si="130"/>
        <v/>
      </c>
      <c r="E810" s="162" t="str">
        <f t="shared" si="124"/>
        <v/>
      </c>
      <c r="F810" s="164" t="str">
        <f t="shared" si="125"/>
        <v/>
      </c>
      <c r="G810" s="165" t="str">
        <f t="shared" si="126"/>
        <v/>
      </c>
      <c r="H810" s="164" t="str">
        <f t="shared" si="127"/>
        <v/>
      </c>
      <c r="I810" s="162"/>
      <c r="J810" s="210"/>
      <c r="K810" s="162">
        <f t="shared" si="128"/>
        <v>0</v>
      </c>
      <c r="L810" s="164" t="str">
        <f t="shared" si="129"/>
        <v/>
      </c>
      <c r="M810" s="177"/>
      <c r="N810" s="59"/>
      <c r="O810" s="59"/>
      <c r="P810" s="59"/>
      <c r="Q810" s="59"/>
      <c r="R810" s="59"/>
      <c r="S810" s="59"/>
      <c r="T810" s="59"/>
      <c r="U810" s="59"/>
      <c r="V810" s="59"/>
      <c r="AA810" s="59"/>
      <c r="AB810" s="59"/>
      <c r="AC810" s="59"/>
      <c r="AD810" s="59"/>
      <c r="AE810" s="59"/>
      <c r="AF810" s="59"/>
      <c r="AG810" s="59"/>
      <c r="AH810" s="65"/>
      <c r="BF810" s="65"/>
      <c r="BG810" s="65"/>
      <c r="BI810" s="65"/>
    </row>
    <row r="811" spans="4:61">
      <c r="D811" s="162" t="str">
        <f t="shared" si="130"/>
        <v/>
      </c>
      <c r="E811" s="162" t="str">
        <f t="shared" si="124"/>
        <v/>
      </c>
      <c r="F811" s="164" t="str">
        <f t="shared" si="125"/>
        <v/>
      </c>
      <c r="G811" s="165" t="str">
        <f t="shared" si="126"/>
        <v/>
      </c>
      <c r="H811" s="164" t="str">
        <f t="shared" si="127"/>
        <v/>
      </c>
      <c r="I811" s="162"/>
      <c r="J811" s="210"/>
      <c r="K811" s="162">
        <f t="shared" si="128"/>
        <v>0</v>
      </c>
      <c r="L811" s="164" t="str">
        <f t="shared" si="129"/>
        <v/>
      </c>
      <c r="M811" s="177"/>
      <c r="N811" s="59"/>
      <c r="O811" s="59"/>
      <c r="P811" s="59"/>
      <c r="Q811" s="59"/>
      <c r="R811" s="59"/>
      <c r="S811" s="59"/>
      <c r="T811" s="59"/>
      <c r="U811" s="59"/>
      <c r="V811" s="59"/>
      <c r="AA811" s="59"/>
      <c r="AB811" s="59"/>
      <c r="AC811" s="59"/>
      <c r="AD811" s="59"/>
      <c r="AE811" s="59"/>
      <c r="AF811" s="59"/>
      <c r="AG811" s="59"/>
      <c r="AH811" s="65"/>
      <c r="BF811" s="65"/>
      <c r="BG811" s="65"/>
      <c r="BI811" s="65"/>
    </row>
    <row r="812" spans="4:61">
      <c r="D812" s="162" t="str">
        <f t="shared" si="130"/>
        <v/>
      </c>
      <c r="E812" s="162" t="str">
        <f t="shared" si="124"/>
        <v/>
      </c>
      <c r="F812" s="164" t="str">
        <f t="shared" si="125"/>
        <v/>
      </c>
      <c r="G812" s="165" t="str">
        <f t="shared" si="126"/>
        <v/>
      </c>
      <c r="H812" s="164" t="str">
        <f t="shared" si="127"/>
        <v/>
      </c>
      <c r="I812" s="162"/>
      <c r="J812" s="210"/>
      <c r="K812" s="162">
        <f t="shared" si="128"/>
        <v>0</v>
      </c>
      <c r="L812" s="164" t="str">
        <f t="shared" si="129"/>
        <v/>
      </c>
      <c r="M812" s="177"/>
      <c r="N812" s="59"/>
      <c r="O812" s="59"/>
      <c r="P812" s="59"/>
      <c r="Q812" s="59"/>
      <c r="R812" s="59"/>
      <c r="S812" s="59"/>
      <c r="T812" s="59"/>
      <c r="U812" s="59"/>
      <c r="V812" s="59"/>
      <c r="AA812" s="59"/>
      <c r="AB812" s="59"/>
      <c r="AC812" s="59"/>
      <c r="AD812" s="59"/>
      <c r="AE812" s="59"/>
      <c r="AF812" s="59"/>
      <c r="AG812" s="59"/>
      <c r="AH812" s="65"/>
      <c r="BF812" s="65"/>
      <c r="BG812" s="65"/>
      <c r="BI812" s="65"/>
    </row>
    <row r="813" spans="4:61">
      <c r="D813" s="162" t="str">
        <f t="shared" si="130"/>
        <v/>
      </c>
      <c r="E813" s="162" t="str">
        <f t="shared" si="124"/>
        <v/>
      </c>
      <c r="F813" s="164" t="str">
        <f t="shared" si="125"/>
        <v/>
      </c>
      <c r="G813" s="165" t="str">
        <f t="shared" si="126"/>
        <v/>
      </c>
      <c r="H813" s="164" t="str">
        <f t="shared" si="127"/>
        <v/>
      </c>
      <c r="I813" s="162"/>
      <c r="J813" s="210"/>
      <c r="K813" s="162">
        <f t="shared" si="128"/>
        <v>0</v>
      </c>
      <c r="L813" s="164" t="str">
        <f t="shared" si="129"/>
        <v/>
      </c>
      <c r="M813" s="177"/>
      <c r="N813" s="59"/>
      <c r="O813" s="59"/>
      <c r="P813" s="59"/>
      <c r="Q813" s="59"/>
      <c r="R813" s="59"/>
      <c r="S813" s="59"/>
      <c r="T813" s="59"/>
      <c r="U813" s="59"/>
      <c r="V813" s="59"/>
      <c r="AA813" s="59"/>
      <c r="AB813" s="59"/>
      <c r="AC813" s="59"/>
      <c r="AD813" s="59"/>
      <c r="AE813" s="59"/>
      <c r="AF813" s="59"/>
      <c r="AG813" s="59"/>
      <c r="AH813" s="65"/>
      <c r="BF813" s="65"/>
      <c r="BG813" s="65"/>
      <c r="BI813" s="65"/>
    </row>
    <row r="814" spans="4:61">
      <c r="D814" s="162" t="str">
        <f t="shared" si="130"/>
        <v/>
      </c>
      <c r="E814" s="162" t="str">
        <f t="shared" si="124"/>
        <v/>
      </c>
      <c r="F814" s="164" t="str">
        <f t="shared" si="125"/>
        <v/>
      </c>
      <c r="G814" s="165" t="str">
        <f t="shared" si="126"/>
        <v/>
      </c>
      <c r="H814" s="164" t="str">
        <f t="shared" si="127"/>
        <v/>
      </c>
      <c r="I814" s="162"/>
      <c r="J814" s="210"/>
      <c r="K814" s="162">
        <f t="shared" si="128"/>
        <v>0</v>
      </c>
      <c r="L814" s="164" t="str">
        <f t="shared" si="129"/>
        <v/>
      </c>
      <c r="M814" s="177"/>
      <c r="N814" s="59"/>
      <c r="O814" s="59"/>
      <c r="P814" s="59"/>
      <c r="Q814" s="59"/>
      <c r="R814" s="59"/>
      <c r="S814" s="59"/>
      <c r="T814" s="59"/>
      <c r="U814" s="59"/>
      <c r="V814" s="59"/>
      <c r="AA814" s="59"/>
      <c r="AB814" s="59"/>
      <c r="AC814" s="59"/>
      <c r="AD814" s="59"/>
      <c r="AE814" s="59"/>
      <c r="AF814" s="59"/>
      <c r="AG814" s="59"/>
      <c r="AH814" s="65"/>
      <c r="BF814" s="65"/>
      <c r="BG814" s="65"/>
      <c r="BI814" s="65"/>
    </row>
    <row r="815" spans="4:61">
      <c r="D815" s="162" t="str">
        <f t="shared" si="130"/>
        <v/>
      </c>
      <c r="E815" s="162" t="str">
        <f t="shared" si="124"/>
        <v/>
      </c>
      <c r="F815" s="164" t="str">
        <f t="shared" si="125"/>
        <v/>
      </c>
      <c r="G815" s="165" t="str">
        <f t="shared" si="126"/>
        <v/>
      </c>
      <c r="H815" s="164" t="str">
        <f t="shared" si="127"/>
        <v/>
      </c>
      <c r="I815" s="162"/>
      <c r="J815" s="210"/>
      <c r="K815" s="162">
        <f t="shared" si="128"/>
        <v>0</v>
      </c>
      <c r="L815" s="164" t="str">
        <f t="shared" si="129"/>
        <v/>
      </c>
      <c r="M815" s="177"/>
      <c r="N815" s="59"/>
      <c r="O815" s="59"/>
      <c r="P815" s="59"/>
      <c r="Q815" s="59"/>
      <c r="R815" s="59"/>
      <c r="S815" s="59"/>
      <c r="T815" s="59"/>
      <c r="U815" s="59"/>
      <c r="V815" s="59"/>
      <c r="AA815" s="59"/>
      <c r="AB815" s="59"/>
      <c r="AC815" s="59"/>
      <c r="AD815" s="59"/>
      <c r="AE815" s="59"/>
      <c r="AF815" s="59"/>
      <c r="AG815" s="59"/>
      <c r="AH815" s="65"/>
      <c r="BF815" s="65"/>
      <c r="BG815" s="65"/>
      <c r="BI815" s="65"/>
    </row>
    <row r="816" spans="4:61">
      <c r="D816" s="162" t="str">
        <f t="shared" si="130"/>
        <v/>
      </c>
      <c r="E816" s="162" t="str">
        <f t="shared" si="124"/>
        <v/>
      </c>
      <c r="F816" s="164" t="str">
        <f t="shared" si="125"/>
        <v/>
      </c>
      <c r="G816" s="165" t="str">
        <f t="shared" si="126"/>
        <v/>
      </c>
      <c r="H816" s="164" t="str">
        <f t="shared" si="127"/>
        <v/>
      </c>
      <c r="I816" s="162"/>
      <c r="J816" s="210"/>
      <c r="K816" s="162">
        <f t="shared" si="128"/>
        <v>0</v>
      </c>
      <c r="L816" s="164" t="str">
        <f t="shared" si="129"/>
        <v/>
      </c>
      <c r="M816" s="177"/>
      <c r="N816" s="59"/>
      <c r="O816" s="59"/>
      <c r="P816" s="59"/>
      <c r="Q816" s="59"/>
      <c r="R816" s="59"/>
      <c r="S816" s="59"/>
      <c r="T816" s="59"/>
      <c r="U816" s="59"/>
      <c r="V816" s="59"/>
      <c r="AA816" s="59"/>
      <c r="AB816" s="59"/>
      <c r="AC816" s="59"/>
      <c r="AD816" s="59"/>
      <c r="AE816" s="59"/>
      <c r="AF816" s="59"/>
      <c r="AG816" s="59"/>
      <c r="AH816" s="65"/>
      <c r="BF816" s="65"/>
      <c r="BG816" s="65"/>
      <c r="BI816" s="65"/>
    </row>
    <row r="817" spans="4:61">
      <c r="D817" s="162" t="str">
        <f t="shared" si="130"/>
        <v/>
      </c>
      <c r="E817" s="162" t="str">
        <f t="shared" si="124"/>
        <v/>
      </c>
      <c r="F817" s="164" t="str">
        <f t="shared" si="125"/>
        <v/>
      </c>
      <c r="G817" s="165" t="str">
        <f t="shared" si="126"/>
        <v/>
      </c>
      <c r="H817" s="164" t="str">
        <f t="shared" si="127"/>
        <v/>
      </c>
      <c r="I817" s="162"/>
      <c r="J817" s="210"/>
      <c r="K817" s="162">
        <f t="shared" si="128"/>
        <v>0</v>
      </c>
      <c r="L817" s="164" t="str">
        <f t="shared" si="129"/>
        <v/>
      </c>
      <c r="M817" s="177"/>
      <c r="N817" s="59"/>
      <c r="O817" s="59"/>
      <c r="P817" s="59"/>
      <c r="Q817" s="59"/>
      <c r="R817" s="59"/>
      <c r="S817" s="59"/>
      <c r="T817" s="59"/>
      <c r="U817" s="59"/>
      <c r="V817" s="59"/>
      <c r="AA817" s="59"/>
      <c r="AB817" s="59"/>
      <c r="AC817" s="59"/>
      <c r="AD817" s="59"/>
      <c r="AE817" s="59"/>
      <c r="AF817" s="59"/>
      <c r="AG817" s="59"/>
      <c r="AH817" s="65"/>
      <c r="BF817" s="65"/>
      <c r="BG817" s="65"/>
      <c r="BI817" s="65"/>
    </row>
    <row r="818" spans="4:61">
      <c r="D818" s="162" t="str">
        <f t="shared" si="130"/>
        <v/>
      </c>
      <c r="E818" s="162" t="str">
        <f t="shared" si="124"/>
        <v/>
      </c>
      <c r="F818" s="164" t="str">
        <f t="shared" si="125"/>
        <v/>
      </c>
      <c r="G818" s="165" t="str">
        <f t="shared" si="126"/>
        <v/>
      </c>
      <c r="H818" s="164" t="str">
        <f t="shared" si="127"/>
        <v/>
      </c>
      <c r="I818" s="162"/>
      <c r="J818" s="210"/>
      <c r="K818" s="162">
        <f t="shared" si="128"/>
        <v>0</v>
      </c>
      <c r="L818" s="164" t="str">
        <f t="shared" si="129"/>
        <v/>
      </c>
      <c r="M818" s="177"/>
      <c r="N818" s="59"/>
      <c r="O818" s="59"/>
      <c r="P818" s="59"/>
      <c r="Q818" s="59"/>
      <c r="R818" s="59"/>
      <c r="S818" s="59"/>
      <c r="T818" s="59"/>
      <c r="U818" s="59"/>
      <c r="V818" s="59"/>
      <c r="AA818" s="59"/>
      <c r="AB818" s="59"/>
      <c r="AC818" s="59"/>
      <c r="AD818" s="59"/>
      <c r="AE818" s="59"/>
      <c r="AF818" s="59"/>
      <c r="AG818" s="59"/>
      <c r="AH818" s="65"/>
      <c r="BF818" s="65"/>
      <c r="BG818" s="65"/>
      <c r="BI818" s="65"/>
    </row>
    <row r="819" spans="4:61">
      <c r="D819" s="162" t="str">
        <f t="shared" si="130"/>
        <v/>
      </c>
      <c r="E819" s="162" t="str">
        <f t="shared" si="124"/>
        <v/>
      </c>
      <c r="F819" s="164" t="str">
        <f t="shared" si="125"/>
        <v/>
      </c>
      <c r="G819" s="165" t="str">
        <f t="shared" si="126"/>
        <v/>
      </c>
      <c r="H819" s="164" t="str">
        <f t="shared" si="127"/>
        <v/>
      </c>
      <c r="I819" s="162"/>
      <c r="J819" s="210"/>
      <c r="K819" s="162">
        <f t="shared" si="128"/>
        <v>0</v>
      </c>
      <c r="L819" s="164" t="str">
        <f t="shared" si="129"/>
        <v/>
      </c>
      <c r="M819" s="177"/>
      <c r="N819" s="59"/>
      <c r="O819" s="59"/>
      <c r="P819" s="59"/>
      <c r="Q819" s="59"/>
      <c r="R819" s="59"/>
      <c r="S819" s="59"/>
      <c r="T819" s="59"/>
      <c r="U819" s="59"/>
      <c r="V819" s="59"/>
      <c r="AA819" s="59"/>
      <c r="AB819" s="59"/>
      <c r="AC819" s="59"/>
      <c r="AD819" s="59"/>
      <c r="AE819" s="59"/>
      <c r="AF819" s="59"/>
      <c r="AG819" s="59"/>
      <c r="AH819" s="65"/>
      <c r="BF819" s="65"/>
      <c r="BG819" s="65"/>
      <c r="BI819" s="65"/>
    </row>
    <row r="820" spans="4:61">
      <c r="D820" s="162" t="str">
        <f t="shared" si="130"/>
        <v/>
      </c>
      <c r="E820" s="162" t="str">
        <f t="shared" si="124"/>
        <v/>
      </c>
      <c r="F820" s="164" t="str">
        <f t="shared" si="125"/>
        <v/>
      </c>
      <c r="G820" s="165" t="str">
        <f t="shared" si="126"/>
        <v/>
      </c>
      <c r="H820" s="164" t="str">
        <f t="shared" si="127"/>
        <v/>
      </c>
      <c r="I820" s="162"/>
      <c r="J820" s="210"/>
      <c r="K820" s="162">
        <f t="shared" si="128"/>
        <v>0</v>
      </c>
      <c r="L820" s="164" t="str">
        <f t="shared" si="129"/>
        <v/>
      </c>
      <c r="M820" s="177"/>
      <c r="N820" s="59"/>
      <c r="O820" s="59"/>
      <c r="P820" s="59"/>
      <c r="Q820" s="59"/>
      <c r="R820" s="59"/>
      <c r="S820" s="59"/>
      <c r="T820" s="59"/>
      <c r="U820" s="59"/>
      <c r="V820" s="59"/>
      <c r="AA820" s="59"/>
      <c r="AB820" s="59"/>
      <c r="AC820" s="59"/>
      <c r="AD820" s="59"/>
      <c r="AE820" s="59"/>
      <c r="AF820" s="59"/>
      <c r="AG820" s="59"/>
      <c r="AH820" s="65"/>
      <c r="BF820" s="65"/>
      <c r="BG820" s="65"/>
      <c r="BI820" s="65"/>
    </row>
    <row r="821" spans="4:61">
      <c r="D821" s="162" t="str">
        <f t="shared" si="130"/>
        <v/>
      </c>
      <c r="E821" s="162" t="str">
        <f t="shared" si="124"/>
        <v/>
      </c>
      <c r="F821" s="164" t="str">
        <f t="shared" si="125"/>
        <v/>
      </c>
      <c r="G821" s="165" t="str">
        <f t="shared" si="126"/>
        <v/>
      </c>
      <c r="H821" s="164" t="str">
        <f t="shared" si="127"/>
        <v/>
      </c>
      <c r="I821" s="162"/>
      <c r="J821" s="210"/>
      <c r="K821" s="162">
        <f t="shared" si="128"/>
        <v>0</v>
      </c>
      <c r="L821" s="164" t="str">
        <f t="shared" si="129"/>
        <v/>
      </c>
      <c r="M821" s="177"/>
      <c r="N821" s="59"/>
      <c r="O821" s="59"/>
      <c r="P821" s="59"/>
      <c r="Q821" s="59"/>
      <c r="R821" s="59"/>
      <c r="S821" s="59"/>
      <c r="T821" s="59"/>
      <c r="U821" s="59"/>
      <c r="V821" s="59"/>
      <c r="AA821" s="59"/>
      <c r="AB821" s="59"/>
      <c r="AC821" s="59"/>
      <c r="AD821" s="59"/>
      <c r="AE821" s="59"/>
      <c r="AF821" s="59"/>
      <c r="AG821" s="59"/>
      <c r="AH821" s="65"/>
      <c r="BF821" s="65"/>
      <c r="BG821" s="65"/>
      <c r="BI821" s="65"/>
    </row>
    <row r="822" spans="4:61">
      <c r="D822" s="162" t="str">
        <f t="shared" si="130"/>
        <v/>
      </c>
      <c r="E822" s="162" t="str">
        <f t="shared" si="124"/>
        <v/>
      </c>
      <c r="F822" s="164" t="str">
        <f t="shared" si="125"/>
        <v/>
      </c>
      <c r="G822" s="165" t="str">
        <f t="shared" si="126"/>
        <v/>
      </c>
      <c r="H822" s="164" t="str">
        <f t="shared" si="127"/>
        <v/>
      </c>
      <c r="I822" s="162"/>
      <c r="J822" s="210"/>
      <c r="K822" s="162">
        <f t="shared" si="128"/>
        <v>0</v>
      </c>
      <c r="L822" s="164" t="str">
        <f t="shared" si="129"/>
        <v/>
      </c>
      <c r="M822" s="177"/>
      <c r="N822" s="59"/>
      <c r="O822" s="59"/>
      <c r="P822" s="59"/>
      <c r="Q822" s="59"/>
      <c r="R822" s="59"/>
      <c r="S822" s="59"/>
      <c r="T822" s="59"/>
      <c r="U822" s="59"/>
      <c r="V822" s="59"/>
      <c r="AA822" s="59"/>
      <c r="AB822" s="59"/>
      <c r="AC822" s="59"/>
      <c r="AD822" s="59"/>
      <c r="AE822" s="59"/>
      <c r="AF822" s="59"/>
      <c r="AG822" s="59"/>
      <c r="AH822" s="65"/>
      <c r="BF822" s="65"/>
      <c r="BG822" s="65"/>
      <c r="BI822" s="65"/>
    </row>
    <row r="823" spans="4:61">
      <c r="D823" s="162" t="str">
        <f t="shared" si="130"/>
        <v/>
      </c>
      <c r="E823" s="162" t="str">
        <f t="shared" si="124"/>
        <v/>
      </c>
      <c r="F823" s="164" t="str">
        <f t="shared" si="125"/>
        <v/>
      </c>
      <c r="G823" s="165" t="str">
        <f t="shared" si="126"/>
        <v/>
      </c>
      <c r="H823" s="164" t="str">
        <f t="shared" si="127"/>
        <v/>
      </c>
      <c r="I823" s="162"/>
      <c r="J823" s="210"/>
      <c r="K823" s="162">
        <f t="shared" si="128"/>
        <v>0</v>
      </c>
      <c r="L823" s="164" t="str">
        <f t="shared" si="129"/>
        <v/>
      </c>
      <c r="M823" s="177"/>
      <c r="N823" s="59"/>
      <c r="O823" s="59"/>
      <c r="P823" s="59"/>
      <c r="Q823" s="59"/>
      <c r="R823" s="59"/>
      <c r="S823" s="59"/>
      <c r="T823" s="59"/>
      <c r="U823" s="59"/>
      <c r="V823" s="59"/>
      <c r="AA823" s="59"/>
      <c r="AB823" s="59"/>
      <c r="AC823" s="59"/>
      <c r="AD823" s="59"/>
      <c r="AE823" s="59"/>
      <c r="AF823" s="59"/>
      <c r="AG823" s="59"/>
      <c r="AH823" s="65"/>
      <c r="BF823" s="65"/>
      <c r="BG823" s="65"/>
      <c r="BI823" s="65"/>
    </row>
    <row r="824" spans="4:61">
      <c r="D824" s="162" t="str">
        <f t="shared" si="130"/>
        <v/>
      </c>
      <c r="E824" s="162" t="str">
        <f t="shared" si="124"/>
        <v/>
      </c>
      <c r="F824" s="164" t="str">
        <f t="shared" si="125"/>
        <v/>
      </c>
      <c r="G824" s="165" t="str">
        <f t="shared" si="126"/>
        <v/>
      </c>
      <c r="H824" s="164" t="str">
        <f t="shared" si="127"/>
        <v/>
      </c>
      <c r="I824" s="162"/>
      <c r="J824" s="210"/>
      <c r="K824" s="162">
        <f t="shared" si="128"/>
        <v>0</v>
      </c>
      <c r="L824" s="164" t="str">
        <f t="shared" si="129"/>
        <v/>
      </c>
      <c r="M824" s="177"/>
      <c r="N824" s="59"/>
      <c r="O824" s="59"/>
      <c r="P824" s="59"/>
      <c r="Q824" s="59"/>
      <c r="R824" s="59"/>
      <c r="S824" s="59"/>
      <c r="T824" s="59"/>
      <c r="U824" s="59"/>
      <c r="V824" s="59"/>
      <c r="AA824" s="59"/>
      <c r="AB824" s="59"/>
      <c r="AC824" s="59"/>
      <c r="AD824" s="59"/>
      <c r="AE824" s="59"/>
      <c r="AF824" s="59"/>
      <c r="AG824" s="59"/>
      <c r="AH824" s="65"/>
      <c r="BF824" s="65"/>
      <c r="BG824" s="65"/>
      <c r="BI824" s="65"/>
    </row>
    <row r="825" spans="4:61">
      <c r="D825" s="162" t="str">
        <f t="shared" si="130"/>
        <v/>
      </c>
      <c r="E825" s="162" t="str">
        <f t="shared" si="124"/>
        <v/>
      </c>
      <c r="F825" s="164" t="str">
        <f t="shared" si="125"/>
        <v/>
      </c>
      <c r="G825" s="165" t="str">
        <f t="shared" si="126"/>
        <v/>
      </c>
      <c r="H825" s="164" t="str">
        <f t="shared" si="127"/>
        <v/>
      </c>
      <c r="I825" s="162"/>
      <c r="J825" s="210"/>
      <c r="K825" s="162">
        <f t="shared" si="128"/>
        <v>0</v>
      </c>
      <c r="L825" s="164" t="str">
        <f t="shared" si="129"/>
        <v/>
      </c>
      <c r="M825" s="177"/>
      <c r="N825" s="59"/>
      <c r="O825" s="59"/>
      <c r="P825" s="59"/>
      <c r="Q825" s="59"/>
      <c r="R825" s="59"/>
      <c r="S825" s="59"/>
      <c r="T825" s="59"/>
      <c r="U825" s="59"/>
      <c r="V825" s="59"/>
      <c r="AA825" s="59"/>
      <c r="AB825" s="59"/>
      <c r="AC825" s="59"/>
      <c r="AD825" s="59"/>
      <c r="AE825" s="59"/>
      <c r="AF825" s="59"/>
      <c r="AG825" s="59"/>
      <c r="AH825" s="65"/>
      <c r="BF825" s="65"/>
      <c r="BG825" s="65"/>
      <c r="BI825" s="65"/>
    </row>
    <row r="826" spans="4:61">
      <c r="D826" s="162" t="str">
        <f t="shared" si="130"/>
        <v/>
      </c>
      <c r="E826" s="162" t="str">
        <f t="shared" si="124"/>
        <v/>
      </c>
      <c r="F826" s="164" t="str">
        <f t="shared" si="125"/>
        <v/>
      </c>
      <c r="G826" s="165" t="str">
        <f t="shared" si="126"/>
        <v/>
      </c>
      <c r="H826" s="164" t="str">
        <f t="shared" si="127"/>
        <v/>
      </c>
      <c r="I826" s="162"/>
      <c r="J826" s="210"/>
      <c r="K826" s="162">
        <f t="shared" si="128"/>
        <v>0</v>
      </c>
      <c r="L826" s="164" t="str">
        <f t="shared" si="129"/>
        <v/>
      </c>
      <c r="M826" s="177"/>
      <c r="N826" s="59"/>
      <c r="O826" s="59"/>
      <c r="P826" s="59"/>
      <c r="Q826" s="59"/>
      <c r="R826" s="59"/>
      <c r="S826" s="59"/>
      <c r="T826" s="59"/>
      <c r="U826" s="59"/>
      <c r="V826" s="59"/>
      <c r="AA826" s="59"/>
      <c r="AB826" s="59"/>
      <c r="AC826" s="59"/>
      <c r="AD826" s="59"/>
      <c r="AE826" s="59"/>
      <c r="AF826" s="59"/>
      <c r="AG826" s="59"/>
      <c r="AH826" s="65"/>
      <c r="BF826" s="65"/>
      <c r="BG826" s="65"/>
      <c r="BI826" s="65"/>
    </row>
    <row r="827" spans="4:61">
      <c r="D827" s="162" t="str">
        <f t="shared" si="130"/>
        <v/>
      </c>
      <c r="E827" s="162" t="str">
        <f t="shared" si="124"/>
        <v/>
      </c>
      <c r="F827" s="164" t="str">
        <f t="shared" si="125"/>
        <v/>
      </c>
      <c r="G827" s="165" t="str">
        <f t="shared" si="126"/>
        <v/>
      </c>
      <c r="H827" s="164" t="str">
        <f t="shared" si="127"/>
        <v/>
      </c>
      <c r="I827" s="162"/>
      <c r="J827" s="210"/>
      <c r="K827" s="162">
        <f t="shared" si="128"/>
        <v>0</v>
      </c>
      <c r="L827" s="164" t="str">
        <f t="shared" si="129"/>
        <v/>
      </c>
      <c r="M827" s="177"/>
      <c r="N827" s="59"/>
      <c r="O827" s="59"/>
      <c r="P827" s="59"/>
      <c r="Q827" s="59"/>
      <c r="R827" s="59"/>
      <c r="S827" s="59"/>
      <c r="T827" s="59"/>
      <c r="U827" s="59"/>
      <c r="V827" s="59"/>
      <c r="AA827" s="59"/>
      <c r="AB827" s="59"/>
      <c r="AC827" s="59"/>
      <c r="AD827" s="59"/>
      <c r="AE827" s="59"/>
      <c r="AF827" s="59"/>
      <c r="AG827" s="59"/>
      <c r="AH827" s="65"/>
      <c r="BF827" s="65"/>
      <c r="BG827" s="65"/>
      <c r="BI827" s="65"/>
    </row>
    <row r="828" spans="4:61">
      <c r="D828" s="162" t="str">
        <f t="shared" si="130"/>
        <v/>
      </c>
      <c r="E828" s="162" t="str">
        <f t="shared" si="124"/>
        <v/>
      </c>
      <c r="F828" s="164" t="str">
        <f t="shared" si="125"/>
        <v/>
      </c>
      <c r="G828" s="165" t="str">
        <f t="shared" si="126"/>
        <v/>
      </c>
      <c r="H828" s="164" t="str">
        <f t="shared" si="127"/>
        <v/>
      </c>
      <c r="I828" s="162"/>
      <c r="J828" s="210"/>
      <c r="K828" s="162">
        <f t="shared" si="128"/>
        <v>0</v>
      </c>
      <c r="L828" s="164" t="str">
        <f t="shared" si="129"/>
        <v/>
      </c>
      <c r="M828" s="177"/>
      <c r="N828" s="59"/>
      <c r="O828" s="59"/>
      <c r="P828" s="59"/>
      <c r="Q828" s="59"/>
      <c r="R828" s="59"/>
      <c r="S828" s="59"/>
      <c r="T828" s="59"/>
      <c r="U828" s="59"/>
      <c r="V828" s="59"/>
      <c r="AA828" s="59"/>
      <c r="AB828" s="59"/>
      <c r="AC828" s="59"/>
      <c r="AD828" s="59"/>
      <c r="AE828" s="59"/>
      <c r="AF828" s="59"/>
      <c r="AG828" s="59"/>
      <c r="AH828" s="65"/>
      <c r="BF828" s="65"/>
      <c r="BG828" s="65"/>
      <c r="BI828" s="65"/>
    </row>
    <row r="829" spans="4:61">
      <c r="D829" s="162" t="str">
        <f t="shared" si="130"/>
        <v/>
      </c>
      <c r="E829" s="162" t="str">
        <f t="shared" si="124"/>
        <v/>
      </c>
      <c r="F829" s="164" t="str">
        <f t="shared" si="125"/>
        <v/>
      </c>
      <c r="G829" s="165" t="str">
        <f t="shared" si="126"/>
        <v/>
      </c>
      <c r="H829" s="164" t="str">
        <f t="shared" si="127"/>
        <v/>
      </c>
      <c r="I829" s="162"/>
      <c r="J829" s="210"/>
      <c r="K829" s="162">
        <f t="shared" si="128"/>
        <v>0</v>
      </c>
      <c r="L829" s="164" t="str">
        <f t="shared" si="129"/>
        <v/>
      </c>
      <c r="M829" s="177"/>
      <c r="N829" s="59"/>
      <c r="O829" s="59"/>
      <c r="P829" s="59"/>
      <c r="Q829" s="59"/>
      <c r="R829" s="59"/>
      <c r="S829" s="59"/>
      <c r="T829" s="59"/>
      <c r="U829" s="59"/>
      <c r="V829" s="59"/>
      <c r="AA829" s="59"/>
      <c r="AB829" s="59"/>
      <c r="AC829" s="59"/>
      <c r="AD829" s="59"/>
      <c r="AE829" s="59"/>
      <c r="AF829" s="59"/>
      <c r="AG829" s="59"/>
      <c r="AH829" s="65"/>
      <c r="BF829" s="65"/>
      <c r="BG829" s="65"/>
      <c r="BI829" s="65"/>
    </row>
    <row r="830" spans="4:61">
      <c r="D830" s="162" t="str">
        <f t="shared" si="130"/>
        <v/>
      </c>
      <c r="E830" s="162" t="str">
        <f t="shared" si="124"/>
        <v/>
      </c>
      <c r="F830" s="164" t="str">
        <f t="shared" si="125"/>
        <v/>
      </c>
      <c r="G830" s="165" t="str">
        <f t="shared" si="126"/>
        <v/>
      </c>
      <c r="H830" s="164" t="str">
        <f t="shared" si="127"/>
        <v/>
      </c>
      <c r="I830" s="162"/>
      <c r="J830" s="210"/>
      <c r="K830" s="162">
        <f t="shared" si="128"/>
        <v>0</v>
      </c>
      <c r="L830" s="164" t="str">
        <f t="shared" si="129"/>
        <v/>
      </c>
      <c r="M830" s="177"/>
      <c r="N830" s="59"/>
      <c r="O830" s="59"/>
      <c r="P830" s="59"/>
      <c r="Q830" s="59"/>
      <c r="R830" s="59"/>
      <c r="S830" s="59"/>
      <c r="T830" s="59"/>
      <c r="U830" s="59"/>
      <c r="V830" s="59"/>
      <c r="AA830" s="59"/>
      <c r="AB830" s="59"/>
      <c r="AC830" s="59"/>
      <c r="AD830" s="59"/>
      <c r="AE830" s="59"/>
      <c r="AF830" s="59"/>
      <c r="AG830" s="59"/>
      <c r="AH830" s="65"/>
      <c r="BF830" s="65"/>
      <c r="BG830" s="65"/>
      <c r="BI830" s="65"/>
    </row>
    <row r="831" spans="4:61">
      <c r="D831" s="162" t="str">
        <f t="shared" si="130"/>
        <v/>
      </c>
      <c r="E831" s="162" t="str">
        <f t="shared" si="124"/>
        <v/>
      </c>
      <c r="F831" s="164" t="str">
        <f t="shared" si="125"/>
        <v/>
      </c>
      <c r="G831" s="165" t="str">
        <f t="shared" si="126"/>
        <v/>
      </c>
      <c r="H831" s="164" t="str">
        <f t="shared" si="127"/>
        <v/>
      </c>
      <c r="I831" s="162"/>
      <c r="J831" s="210"/>
      <c r="K831" s="162">
        <f t="shared" si="128"/>
        <v>0</v>
      </c>
      <c r="L831" s="164" t="str">
        <f t="shared" si="129"/>
        <v/>
      </c>
      <c r="M831" s="177"/>
      <c r="N831" s="59"/>
      <c r="O831" s="59"/>
      <c r="P831" s="59"/>
      <c r="Q831" s="59"/>
      <c r="R831" s="59"/>
      <c r="S831" s="59"/>
      <c r="T831" s="59"/>
      <c r="U831" s="59"/>
      <c r="V831" s="59"/>
      <c r="AA831" s="59"/>
      <c r="AB831" s="59"/>
      <c r="AC831" s="59"/>
      <c r="AD831" s="59"/>
      <c r="AE831" s="59"/>
      <c r="AF831" s="59"/>
      <c r="AG831" s="59"/>
      <c r="AH831" s="65"/>
      <c r="BF831" s="65"/>
      <c r="BG831" s="65"/>
      <c r="BI831" s="65"/>
    </row>
    <row r="832" spans="4:61">
      <c r="D832" s="162" t="str">
        <f t="shared" si="130"/>
        <v/>
      </c>
      <c r="E832" s="162" t="str">
        <f t="shared" si="124"/>
        <v/>
      </c>
      <c r="F832" s="164" t="str">
        <f t="shared" si="125"/>
        <v/>
      </c>
      <c r="G832" s="165" t="str">
        <f t="shared" si="126"/>
        <v/>
      </c>
      <c r="H832" s="164" t="str">
        <f t="shared" si="127"/>
        <v/>
      </c>
      <c r="I832" s="162"/>
      <c r="J832" s="210"/>
      <c r="K832" s="162">
        <f t="shared" si="128"/>
        <v>0</v>
      </c>
      <c r="L832" s="164" t="str">
        <f t="shared" si="129"/>
        <v/>
      </c>
      <c r="M832" s="177"/>
      <c r="N832" s="59"/>
      <c r="O832" s="59"/>
      <c r="P832" s="59"/>
      <c r="Q832" s="59"/>
      <c r="R832" s="59"/>
      <c r="S832" s="59"/>
      <c r="T832" s="59"/>
      <c r="U832" s="59"/>
      <c r="V832" s="59"/>
      <c r="AA832" s="59"/>
      <c r="AB832" s="59"/>
      <c r="AC832" s="59"/>
      <c r="AD832" s="59"/>
      <c r="AE832" s="59"/>
      <c r="AF832" s="59"/>
      <c r="AG832" s="59"/>
      <c r="AH832" s="65"/>
      <c r="BF832" s="65"/>
      <c r="BG832" s="65"/>
      <c r="BI832" s="65"/>
    </row>
    <row r="833" spans="4:61">
      <c r="D833" s="162" t="str">
        <f t="shared" si="130"/>
        <v/>
      </c>
      <c r="E833" s="162" t="str">
        <f t="shared" si="124"/>
        <v/>
      </c>
      <c r="F833" s="164" t="str">
        <f t="shared" si="125"/>
        <v/>
      </c>
      <c r="G833" s="165" t="str">
        <f t="shared" si="126"/>
        <v/>
      </c>
      <c r="H833" s="164" t="str">
        <f t="shared" si="127"/>
        <v/>
      </c>
      <c r="I833" s="162"/>
      <c r="J833" s="210"/>
      <c r="K833" s="162">
        <f t="shared" si="128"/>
        <v>0</v>
      </c>
      <c r="L833" s="164" t="str">
        <f t="shared" si="129"/>
        <v/>
      </c>
      <c r="M833" s="177"/>
      <c r="N833" s="59"/>
      <c r="O833" s="59"/>
      <c r="P833" s="59"/>
      <c r="Q833" s="59"/>
      <c r="R833" s="59"/>
      <c r="S833" s="59"/>
      <c r="T833" s="59"/>
      <c r="U833" s="59"/>
      <c r="V833" s="59"/>
      <c r="AA833" s="59"/>
      <c r="AB833" s="59"/>
      <c r="AC833" s="59"/>
      <c r="AD833" s="59"/>
      <c r="AE833" s="59"/>
      <c r="AF833" s="59"/>
      <c r="AG833" s="59"/>
      <c r="AH833" s="65"/>
      <c r="BF833" s="65"/>
      <c r="BG833" s="65"/>
      <c r="BI833" s="65"/>
    </row>
    <row r="834" spans="4:61">
      <c r="D834" s="162" t="str">
        <f t="shared" si="130"/>
        <v/>
      </c>
      <c r="E834" s="162" t="str">
        <f t="shared" si="124"/>
        <v/>
      </c>
      <c r="F834" s="164" t="str">
        <f t="shared" si="125"/>
        <v/>
      </c>
      <c r="G834" s="165" t="str">
        <f t="shared" si="126"/>
        <v/>
      </c>
      <c r="H834" s="164" t="str">
        <f t="shared" si="127"/>
        <v/>
      </c>
      <c r="I834" s="162"/>
      <c r="J834" s="210"/>
      <c r="K834" s="162">
        <f t="shared" si="128"/>
        <v>0</v>
      </c>
      <c r="L834" s="164" t="str">
        <f t="shared" si="129"/>
        <v/>
      </c>
      <c r="M834" s="177"/>
      <c r="N834" s="59"/>
      <c r="O834" s="59"/>
      <c r="P834" s="59"/>
      <c r="Q834" s="59"/>
      <c r="R834" s="59"/>
      <c r="S834" s="59"/>
      <c r="T834" s="59"/>
      <c r="U834" s="59"/>
      <c r="V834" s="59"/>
      <c r="AA834" s="59"/>
      <c r="AB834" s="59"/>
      <c r="AC834" s="59"/>
      <c r="AD834" s="59"/>
      <c r="AE834" s="59"/>
      <c r="AF834" s="59"/>
      <c r="AG834" s="59"/>
      <c r="AH834" s="65"/>
      <c r="BF834" s="65"/>
      <c r="BG834" s="65"/>
      <c r="BI834" s="65"/>
    </row>
    <row r="835" spans="4:61">
      <c r="D835" s="162" t="str">
        <f t="shared" si="130"/>
        <v/>
      </c>
      <c r="E835" s="162" t="str">
        <f t="shared" si="124"/>
        <v/>
      </c>
      <c r="F835" s="164" t="str">
        <f t="shared" si="125"/>
        <v/>
      </c>
      <c r="G835" s="165" t="str">
        <f t="shared" si="126"/>
        <v/>
      </c>
      <c r="H835" s="164" t="str">
        <f t="shared" si="127"/>
        <v/>
      </c>
      <c r="I835" s="162"/>
      <c r="J835" s="210"/>
      <c r="K835" s="162">
        <f t="shared" si="128"/>
        <v>0</v>
      </c>
      <c r="L835" s="164" t="str">
        <f t="shared" si="129"/>
        <v/>
      </c>
      <c r="M835" s="177"/>
      <c r="N835" s="59"/>
      <c r="O835" s="59"/>
      <c r="P835" s="59"/>
      <c r="Q835" s="59"/>
      <c r="R835" s="59"/>
      <c r="S835" s="59"/>
      <c r="T835" s="59"/>
      <c r="U835" s="59"/>
      <c r="V835" s="59"/>
      <c r="AA835" s="59"/>
      <c r="AB835" s="59"/>
      <c r="AC835" s="59"/>
      <c r="AD835" s="59"/>
      <c r="AE835" s="59"/>
      <c r="AF835" s="59"/>
      <c r="AG835" s="59"/>
      <c r="AH835" s="65"/>
      <c r="BF835" s="65"/>
      <c r="BG835" s="65"/>
      <c r="BI835" s="65"/>
    </row>
    <row r="836" spans="4:61">
      <c r="D836" s="162" t="str">
        <f t="shared" si="130"/>
        <v/>
      </c>
      <c r="E836" s="162" t="str">
        <f t="shared" ref="E836:E899" si="131">IF(D836="","",IF(ISERROR(INDEX($A$25:$B$34,MATCH(D836,$A$25:$A$34,0),2)),0,INDEX($A$25:$B$34,MATCH(D836,$A$25:$A$34,0),2)))</f>
        <v/>
      </c>
      <c r="F836" s="164" t="str">
        <f t="shared" ref="F836:F899" si="132">IF(D836="","",IF(emi&gt;(L835*(1+rate/freq)),IF((L835*(1+rate/freq))&lt;0,0,(L835*(1+rate/freq))),emi))</f>
        <v/>
      </c>
      <c r="G836" s="165" t="str">
        <f t="shared" ref="G836:G899" si="133">IF(D836="","",IF(L835&lt;0,0,L835)*rate/freq)</f>
        <v/>
      </c>
      <c r="H836" s="164" t="str">
        <f t="shared" si="127"/>
        <v/>
      </c>
      <c r="I836" s="162"/>
      <c r="J836" s="210"/>
      <c r="K836" s="162">
        <f t="shared" si="128"/>
        <v>0</v>
      </c>
      <c r="L836" s="164" t="str">
        <f t="shared" si="129"/>
        <v/>
      </c>
      <c r="M836" s="177"/>
      <c r="N836" s="59"/>
      <c r="O836" s="59"/>
      <c r="P836" s="59"/>
      <c r="Q836" s="59"/>
      <c r="R836" s="59"/>
      <c r="S836" s="59"/>
      <c r="T836" s="59"/>
      <c r="U836" s="59"/>
      <c r="V836" s="59"/>
      <c r="AA836" s="59"/>
      <c r="AB836" s="59"/>
      <c r="AC836" s="59"/>
      <c r="AD836" s="59"/>
      <c r="AE836" s="59"/>
      <c r="AF836" s="59"/>
      <c r="AG836" s="59"/>
      <c r="AH836" s="65"/>
      <c r="BF836" s="65"/>
      <c r="BG836" s="65"/>
      <c r="BI836" s="65"/>
    </row>
    <row r="837" spans="4:61">
      <c r="D837" s="162" t="str">
        <f t="shared" si="130"/>
        <v/>
      </c>
      <c r="E837" s="162" t="str">
        <f t="shared" si="131"/>
        <v/>
      </c>
      <c r="F837" s="164" t="str">
        <f t="shared" si="132"/>
        <v/>
      </c>
      <c r="G837" s="165" t="str">
        <f t="shared" si="133"/>
        <v/>
      </c>
      <c r="H837" s="164" t="str">
        <f t="shared" ref="H837:H900" si="134">IF(D837="","",F837-G837)</f>
        <v/>
      </c>
      <c r="I837" s="162"/>
      <c r="J837" s="210"/>
      <c r="K837" s="162">
        <f t="shared" ref="K837:K900" si="135">IF(L836=0,0,J837)</f>
        <v>0</v>
      </c>
      <c r="L837" s="164" t="str">
        <f t="shared" ref="L837:L900" si="136">IF(D837="","",IF(L836&lt;=0,0,IF(L836+E837-H837-I837-K837&lt;0,0,L836+E837-H837-I837-K837)))</f>
        <v/>
      </c>
      <c r="M837" s="177"/>
      <c r="N837" s="59"/>
      <c r="O837" s="59"/>
      <c r="P837" s="59"/>
      <c r="Q837" s="59"/>
      <c r="R837" s="59"/>
      <c r="S837" s="59"/>
      <c r="T837" s="59"/>
      <c r="U837" s="59"/>
      <c r="V837" s="59"/>
      <c r="AA837" s="59"/>
      <c r="AB837" s="59"/>
      <c r="AC837" s="59"/>
      <c r="AD837" s="59"/>
      <c r="AE837" s="59"/>
      <c r="AF837" s="59"/>
      <c r="AG837" s="59"/>
      <c r="AH837" s="65"/>
      <c r="BF837" s="65"/>
      <c r="BG837" s="65"/>
      <c r="BI837" s="65"/>
    </row>
    <row r="838" spans="4:61">
      <c r="D838" s="162" t="str">
        <f t="shared" si="130"/>
        <v/>
      </c>
      <c r="E838" s="162" t="str">
        <f t="shared" si="131"/>
        <v/>
      </c>
      <c r="F838" s="164" t="str">
        <f t="shared" si="132"/>
        <v/>
      </c>
      <c r="G838" s="165" t="str">
        <f t="shared" si="133"/>
        <v/>
      </c>
      <c r="H838" s="164" t="str">
        <f t="shared" si="134"/>
        <v/>
      </c>
      <c r="I838" s="162"/>
      <c r="J838" s="210"/>
      <c r="K838" s="162">
        <f t="shared" si="135"/>
        <v>0</v>
      </c>
      <c r="L838" s="164" t="str">
        <f t="shared" si="136"/>
        <v/>
      </c>
      <c r="M838" s="177"/>
      <c r="N838" s="59"/>
      <c r="O838" s="59"/>
      <c r="P838" s="59"/>
      <c r="Q838" s="59"/>
      <c r="R838" s="59"/>
      <c r="S838" s="59"/>
      <c r="T838" s="59"/>
      <c r="U838" s="59"/>
      <c r="V838" s="59"/>
      <c r="AA838" s="59"/>
      <c r="AB838" s="59"/>
      <c r="AC838" s="59"/>
      <c r="AD838" s="59"/>
      <c r="AE838" s="59"/>
      <c r="AF838" s="59"/>
      <c r="AG838" s="59"/>
      <c r="AH838" s="65"/>
      <c r="BF838" s="65"/>
      <c r="BG838" s="65"/>
      <c r="BI838" s="65"/>
    </row>
    <row r="839" spans="4:61">
      <c r="D839" s="162" t="str">
        <f t="shared" si="130"/>
        <v/>
      </c>
      <c r="E839" s="162" t="str">
        <f t="shared" si="131"/>
        <v/>
      </c>
      <c r="F839" s="164" t="str">
        <f t="shared" si="132"/>
        <v/>
      </c>
      <c r="G839" s="165" t="str">
        <f t="shared" si="133"/>
        <v/>
      </c>
      <c r="H839" s="164" t="str">
        <f t="shared" si="134"/>
        <v/>
      </c>
      <c r="I839" s="162"/>
      <c r="J839" s="210"/>
      <c r="K839" s="162">
        <f t="shared" si="135"/>
        <v>0</v>
      </c>
      <c r="L839" s="164" t="str">
        <f t="shared" si="136"/>
        <v/>
      </c>
      <c r="M839" s="177"/>
      <c r="N839" s="59"/>
      <c r="O839" s="59"/>
      <c r="P839" s="59"/>
      <c r="Q839" s="59"/>
      <c r="R839" s="59"/>
      <c r="S839" s="59"/>
      <c r="T839" s="59"/>
      <c r="U839" s="59"/>
      <c r="V839" s="59"/>
      <c r="AA839" s="59"/>
      <c r="AB839" s="59"/>
      <c r="AC839" s="59"/>
      <c r="AD839" s="59"/>
      <c r="AE839" s="59"/>
      <c r="AF839" s="59"/>
      <c r="AG839" s="59"/>
      <c r="AH839" s="65"/>
      <c r="BF839" s="65"/>
      <c r="BG839" s="65"/>
      <c r="BI839" s="65"/>
    </row>
    <row r="840" spans="4:61">
      <c r="D840" s="162" t="str">
        <f t="shared" si="130"/>
        <v/>
      </c>
      <c r="E840" s="162" t="str">
        <f t="shared" si="131"/>
        <v/>
      </c>
      <c r="F840" s="164" t="str">
        <f t="shared" si="132"/>
        <v/>
      </c>
      <c r="G840" s="165" t="str">
        <f t="shared" si="133"/>
        <v/>
      </c>
      <c r="H840" s="164" t="str">
        <f t="shared" si="134"/>
        <v/>
      </c>
      <c r="I840" s="162"/>
      <c r="J840" s="210"/>
      <c r="K840" s="162">
        <f t="shared" si="135"/>
        <v>0</v>
      </c>
      <c r="L840" s="164" t="str">
        <f t="shared" si="136"/>
        <v/>
      </c>
      <c r="M840" s="177"/>
      <c r="N840" s="59"/>
      <c r="O840" s="59"/>
      <c r="P840" s="59"/>
      <c r="Q840" s="59"/>
      <c r="R840" s="59"/>
      <c r="S840" s="59"/>
      <c r="T840" s="59"/>
      <c r="U840" s="59"/>
      <c r="V840" s="59"/>
      <c r="AA840" s="59"/>
      <c r="AB840" s="59"/>
      <c r="AC840" s="59"/>
      <c r="AD840" s="59"/>
      <c r="AE840" s="59"/>
      <c r="AF840" s="59"/>
      <c r="AG840" s="59"/>
      <c r="AH840" s="65"/>
      <c r="BF840" s="65"/>
      <c r="BG840" s="65"/>
      <c r="BI840" s="65"/>
    </row>
    <row r="841" spans="4:61">
      <c r="D841" s="162" t="str">
        <f t="shared" si="130"/>
        <v/>
      </c>
      <c r="E841" s="162" t="str">
        <f t="shared" si="131"/>
        <v/>
      </c>
      <c r="F841" s="164" t="str">
        <f t="shared" si="132"/>
        <v/>
      </c>
      <c r="G841" s="165" t="str">
        <f t="shared" si="133"/>
        <v/>
      </c>
      <c r="H841" s="164" t="str">
        <f t="shared" si="134"/>
        <v/>
      </c>
      <c r="I841" s="162"/>
      <c r="J841" s="210"/>
      <c r="K841" s="162">
        <f t="shared" si="135"/>
        <v>0</v>
      </c>
      <c r="L841" s="164" t="str">
        <f t="shared" si="136"/>
        <v/>
      </c>
      <c r="M841" s="177"/>
      <c r="N841" s="59"/>
      <c r="O841" s="59"/>
      <c r="P841" s="59"/>
      <c r="Q841" s="59"/>
      <c r="R841" s="59"/>
      <c r="S841" s="59"/>
      <c r="T841" s="59"/>
      <c r="U841" s="59"/>
      <c r="V841" s="59"/>
      <c r="AA841" s="59"/>
      <c r="AB841" s="59"/>
      <c r="AC841" s="59"/>
      <c r="AD841" s="59"/>
      <c r="AE841" s="59"/>
      <c r="AF841" s="59"/>
      <c r="AG841" s="59"/>
      <c r="AH841" s="65"/>
      <c r="BF841" s="65"/>
      <c r="BG841" s="65"/>
      <c r="BI841" s="65"/>
    </row>
    <row r="842" spans="4:61">
      <c r="D842" s="162" t="str">
        <f t="shared" si="130"/>
        <v/>
      </c>
      <c r="E842" s="162" t="str">
        <f t="shared" si="131"/>
        <v/>
      </c>
      <c r="F842" s="164" t="str">
        <f t="shared" si="132"/>
        <v/>
      </c>
      <c r="G842" s="165" t="str">
        <f t="shared" si="133"/>
        <v/>
      </c>
      <c r="H842" s="164" t="str">
        <f t="shared" si="134"/>
        <v/>
      </c>
      <c r="I842" s="162"/>
      <c r="J842" s="210"/>
      <c r="K842" s="162">
        <f t="shared" si="135"/>
        <v>0</v>
      </c>
      <c r="L842" s="164" t="str">
        <f t="shared" si="136"/>
        <v/>
      </c>
      <c r="M842" s="177"/>
      <c r="N842" s="59"/>
      <c r="O842" s="59"/>
      <c r="P842" s="59"/>
      <c r="Q842" s="59"/>
      <c r="R842" s="59"/>
      <c r="S842" s="59"/>
      <c r="T842" s="59"/>
      <c r="U842" s="59"/>
      <c r="V842" s="59"/>
      <c r="AA842" s="59"/>
      <c r="AB842" s="59"/>
      <c r="AC842" s="59"/>
      <c r="AD842" s="59"/>
      <c r="AE842" s="59"/>
      <c r="AF842" s="59"/>
      <c r="AG842" s="59"/>
      <c r="AH842" s="65"/>
      <c r="BF842" s="65"/>
      <c r="BG842" s="65"/>
      <c r="BI842" s="65"/>
    </row>
    <row r="843" spans="4:61">
      <c r="D843" s="162" t="str">
        <f t="shared" si="130"/>
        <v/>
      </c>
      <c r="E843" s="162" t="str">
        <f t="shared" si="131"/>
        <v/>
      </c>
      <c r="F843" s="164" t="str">
        <f t="shared" si="132"/>
        <v/>
      </c>
      <c r="G843" s="165" t="str">
        <f t="shared" si="133"/>
        <v/>
      </c>
      <c r="H843" s="164" t="str">
        <f t="shared" si="134"/>
        <v/>
      </c>
      <c r="I843" s="162"/>
      <c r="J843" s="210"/>
      <c r="K843" s="162">
        <f t="shared" si="135"/>
        <v>0</v>
      </c>
      <c r="L843" s="164" t="str">
        <f t="shared" si="136"/>
        <v/>
      </c>
      <c r="M843" s="177"/>
      <c r="N843" s="59"/>
      <c r="O843" s="59"/>
      <c r="P843" s="59"/>
      <c r="Q843" s="59"/>
      <c r="R843" s="59"/>
      <c r="S843" s="59"/>
      <c r="T843" s="59"/>
      <c r="U843" s="59"/>
      <c r="V843" s="59"/>
      <c r="AA843" s="59"/>
      <c r="AB843" s="59"/>
      <c r="AC843" s="59"/>
      <c r="AD843" s="59"/>
      <c r="AE843" s="59"/>
      <c r="AF843" s="59"/>
      <c r="AG843" s="59"/>
      <c r="AH843" s="65"/>
      <c r="BF843" s="65"/>
      <c r="BG843" s="65"/>
      <c r="BI843" s="65"/>
    </row>
    <row r="844" spans="4:61">
      <c r="D844" s="162" t="str">
        <f t="shared" si="130"/>
        <v/>
      </c>
      <c r="E844" s="162" t="str">
        <f t="shared" si="131"/>
        <v/>
      </c>
      <c r="F844" s="164" t="str">
        <f t="shared" si="132"/>
        <v/>
      </c>
      <c r="G844" s="165" t="str">
        <f t="shared" si="133"/>
        <v/>
      </c>
      <c r="H844" s="164" t="str">
        <f t="shared" si="134"/>
        <v/>
      </c>
      <c r="I844" s="162"/>
      <c r="J844" s="210"/>
      <c r="K844" s="162">
        <f t="shared" si="135"/>
        <v>0</v>
      </c>
      <c r="L844" s="164" t="str">
        <f t="shared" si="136"/>
        <v/>
      </c>
      <c r="M844" s="177"/>
      <c r="N844" s="59"/>
      <c r="O844" s="59"/>
      <c r="P844" s="59"/>
      <c r="Q844" s="59"/>
      <c r="R844" s="59"/>
      <c r="S844" s="59"/>
      <c r="T844" s="59"/>
      <c r="U844" s="59"/>
      <c r="V844" s="59"/>
      <c r="AA844" s="59"/>
      <c r="AB844" s="59"/>
      <c r="AC844" s="59"/>
      <c r="AD844" s="59"/>
      <c r="AE844" s="59"/>
      <c r="AF844" s="59"/>
      <c r="AG844" s="59"/>
      <c r="AH844" s="65"/>
      <c r="BF844" s="65"/>
      <c r="BG844" s="65"/>
      <c r="BI844" s="65"/>
    </row>
    <row r="845" spans="4:61">
      <c r="D845" s="162" t="str">
        <f t="shared" si="130"/>
        <v/>
      </c>
      <c r="E845" s="162" t="str">
        <f t="shared" si="131"/>
        <v/>
      </c>
      <c r="F845" s="164" t="str">
        <f t="shared" si="132"/>
        <v/>
      </c>
      <c r="G845" s="165" t="str">
        <f t="shared" si="133"/>
        <v/>
      </c>
      <c r="H845" s="164" t="str">
        <f t="shared" si="134"/>
        <v/>
      </c>
      <c r="I845" s="162"/>
      <c r="J845" s="210"/>
      <c r="K845" s="162">
        <f t="shared" si="135"/>
        <v>0</v>
      </c>
      <c r="L845" s="164" t="str">
        <f t="shared" si="136"/>
        <v/>
      </c>
      <c r="M845" s="177"/>
      <c r="N845" s="59"/>
      <c r="O845" s="59"/>
      <c r="P845" s="59"/>
      <c r="Q845" s="59"/>
      <c r="R845" s="59"/>
      <c r="S845" s="59"/>
      <c r="T845" s="59"/>
      <c r="U845" s="59"/>
      <c r="V845" s="59"/>
      <c r="AA845" s="59"/>
      <c r="AB845" s="59"/>
      <c r="AC845" s="59"/>
      <c r="AD845" s="59"/>
      <c r="AE845" s="59"/>
      <c r="AF845" s="59"/>
      <c r="AG845" s="59"/>
      <c r="AH845" s="65"/>
      <c r="BF845" s="65"/>
      <c r="BG845" s="65"/>
      <c r="BI845" s="65"/>
    </row>
    <row r="846" spans="4:61">
      <c r="D846" s="162" t="str">
        <f t="shared" si="130"/>
        <v/>
      </c>
      <c r="E846" s="162" t="str">
        <f t="shared" si="131"/>
        <v/>
      </c>
      <c r="F846" s="164" t="str">
        <f t="shared" si="132"/>
        <v/>
      </c>
      <c r="G846" s="165" t="str">
        <f t="shared" si="133"/>
        <v/>
      </c>
      <c r="H846" s="164" t="str">
        <f t="shared" si="134"/>
        <v/>
      </c>
      <c r="I846" s="162"/>
      <c r="J846" s="210"/>
      <c r="K846" s="162">
        <f t="shared" si="135"/>
        <v>0</v>
      </c>
      <c r="L846" s="164" t="str">
        <f t="shared" si="136"/>
        <v/>
      </c>
      <c r="M846" s="177"/>
      <c r="N846" s="59"/>
      <c r="O846" s="59"/>
      <c r="P846" s="59"/>
      <c r="Q846" s="59"/>
      <c r="R846" s="59"/>
      <c r="S846" s="59"/>
      <c r="T846" s="59"/>
      <c r="U846" s="59"/>
      <c r="V846" s="59"/>
      <c r="AA846" s="59"/>
      <c r="AB846" s="59"/>
      <c r="AC846" s="59"/>
      <c r="AD846" s="59"/>
      <c r="AE846" s="59"/>
      <c r="AF846" s="59"/>
      <c r="AG846" s="59"/>
      <c r="AH846" s="65"/>
      <c r="BF846" s="65"/>
      <c r="BG846" s="65"/>
      <c r="BI846" s="65"/>
    </row>
    <row r="847" spans="4:61">
      <c r="D847" s="162" t="str">
        <f t="shared" si="130"/>
        <v/>
      </c>
      <c r="E847" s="162" t="str">
        <f t="shared" si="131"/>
        <v/>
      </c>
      <c r="F847" s="164" t="str">
        <f t="shared" si="132"/>
        <v/>
      </c>
      <c r="G847" s="165" t="str">
        <f t="shared" si="133"/>
        <v/>
      </c>
      <c r="H847" s="164" t="str">
        <f t="shared" si="134"/>
        <v/>
      </c>
      <c r="I847" s="162"/>
      <c r="J847" s="210"/>
      <c r="K847" s="162">
        <f t="shared" si="135"/>
        <v>0</v>
      </c>
      <c r="L847" s="164" t="str">
        <f t="shared" si="136"/>
        <v/>
      </c>
      <c r="M847" s="177"/>
      <c r="N847" s="59"/>
      <c r="O847" s="59"/>
      <c r="P847" s="59"/>
      <c r="Q847" s="59"/>
      <c r="R847" s="59"/>
      <c r="S847" s="59"/>
      <c r="T847" s="59"/>
      <c r="U847" s="59"/>
      <c r="V847" s="59"/>
      <c r="AA847" s="59"/>
      <c r="AB847" s="59"/>
      <c r="AC847" s="59"/>
      <c r="AD847" s="59"/>
      <c r="AE847" s="59"/>
      <c r="AF847" s="59"/>
      <c r="AG847" s="59"/>
      <c r="AH847" s="65"/>
      <c r="BF847" s="65"/>
      <c r="BG847" s="65"/>
      <c r="BI847" s="65"/>
    </row>
    <row r="848" spans="4:61">
      <c r="D848" s="162" t="str">
        <f t="shared" si="130"/>
        <v/>
      </c>
      <c r="E848" s="162" t="str">
        <f t="shared" si="131"/>
        <v/>
      </c>
      <c r="F848" s="164" t="str">
        <f t="shared" si="132"/>
        <v/>
      </c>
      <c r="G848" s="165" t="str">
        <f t="shared" si="133"/>
        <v/>
      </c>
      <c r="H848" s="164" t="str">
        <f t="shared" si="134"/>
        <v/>
      </c>
      <c r="I848" s="162"/>
      <c r="J848" s="210"/>
      <c r="K848" s="162">
        <f t="shared" si="135"/>
        <v>0</v>
      </c>
      <c r="L848" s="164" t="str">
        <f t="shared" si="136"/>
        <v/>
      </c>
      <c r="M848" s="177"/>
      <c r="N848" s="59"/>
      <c r="O848" s="59"/>
      <c r="P848" s="59"/>
      <c r="Q848" s="59"/>
      <c r="R848" s="59"/>
      <c r="S848" s="59"/>
      <c r="T848" s="59"/>
      <c r="U848" s="59"/>
      <c r="V848" s="59"/>
      <c r="AA848" s="59"/>
      <c r="AB848" s="59"/>
      <c r="AC848" s="59"/>
      <c r="AD848" s="59"/>
      <c r="AE848" s="59"/>
      <c r="AF848" s="59"/>
      <c r="AG848" s="59"/>
      <c r="AH848" s="65"/>
      <c r="BF848" s="65"/>
      <c r="BG848" s="65"/>
      <c r="BI848" s="65"/>
    </row>
    <row r="849" spans="4:61">
      <c r="D849" s="162" t="str">
        <f t="shared" si="130"/>
        <v/>
      </c>
      <c r="E849" s="162" t="str">
        <f t="shared" si="131"/>
        <v/>
      </c>
      <c r="F849" s="164" t="str">
        <f t="shared" si="132"/>
        <v/>
      </c>
      <c r="G849" s="165" t="str">
        <f t="shared" si="133"/>
        <v/>
      </c>
      <c r="H849" s="164" t="str">
        <f t="shared" si="134"/>
        <v/>
      </c>
      <c r="I849" s="162"/>
      <c r="J849" s="210"/>
      <c r="K849" s="162">
        <f t="shared" si="135"/>
        <v>0</v>
      </c>
      <c r="L849" s="164" t="str">
        <f t="shared" si="136"/>
        <v/>
      </c>
      <c r="M849" s="177"/>
      <c r="N849" s="59"/>
      <c r="O849" s="59"/>
      <c r="P849" s="59"/>
      <c r="Q849" s="59"/>
      <c r="R849" s="59"/>
      <c r="S849" s="59"/>
      <c r="T849" s="59"/>
      <c r="U849" s="59"/>
      <c r="V849" s="59"/>
      <c r="AA849" s="59"/>
      <c r="AB849" s="59"/>
      <c r="AC849" s="59"/>
      <c r="AD849" s="59"/>
      <c r="AE849" s="59"/>
      <c r="AF849" s="59"/>
      <c r="AG849" s="59"/>
      <c r="AH849" s="65"/>
      <c r="BF849" s="65"/>
      <c r="BG849" s="65"/>
      <c r="BI849" s="65"/>
    </row>
    <row r="850" spans="4:61">
      <c r="D850" s="162" t="str">
        <f t="shared" si="130"/>
        <v/>
      </c>
      <c r="E850" s="162" t="str">
        <f t="shared" si="131"/>
        <v/>
      </c>
      <c r="F850" s="164" t="str">
        <f t="shared" si="132"/>
        <v/>
      </c>
      <c r="G850" s="165" t="str">
        <f t="shared" si="133"/>
        <v/>
      </c>
      <c r="H850" s="164" t="str">
        <f t="shared" si="134"/>
        <v/>
      </c>
      <c r="I850" s="162"/>
      <c r="J850" s="210"/>
      <c r="K850" s="162">
        <f t="shared" si="135"/>
        <v>0</v>
      </c>
      <c r="L850" s="164" t="str">
        <f t="shared" si="136"/>
        <v/>
      </c>
      <c r="M850" s="177"/>
      <c r="N850" s="59"/>
      <c r="O850" s="59"/>
      <c r="P850" s="59"/>
      <c r="Q850" s="59"/>
      <c r="R850" s="59"/>
      <c r="S850" s="59"/>
      <c r="T850" s="59"/>
      <c r="U850" s="59"/>
      <c r="V850" s="59"/>
      <c r="AA850" s="59"/>
      <c r="AB850" s="59"/>
      <c r="AC850" s="59"/>
      <c r="AD850" s="59"/>
      <c r="AE850" s="59"/>
      <c r="AF850" s="59"/>
      <c r="AG850" s="59"/>
      <c r="AH850" s="65"/>
      <c r="BF850" s="65"/>
      <c r="BG850" s="65"/>
      <c r="BI850" s="65"/>
    </row>
    <row r="851" spans="4:61">
      <c r="D851" s="162" t="str">
        <f t="shared" si="130"/>
        <v/>
      </c>
      <c r="E851" s="162" t="str">
        <f t="shared" si="131"/>
        <v/>
      </c>
      <c r="F851" s="164" t="str">
        <f t="shared" si="132"/>
        <v/>
      </c>
      <c r="G851" s="165" t="str">
        <f t="shared" si="133"/>
        <v/>
      </c>
      <c r="H851" s="164" t="str">
        <f t="shared" si="134"/>
        <v/>
      </c>
      <c r="I851" s="162"/>
      <c r="J851" s="210"/>
      <c r="K851" s="162">
        <f t="shared" si="135"/>
        <v>0</v>
      </c>
      <c r="L851" s="164" t="str">
        <f t="shared" si="136"/>
        <v/>
      </c>
      <c r="M851" s="177"/>
      <c r="N851" s="59"/>
      <c r="O851" s="59"/>
      <c r="P851" s="59"/>
      <c r="Q851" s="59"/>
      <c r="R851" s="59"/>
      <c r="S851" s="59"/>
      <c r="T851" s="59"/>
      <c r="U851" s="59"/>
      <c r="V851" s="59"/>
      <c r="AA851" s="59"/>
      <c r="AB851" s="59"/>
      <c r="AC851" s="59"/>
      <c r="AD851" s="59"/>
      <c r="AE851" s="59"/>
      <c r="AF851" s="59"/>
      <c r="AG851" s="59"/>
      <c r="AH851" s="65"/>
      <c r="BF851" s="65"/>
      <c r="BG851" s="65"/>
      <c r="BI851" s="65"/>
    </row>
    <row r="852" spans="4:61">
      <c r="D852" s="162" t="str">
        <f t="shared" si="130"/>
        <v/>
      </c>
      <c r="E852" s="162" t="str">
        <f t="shared" si="131"/>
        <v/>
      </c>
      <c r="F852" s="164" t="str">
        <f t="shared" si="132"/>
        <v/>
      </c>
      <c r="G852" s="165" t="str">
        <f t="shared" si="133"/>
        <v/>
      </c>
      <c r="H852" s="164" t="str">
        <f t="shared" si="134"/>
        <v/>
      </c>
      <c r="I852" s="162"/>
      <c r="J852" s="210"/>
      <c r="K852" s="162">
        <f t="shared" si="135"/>
        <v>0</v>
      </c>
      <c r="L852" s="164" t="str">
        <f t="shared" si="136"/>
        <v/>
      </c>
      <c r="M852" s="177"/>
      <c r="N852" s="59"/>
      <c r="O852" s="59"/>
      <c r="P852" s="59"/>
      <c r="Q852" s="59"/>
      <c r="R852" s="59"/>
      <c r="S852" s="59"/>
      <c r="T852" s="59"/>
      <c r="U852" s="59"/>
      <c r="V852" s="59"/>
      <c r="AA852" s="59"/>
      <c r="AB852" s="59"/>
      <c r="AC852" s="59"/>
      <c r="AD852" s="59"/>
      <c r="AE852" s="59"/>
      <c r="AF852" s="59"/>
      <c r="AG852" s="59"/>
      <c r="AH852" s="65"/>
      <c r="BF852" s="65"/>
      <c r="BG852" s="65"/>
      <c r="BI852" s="65"/>
    </row>
    <row r="853" spans="4:61">
      <c r="D853" s="162" t="str">
        <f t="shared" si="130"/>
        <v/>
      </c>
      <c r="E853" s="162" t="str">
        <f t="shared" si="131"/>
        <v/>
      </c>
      <c r="F853" s="164" t="str">
        <f t="shared" si="132"/>
        <v/>
      </c>
      <c r="G853" s="165" t="str">
        <f t="shared" si="133"/>
        <v/>
      </c>
      <c r="H853" s="164" t="str">
        <f t="shared" si="134"/>
        <v/>
      </c>
      <c r="I853" s="162"/>
      <c r="J853" s="210"/>
      <c r="K853" s="162">
        <f t="shared" si="135"/>
        <v>0</v>
      </c>
      <c r="L853" s="164" t="str">
        <f t="shared" si="136"/>
        <v/>
      </c>
      <c r="M853" s="177"/>
      <c r="N853" s="59"/>
      <c r="O853" s="59"/>
      <c r="P853" s="59"/>
      <c r="Q853" s="59"/>
      <c r="R853" s="59"/>
      <c r="S853" s="59"/>
      <c r="T853" s="59"/>
      <c r="U853" s="59"/>
      <c r="V853" s="59"/>
      <c r="AA853" s="59"/>
      <c r="AB853" s="59"/>
      <c r="AC853" s="59"/>
      <c r="AD853" s="59"/>
      <c r="AE853" s="59"/>
      <c r="AF853" s="59"/>
      <c r="AG853" s="59"/>
      <c r="AH853" s="65"/>
      <c r="BF853" s="65"/>
      <c r="BG853" s="65"/>
      <c r="BI853" s="65"/>
    </row>
    <row r="854" spans="4:61">
      <c r="D854" s="162" t="str">
        <f t="shared" si="130"/>
        <v/>
      </c>
      <c r="E854" s="162" t="str">
        <f t="shared" si="131"/>
        <v/>
      </c>
      <c r="F854" s="164" t="str">
        <f t="shared" si="132"/>
        <v/>
      </c>
      <c r="G854" s="165" t="str">
        <f t="shared" si="133"/>
        <v/>
      </c>
      <c r="H854" s="164" t="str">
        <f t="shared" si="134"/>
        <v/>
      </c>
      <c r="I854" s="162"/>
      <c r="J854" s="210"/>
      <c r="K854" s="162">
        <f t="shared" si="135"/>
        <v>0</v>
      </c>
      <c r="L854" s="164" t="str">
        <f t="shared" si="136"/>
        <v/>
      </c>
      <c r="M854" s="177"/>
      <c r="N854" s="59"/>
      <c r="O854" s="59"/>
      <c r="P854" s="59"/>
      <c r="Q854" s="59"/>
      <c r="R854" s="59"/>
      <c r="S854" s="59"/>
      <c r="T854" s="59"/>
      <c r="U854" s="59"/>
      <c r="V854" s="59"/>
      <c r="AA854" s="59"/>
      <c r="AB854" s="59"/>
      <c r="AC854" s="59"/>
      <c r="AD854" s="59"/>
      <c r="AE854" s="59"/>
      <c r="AF854" s="59"/>
      <c r="AG854" s="59"/>
      <c r="AH854" s="65"/>
      <c r="BF854" s="65"/>
      <c r="BG854" s="65"/>
      <c r="BI854" s="65"/>
    </row>
    <row r="855" spans="4:61">
      <c r="D855" s="162" t="str">
        <f t="shared" si="130"/>
        <v/>
      </c>
      <c r="E855" s="162" t="str">
        <f t="shared" si="131"/>
        <v/>
      </c>
      <c r="F855" s="164" t="str">
        <f t="shared" si="132"/>
        <v/>
      </c>
      <c r="G855" s="165" t="str">
        <f t="shared" si="133"/>
        <v/>
      </c>
      <c r="H855" s="164" t="str">
        <f t="shared" si="134"/>
        <v/>
      </c>
      <c r="I855" s="162"/>
      <c r="J855" s="210"/>
      <c r="K855" s="162">
        <f t="shared" si="135"/>
        <v>0</v>
      </c>
      <c r="L855" s="164" t="str">
        <f t="shared" si="136"/>
        <v/>
      </c>
      <c r="M855" s="177"/>
      <c r="N855" s="59"/>
      <c r="O855" s="59"/>
      <c r="P855" s="59"/>
      <c r="Q855" s="59"/>
      <c r="R855" s="59"/>
      <c r="S855" s="59"/>
      <c r="T855" s="59"/>
      <c r="U855" s="59"/>
      <c r="V855" s="59"/>
      <c r="AA855" s="59"/>
      <c r="AB855" s="59"/>
      <c r="AC855" s="59"/>
      <c r="AD855" s="59"/>
      <c r="AE855" s="59"/>
      <c r="AF855" s="59"/>
      <c r="AG855" s="59"/>
      <c r="AH855" s="65"/>
      <c r="BF855" s="65"/>
      <c r="BG855" s="65"/>
      <c r="BI855" s="65"/>
    </row>
    <row r="856" spans="4:61">
      <c r="D856" s="162" t="str">
        <f t="shared" si="130"/>
        <v/>
      </c>
      <c r="E856" s="162" t="str">
        <f t="shared" si="131"/>
        <v/>
      </c>
      <c r="F856" s="164" t="str">
        <f t="shared" si="132"/>
        <v/>
      </c>
      <c r="G856" s="165" t="str">
        <f t="shared" si="133"/>
        <v/>
      </c>
      <c r="H856" s="164" t="str">
        <f t="shared" si="134"/>
        <v/>
      </c>
      <c r="I856" s="162"/>
      <c r="J856" s="210"/>
      <c r="K856" s="162">
        <f t="shared" si="135"/>
        <v>0</v>
      </c>
      <c r="L856" s="164" t="str">
        <f t="shared" si="136"/>
        <v/>
      </c>
      <c r="M856" s="177"/>
      <c r="N856" s="59"/>
      <c r="O856" s="59"/>
      <c r="P856" s="59"/>
      <c r="Q856" s="59"/>
      <c r="R856" s="59"/>
      <c r="S856" s="59"/>
      <c r="T856" s="59"/>
      <c r="U856" s="59"/>
      <c r="V856" s="59"/>
      <c r="AA856" s="59"/>
      <c r="AB856" s="59"/>
      <c r="AC856" s="59"/>
      <c r="AD856" s="59"/>
      <c r="AE856" s="59"/>
      <c r="AF856" s="59"/>
      <c r="AG856" s="59"/>
      <c r="AH856" s="65"/>
      <c r="BF856" s="65"/>
      <c r="BG856" s="65"/>
      <c r="BI856" s="65"/>
    </row>
    <row r="857" spans="4:61">
      <c r="D857" s="162" t="str">
        <f t="shared" si="130"/>
        <v/>
      </c>
      <c r="E857" s="162" t="str">
        <f t="shared" si="131"/>
        <v/>
      </c>
      <c r="F857" s="164" t="str">
        <f t="shared" si="132"/>
        <v/>
      </c>
      <c r="G857" s="165" t="str">
        <f t="shared" si="133"/>
        <v/>
      </c>
      <c r="H857" s="164" t="str">
        <f t="shared" si="134"/>
        <v/>
      </c>
      <c r="I857" s="162"/>
      <c r="J857" s="210"/>
      <c r="K857" s="162">
        <f t="shared" si="135"/>
        <v>0</v>
      </c>
      <c r="L857" s="164" t="str">
        <f t="shared" si="136"/>
        <v/>
      </c>
      <c r="M857" s="177"/>
      <c r="N857" s="59"/>
      <c r="O857" s="59"/>
      <c r="P857" s="59"/>
      <c r="Q857" s="59"/>
      <c r="R857" s="59"/>
      <c r="S857" s="59"/>
      <c r="T857" s="59"/>
      <c r="U857" s="59"/>
      <c r="V857" s="59"/>
      <c r="AA857" s="59"/>
      <c r="AB857" s="59"/>
      <c r="AC857" s="59"/>
      <c r="AD857" s="59"/>
      <c r="AE857" s="59"/>
      <c r="AF857" s="59"/>
      <c r="AG857" s="59"/>
      <c r="AH857" s="65"/>
      <c r="BF857" s="65"/>
      <c r="BG857" s="65"/>
      <c r="BI857" s="65"/>
    </row>
    <row r="858" spans="4:61">
      <c r="D858" s="162" t="str">
        <f t="shared" si="130"/>
        <v/>
      </c>
      <c r="E858" s="162" t="str">
        <f t="shared" si="131"/>
        <v/>
      </c>
      <c r="F858" s="164" t="str">
        <f t="shared" si="132"/>
        <v/>
      </c>
      <c r="G858" s="165" t="str">
        <f t="shared" si="133"/>
        <v/>
      </c>
      <c r="H858" s="164" t="str">
        <f t="shared" si="134"/>
        <v/>
      </c>
      <c r="I858" s="162"/>
      <c r="J858" s="210"/>
      <c r="K858" s="162">
        <f t="shared" si="135"/>
        <v>0</v>
      </c>
      <c r="L858" s="164" t="str">
        <f t="shared" si="136"/>
        <v/>
      </c>
      <c r="M858" s="177"/>
      <c r="N858" s="59"/>
      <c r="O858" s="59"/>
      <c r="P858" s="59"/>
      <c r="Q858" s="59"/>
      <c r="R858" s="59"/>
      <c r="S858" s="59"/>
      <c r="T858" s="59"/>
      <c r="U858" s="59"/>
      <c r="V858" s="59"/>
      <c r="AA858" s="59"/>
      <c r="AB858" s="59"/>
      <c r="AC858" s="59"/>
      <c r="AD858" s="59"/>
      <c r="AE858" s="59"/>
      <c r="AF858" s="59"/>
      <c r="AG858" s="59"/>
      <c r="AH858" s="65"/>
      <c r="BF858" s="65"/>
      <c r="BG858" s="65"/>
      <c r="BI858" s="65"/>
    </row>
    <row r="859" spans="4:61">
      <c r="D859" s="162" t="str">
        <f t="shared" si="130"/>
        <v/>
      </c>
      <c r="E859" s="162" t="str">
        <f t="shared" si="131"/>
        <v/>
      </c>
      <c r="F859" s="164" t="str">
        <f t="shared" si="132"/>
        <v/>
      </c>
      <c r="G859" s="165" t="str">
        <f t="shared" si="133"/>
        <v/>
      </c>
      <c r="H859" s="164" t="str">
        <f t="shared" si="134"/>
        <v/>
      </c>
      <c r="I859" s="162"/>
      <c r="J859" s="210"/>
      <c r="K859" s="162">
        <f t="shared" si="135"/>
        <v>0</v>
      </c>
      <c r="L859" s="164" t="str">
        <f t="shared" si="136"/>
        <v/>
      </c>
      <c r="M859" s="177"/>
      <c r="N859" s="59"/>
      <c r="O859" s="59"/>
      <c r="P859" s="59"/>
      <c r="Q859" s="59"/>
      <c r="R859" s="59"/>
      <c r="S859" s="59"/>
      <c r="T859" s="59"/>
      <c r="U859" s="59"/>
      <c r="V859" s="59"/>
      <c r="AA859" s="59"/>
      <c r="AB859" s="59"/>
      <c r="AC859" s="59"/>
      <c r="AD859" s="59"/>
      <c r="AE859" s="59"/>
      <c r="AF859" s="59"/>
      <c r="AG859" s="59"/>
      <c r="AH859" s="65"/>
      <c r="BF859" s="65"/>
      <c r="BG859" s="65"/>
      <c r="BI859" s="65"/>
    </row>
    <row r="860" spans="4:61">
      <c r="D860" s="162" t="str">
        <f t="shared" si="130"/>
        <v/>
      </c>
      <c r="E860" s="162" t="str">
        <f t="shared" si="131"/>
        <v/>
      </c>
      <c r="F860" s="164" t="str">
        <f t="shared" si="132"/>
        <v/>
      </c>
      <c r="G860" s="165" t="str">
        <f t="shared" si="133"/>
        <v/>
      </c>
      <c r="H860" s="164" t="str">
        <f t="shared" si="134"/>
        <v/>
      </c>
      <c r="I860" s="162"/>
      <c r="J860" s="210"/>
      <c r="K860" s="162">
        <f t="shared" si="135"/>
        <v>0</v>
      </c>
      <c r="L860" s="164" t="str">
        <f t="shared" si="136"/>
        <v/>
      </c>
      <c r="M860" s="177"/>
      <c r="N860" s="59"/>
      <c r="O860" s="59"/>
      <c r="P860" s="59"/>
      <c r="Q860" s="59"/>
      <c r="R860" s="59"/>
      <c r="S860" s="59"/>
      <c r="T860" s="59"/>
      <c r="U860" s="59"/>
      <c r="V860" s="59"/>
      <c r="AA860" s="59"/>
      <c r="AB860" s="59"/>
      <c r="AC860" s="59"/>
      <c r="AD860" s="59"/>
      <c r="AE860" s="59"/>
      <c r="AF860" s="59"/>
      <c r="AG860" s="59"/>
      <c r="AH860" s="65"/>
      <c r="BF860" s="65"/>
      <c r="BG860" s="65"/>
      <c r="BI860" s="65"/>
    </row>
    <row r="861" spans="4:61">
      <c r="D861" s="162" t="str">
        <f t="shared" si="130"/>
        <v/>
      </c>
      <c r="E861" s="162" t="str">
        <f t="shared" si="131"/>
        <v/>
      </c>
      <c r="F861" s="164" t="str">
        <f t="shared" si="132"/>
        <v/>
      </c>
      <c r="G861" s="165" t="str">
        <f t="shared" si="133"/>
        <v/>
      </c>
      <c r="H861" s="164" t="str">
        <f t="shared" si="134"/>
        <v/>
      </c>
      <c r="I861" s="162"/>
      <c r="J861" s="210"/>
      <c r="K861" s="162">
        <f t="shared" si="135"/>
        <v>0</v>
      </c>
      <c r="L861" s="164" t="str">
        <f t="shared" si="136"/>
        <v/>
      </c>
      <c r="M861" s="177"/>
      <c r="N861" s="59"/>
      <c r="O861" s="59"/>
      <c r="P861" s="59"/>
      <c r="Q861" s="59"/>
      <c r="R861" s="59"/>
      <c r="S861" s="59"/>
      <c r="T861" s="59"/>
      <c r="U861" s="59"/>
      <c r="V861" s="59"/>
      <c r="AA861" s="59"/>
      <c r="AB861" s="59"/>
      <c r="AC861" s="59"/>
      <c r="AD861" s="59"/>
      <c r="AE861" s="59"/>
      <c r="AF861" s="59"/>
      <c r="AG861" s="59"/>
      <c r="AH861" s="65"/>
      <c r="BF861" s="65"/>
      <c r="BG861" s="65"/>
      <c r="BI861" s="65"/>
    </row>
    <row r="862" spans="4:61">
      <c r="D862" s="162" t="str">
        <f t="shared" si="130"/>
        <v/>
      </c>
      <c r="E862" s="162" t="str">
        <f t="shared" si="131"/>
        <v/>
      </c>
      <c r="F862" s="164" t="str">
        <f t="shared" si="132"/>
        <v/>
      </c>
      <c r="G862" s="165" t="str">
        <f t="shared" si="133"/>
        <v/>
      </c>
      <c r="H862" s="164" t="str">
        <f t="shared" si="134"/>
        <v/>
      </c>
      <c r="I862" s="162"/>
      <c r="J862" s="210"/>
      <c r="K862" s="162">
        <f t="shared" si="135"/>
        <v>0</v>
      </c>
      <c r="L862" s="164" t="str">
        <f t="shared" si="136"/>
        <v/>
      </c>
      <c r="M862" s="177"/>
      <c r="N862" s="59"/>
      <c r="O862" s="59"/>
      <c r="P862" s="59"/>
      <c r="Q862" s="59"/>
      <c r="R862" s="59"/>
      <c r="S862" s="59"/>
      <c r="T862" s="59"/>
      <c r="U862" s="59"/>
      <c r="V862" s="59"/>
      <c r="AA862" s="59"/>
      <c r="AB862" s="59"/>
      <c r="AC862" s="59"/>
      <c r="AD862" s="59"/>
      <c r="AE862" s="59"/>
      <c r="AF862" s="59"/>
      <c r="AG862" s="59"/>
      <c r="AH862" s="65"/>
      <c r="BF862" s="65"/>
      <c r="BG862" s="65"/>
      <c r="BI862" s="65"/>
    </row>
    <row r="863" spans="4:61">
      <c r="D863" s="162" t="str">
        <f t="shared" si="130"/>
        <v/>
      </c>
      <c r="E863" s="162" t="str">
        <f t="shared" si="131"/>
        <v/>
      </c>
      <c r="F863" s="164" t="str">
        <f t="shared" si="132"/>
        <v/>
      </c>
      <c r="G863" s="165" t="str">
        <f t="shared" si="133"/>
        <v/>
      </c>
      <c r="H863" s="164" t="str">
        <f t="shared" si="134"/>
        <v/>
      </c>
      <c r="I863" s="162"/>
      <c r="J863" s="210"/>
      <c r="K863" s="162">
        <f t="shared" si="135"/>
        <v>0</v>
      </c>
      <c r="L863" s="164" t="str">
        <f t="shared" si="136"/>
        <v/>
      </c>
      <c r="M863" s="177"/>
      <c r="N863" s="59"/>
      <c r="O863" s="59"/>
      <c r="P863" s="59"/>
      <c r="Q863" s="59"/>
      <c r="R863" s="59"/>
      <c r="S863" s="59"/>
      <c r="T863" s="59"/>
      <c r="U863" s="59"/>
      <c r="V863" s="59"/>
      <c r="AA863" s="59"/>
      <c r="AB863" s="59"/>
      <c r="AC863" s="59"/>
      <c r="AD863" s="59"/>
      <c r="AE863" s="59"/>
      <c r="AF863" s="59"/>
      <c r="AG863" s="59"/>
      <c r="AH863" s="65"/>
      <c r="BF863" s="65"/>
      <c r="BG863" s="65"/>
      <c r="BI863" s="65"/>
    </row>
    <row r="864" spans="4:61">
      <c r="D864" s="162" t="str">
        <f t="shared" si="130"/>
        <v/>
      </c>
      <c r="E864" s="162" t="str">
        <f t="shared" si="131"/>
        <v/>
      </c>
      <c r="F864" s="164" t="str">
        <f t="shared" si="132"/>
        <v/>
      </c>
      <c r="G864" s="165" t="str">
        <f t="shared" si="133"/>
        <v/>
      </c>
      <c r="H864" s="164" t="str">
        <f t="shared" si="134"/>
        <v/>
      </c>
      <c r="I864" s="162"/>
      <c r="J864" s="210"/>
      <c r="K864" s="162">
        <f t="shared" si="135"/>
        <v>0</v>
      </c>
      <c r="L864" s="164" t="str">
        <f t="shared" si="136"/>
        <v/>
      </c>
      <c r="M864" s="177"/>
      <c r="N864" s="59"/>
      <c r="O864" s="59"/>
      <c r="P864" s="59"/>
      <c r="Q864" s="59"/>
      <c r="R864" s="59"/>
      <c r="S864" s="59"/>
      <c r="T864" s="59"/>
      <c r="U864" s="59"/>
      <c r="V864" s="59"/>
      <c r="AA864" s="59"/>
      <c r="AB864" s="59"/>
      <c r="AC864" s="59"/>
      <c r="AD864" s="59"/>
      <c r="AE864" s="59"/>
      <c r="AF864" s="59"/>
      <c r="AG864" s="59"/>
      <c r="AH864" s="65"/>
      <c r="BF864" s="65"/>
      <c r="BG864" s="65"/>
      <c r="BI864" s="65"/>
    </row>
    <row r="865" spans="4:61">
      <c r="D865" s="162" t="str">
        <f t="shared" si="130"/>
        <v/>
      </c>
      <c r="E865" s="162" t="str">
        <f t="shared" si="131"/>
        <v/>
      </c>
      <c r="F865" s="164" t="str">
        <f t="shared" si="132"/>
        <v/>
      </c>
      <c r="G865" s="165" t="str">
        <f t="shared" si="133"/>
        <v/>
      </c>
      <c r="H865" s="164" t="str">
        <f t="shared" si="134"/>
        <v/>
      </c>
      <c r="I865" s="162"/>
      <c r="J865" s="210"/>
      <c r="K865" s="162">
        <f t="shared" si="135"/>
        <v>0</v>
      </c>
      <c r="L865" s="164" t="str">
        <f t="shared" si="136"/>
        <v/>
      </c>
      <c r="M865" s="177"/>
      <c r="N865" s="59"/>
      <c r="O865" s="59"/>
      <c r="P865" s="59"/>
      <c r="Q865" s="59"/>
      <c r="R865" s="59"/>
      <c r="S865" s="59"/>
      <c r="T865" s="59"/>
      <c r="U865" s="59"/>
      <c r="V865" s="59"/>
      <c r="AA865" s="59"/>
      <c r="AB865" s="59"/>
      <c r="AC865" s="59"/>
      <c r="AD865" s="59"/>
      <c r="AE865" s="59"/>
      <c r="AF865" s="59"/>
      <c r="AG865" s="59"/>
      <c r="AH865" s="65"/>
      <c r="BF865" s="65"/>
      <c r="BG865" s="65"/>
      <c r="BI865" s="65"/>
    </row>
    <row r="866" spans="4:61">
      <c r="D866" s="162" t="str">
        <f t="shared" si="130"/>
        <v/>
      </c>
      <c r="E866" s="162" t="str">
        <f t="shared" si="131"/>
        <v/>
      </c>
      <c r="F866" s="164" t="str">
        <f t="shared" si="132"/>
        <v/>
      </c>
      <c r="G866" s="165" t="str">
        <f t="shared" si="133"/>
        <v/>
      </c>
      <c r="H866" s="164" t="str">
        <f t="shared" si="134"/>
        <v/>
      </c>
      <c r="I866" s="162"/>
      <c r="J866" s="210"/>
      <c r="K866" s="162">
        <f t="shared" si="135"/>
        <v>0</v>
      </c>
      <c r="L866" s="164" t="str">
        <f t="shared" si="136"/>
        <v/>
      </c>
      <c r="M866" s="177"/>
      <c r="N866" s="59"/>
      <c r="O866" s="59"/>
      <c r="P866" s="59"/>
      <c r="Q866" s="59"/>
      <c r="R866" s="59"/>
      <c r="S866" s="59"/>
      <c r="T866" s="59"/>
      <c r="U866" s="59"/>
      <c r="V866" s="59"/>
      <c r="AA866" s="59"/>
      <c r="AB866" s="59"/>
      <c r="AC866" s="59"/>
      <c r="AD866" s="59"/>
      <c r="AE866" s="59"/>
      <c r="AF866" s="59"/>
      <c r="AG866" s="59"/>
      <c r="AH866" s="65"/>
      <c r="BF866" s="65"/>
      <c r="BG866" s="65"/>
      <c r="BI866" s="65"/>
    </row>
    <row r="867" spans="4:61">
      <c r="D867" s="162" t="str">
        <f t="shared" si="130"/>
        <v/>
      </c>
      <c r="E867" s="162" t="str">
        <f t="shared" si="131"/>
        <v/>
      </c>
      <c r="F867" s="164" t="str">
        <f t="shared" si="132"/>
        <v/>
      </c>
      <c r="G867" s="165" t="str">
        <f t="shared" si="133"/>
        <v/>
      </c>
      <c r="H867" s="164" t="str">
        <f t="shared" si="134"/>
        <v/>
      </c>
      <c r="I867" s="162"/>
      <c r="J867" s="210"/>
      <c r="K867" s="162">
        <f t="shared" si="135"/>
        <v>0</v>
      </c>
      <c r="L867" s="164" t="str">
        <f t="shared" si="136"/>
        <v/>
      </c>
      <c r="M867" s="177"/>
      <c r="N867" s="59"/>
      <c r="O867" s="59"/>
      <c r="P867" s="59"/>
      <c r="Q867" s="59"/>
      <c r="R867" s="59"/>
      <c r="S867" s="59"/>
      <c r="T867" s="59"/>
      <c r="U867" s="59"/>
      <c r="V867" s="59"/>
      <c r="AA867" s="59"/>
      <c r="AB867" s="59"/>
      <c r="AC867" s="59"/>
      <c r="AD867" s="59"/>
      <c r="AE867" s="59"/>
      <c r="AF867" s="59"/>
      <c r="AG867" s="59"/>
      <c r="AH867" s="65"/>
      <c r="BF867" s="65"/>
      <c r="BG867" s="65"/>
      <c r="BI867" s="65"/>
    </row>
    <row r="868" spans="4:61">
      <c r="D868" s="162" t="str">
        <f t="shared" si="130"/>
        <v/>
      </c>
      <c r="E868" s="162" t="str">
        <f t="shared" si="131"/>
        <v/>
      </c>
      <c r="F868" s="164" t="str">
        <f t="shared" si="132"/>
        <v/>
      </c>
      <c r="G868" s="165" t="str">
        <f t="shared" si="133"/>
        <v/>
      </c>
      <c r="H868" s="164" t="str">
        <f t="shared" si="134"/>
        <v/>
      </c>
      <c r="I868" s="162"/>
      <c r="J868" s="210"/>
      <c r="K868" s="162">
        <f t="shared" si="135"/>
        <v>0</v>
      </c>
      <c r="L868" s="164" t="str">
        <f t="shared" si="136"/>
        <v/>
      </c>
      <c r="M868" s="177"/>
      <c r="N868" s="59"/>
      <c r="O868" s="59"/>
      <c r="P868" s="59"/>
      <c r="Q868" s="59"/>
      <c r="R868" s="59"/>
      <c r="S868" s="59"/>
      <c r="T868" s="59"/>
      <c r="U868" s="59"/>
      <c r="V868" s="59"/>
      <c r="AA868" s="59"/>
      <c r="AB868" s="59"/>
      <c r="AC868" s="59"/>
      <c r="AD868" s="59"/>
      <c r="AE868" s="59"/>
      <c r="AF868" s="59"/>
      <c r="AG868" s="59"/>
      <c r="AH868" s="65"/>
      <c r="BF868" s="65"/>
      <c r="BG868" s="65"/>
      <c r="BI868" s="65"/>
    </row>
    <row r="869" spans="4:61">
      <c r="D869" s="162" t="str">
        <f t="shared" ref="D869:D932" si="137">IF(D868&lt;term*freq,D868+1,"")</f>
        <v/>
      </c>
      <c r="E869" s="162" t="str">
        <f t="shared" si="131"/>
        <v/>
      </c>
      <c r="F869" s="164" t="str">
        <f t="shared" si="132"/>
        <v/>
      </c>
      <c r="G869" s="165" t="str">
        <f t="shared" si="133"/>
        <v/>
      </c>
      <c r="H869" s="164" t="str">
        <f t="shared" si="134"/>
        <v/>
      </c>
      <c r="I869" s="162"/>
      <c r="J869" s="210"/>
      <c r="K869" s="162">
        <f t="shared" si="135"/>
        <v>0</v>
      </c>
      <c r="L869" s="164" t="str">
        <f t="shared" si="136"/>
        <v/>
      </c>
      <c r="M869" s="177"/>
      <c r="N869" s="59"/>
      <c r="O869" s="59"/>
      <c r="P869" s="59"/>
      <c r="Q869" s="59"/>
      <c r="R869" s="59"/>
      <c r="S869" s="59"/>
      <c r="T869" s="59"/>
      <c r="U869" s="59"/>
      <c r="V869" s="59"/>
      <c r="AA869" s="59"/>
      <c r="AB869" s="59"/>
      <c r="AC869" s="59"/>
      <c r="AD869" s="59"/>
      <c r="AE869" s="59"/>
      <c r="AF869" s="59"/>
      <c r="AG869" s="59"/>
      <c r="AH869" s="65"/>
      <c r="BF869" s="65"/>
      <c r="BG869" s="65"/>
      <c r="BI869" s="65"/>
    </row>
    <row r="870" spans="4:61">
      <c r="D870" s="162" t="str">
        <f t="shared" si="137"/>
        <v/>
      </c>
      <c r="E870" s="162" t="str">
        <f t="shared" si="131"/>
        <v/>
      </c>
      <c r="F870" s="164" t="str">
        <f t="shared" si="132"/>
        <v/>
      </c>
      <c r="G870" s="165" t="str">
        <f t="shared" si="133"/>
        <v/>
      </c>
      <c r="H870" s="164" t="str">
        <f t="shared" si="134"/>
        <v/>
      </c>
      <c r="I870" s="162"/>
      <c r="J870" s="210"/>
      <c r="K870" s="162">
        <f t="shared" si="135"/>
        <v>0</v>
      </c>
      <c r="L870" s="164" t="str">
        <f t="shared" si="136"/>
        <v/>
      </c>
      <c r="M870" s="177"/>
      <c r="N870" s="59"/>
      <c r="O870" s="59"/>
      <c r="P870" s="59"/>
      <c r="Q870" s="59"/>
      <c r="R870" s="59"/>
      <c r="S870" s="59"/>
      <c r="T870" s="59"/>
      <c r="U870" s="59"/>
      <c r="V870" s="59"/>
      <c r="AA870" s="59"/>
      <c r="AB870" s="59"/>
      <c r="AC870" s="59"/>
      <c r="AD870" s="59"/>
      <c r="AE870" s="59"/>
      <c r="AF870" s="59"/>
      <c r="AG870" s="59"/>
      <c r="AH870" s="65"/>
      <c r="BF870" s="65"/>
      <c r="BG870" s="65"/>
      <c r="BI870" s="65"/>
    </row>
    <row r="871" spans="4:61">
      <c r="D871" s="162" t="str">
        <f t="shared" si="137"/>
        <v/>
      </c>
      <c r="E871" s="162" t="str">
        <f t="shared" si="131"/>
        <v/>
      </c>
      <c r="F871" s="164" t="str">
        <f t="shared" si="132"/>
        <v/>
      </c>
      <c r="G871" s="165" t="str">
        <f t="shared" si="133"/>
        <v/>
      </c>
      <c r="H871" s="164" t="str">
        <f t="shared" si="134"/>
        <v/>
      </c>
      <c r="I871" s="162"/>
      <c r="J871" s="210"/>
      <c r="K871" s="162">
        <f t="shared" si="135"/>
        <v>0</v>
      </c>
      <c r="L871" s="164" t="str">
        <f t="shared" si="136"/>
        <v/>
      </c>
      <c r="M871" s="177"/>
      <c r="N871" s="59"/>
      <c r="O871" s="59"/>
      <c r="P871" s="59"/>
      <c r="Q871" s="59"/>
      <c r="R871" s="59"/>
      <c r="S871" s="59"/>
      <c r="T871" s="59"/>
      <c r="U871" s="59"/>
      <c r="V871" s="59"/>
      <c r="AA871" s="59"/>
      <c r="AB871" s="59"/>
      <c r="AC871" s="59"/>
      <c r="AD871" s="59"/>
      <c r="AE871" s="59"/>
      <c r="AF871" s="59"/>
      <c r="AG871" s="59"/>
      <c r="AH871" s="65"/>
      <c r="BF871" s="65"/>
      <c r="BG871" s="65"/>
      <c r="BI871" s="65"/>
    </row>
    <row r="872" spans="4:61">
      <c r="D872" s="162" t="str">
        <f t="shared" si="137"/>
        <v/>
      </c>
      <c r="E872" s="162" t="str">
        <f t="shared" si="131"/>
        <v/>
      </c>
      <c r="F872" s="164" t="str">
        <f t="shared" si="132"/>
        <v/>
      </c>
      <c r="G872" s="165" t="str">
        <f t="shared" si="133"/>
        <v/>
      </c>
      <c r="H872" s="164" t="str">
        <f t="shared" si="134"/>
        <v/>
      </c>
      <c r="I872" s="162"/>
      <c r="J872" s="210"/>
      <c r="K872" s="162">
        <f t="shared" si="135"/>
        <v>0</v>
      </c>
      <c r="L872" s="164" t="str">
        <f t="shared" si="136"/>
        <v/>
      </c>
      <c r="M872" s="177"/>
      <c r="N872" s="59"/>
      <c r="O872" s="59"/>
      <c r="P872" s="59"/>
      <c r="Q872" s="59"/>
      <c r="R872" s="59"/>
      <c r="S872" s="59"/>
      <c r="T872" s="59"/>
      <c r="U872" s="59"/>
      <c r="V872" s="59"/>
      <c r="AA872" s="59"/>
      <c r="AB872" s="59"/>
      <c r="AC872" s="59"/>
      <c r="AD872" s="59"/>
      <c r="AE872" s="59"/>
      <c r="AF872" s="59"/>
      <c r="AG872" s="59"/>
      <c r="AH872" s="65"/>
      <c r="BF872" s="65"/>
      <c r="BG872" s="65"/>
      <c r="BI872" s="65"/>
    </row>
    <row r="873" spans="4:61">
      <c r="D873" s="162" t="str">
        <f t="shared" si="137"/>
        <v/>
      </c>
      <c r="E873" s="162" t="str">
        <f t="shared" si="131"/>
        <v/>
      </c>
      <c r="F873" s="164" t="str">
        <f t="shared" si="132"/>
        <v/>
      </c>
      <c r="G873" s="165" t="str">
        <f t="shared" si="133"/>
        <v/>
      </c>
      <c r="H873" s="164" t="str">
        <f t="shared" si="134"/>
        <v/>
      </c>
      <c r="I873" s="162"/>
      <c r="J873" s="210"/>
      <c r="K873" s="162">
        <f t="shared" si="135"/>
        <v>0</v>
      </c>
      <c r="L873" s="164" t="str">
        <f t="shared" si="136"/>
        <v/>
      </c>
      <c r="M873" s="177"/>
      <c r="N873" s="59"/>
      <c r="O873" s="59"/>
      <c r="P873" s="59"/>
      <c r="Q873" s="59"/>
      <c r="R873" s="59"/>
      <c r="S873" s="59"/>
      <c r="T873" s="59"/>
      <c r="U873" s="59"/>
      <c r="V873" s="59"/>
      <c r="AA873" s="59"/>
      <c r="AB873" s="59"/>
      <c r="AC873" s="59"/>
      <c r="AD873" s="59"/>
      <c r="AE873" s="59"/>
      <c r="AF873" s="59"/>
      <c r="AG873" s="59"/>
      <c r="AH873" s="65"/>
      <c r="BF873" s="65"/>
      <c r="BG873" s="65"/>
      <c r="BI873" s="65"/>
    </row>
    <row r="874" spans="4:61">
      <c r="D874" s="162" t="str">
        <f t="shared" si="137"/>
        <v/>
      </c>
      <c r="E874" s="162" t="str">
        <f t="shared" si="131"/>
        <v/>
      </c>
      <c r="F874" s="164" t="str">
        <f t="shared" si="132"/>
        <v/>
      </c>
      <c r="G874" s="165" t="str">
        <f t="shared" si="133"/>
        <v/>
      </c>
      <c r="H874" s="164" t="str">
        <f t="shared" si="134"/>
        <v/>
      </c>
      <c r="I874" s="162"/>
      <c r="J874" s="210"/>
      <c r="K874" s="162">
        <f t="shared" si="135"/>
        <v>0</v>
      </c>
      <c r="L874" s="164" t="str">
        <f t="shared" si="136"/>
        <v/>
      </c>
      <c r="M874" s="177"/>
      <c r="N874" s="59"/>
      <c r="O874" s="59"/>
      <c r="P874" s="59"/>
      <c r="Q874" s="59"/>
      <c r="R874" s="59"/>
      <c r="S874" s="59"/>
      <c r="T874" s="59"/>
      <c r="U874" s="59"/>
      <c r="V874" s="59"/>
      <c r="AA874" s="59"/>
      <c r="AB874" s="59"/>
      <c r="AC874" s="59"/>
      <c r="AD874" s="59"/>
      <c r="AE874" s="59"/>
      <c r="AF874" s="59"/>
      <c r="AG874" s="59"/>
      <c r="AH874" s="65"/>
      <c r="BF874" s="65"/>
      <c r="BG874" s="65"/>
      <c r="BI874" s="65"/>
    </row>
    <row r="875" spans="4:61">
      <c r="D875" s="162" t="str">
        <f t="shared" si="137"/>
        <v/>
      </c>
      <c r="E875" s="162" t="str">
        <f t="shared" si="131"/>
        <v/>
      </c>
      <c r="F875" s="164" t="str">
        <f t="shared" si="132"/>
        <v/>
      </c>
      <c r="G875" s="165" t="str">
        <f t="shared" si="133"/>
        <v/>
      </c>
      <c r="H875" s="164" t="str">
        <f t="shared" si="134"/>
        <v/>
      </c>
      <c r="I875" s="162"/>
      <c r="J875" s="210"/>
      <c r="K875" s="162">
        <f t="shared" si="135"/>
        <v>0</v>
      </c>
      <c r="L875" s="164" t="str">
        <f t="shared" si="136"/>
        <v/>
      </c>
      <c r="M875" s="177"/>
      <c r="N875" s="59"/>
      <c r="O875" s="59"/>
      <c r="P875" s="59"/>
      <c r="Q875" s="59"/>
      <c r="R875" s="59"/>
      <c r="S875" s="59"/>
      <c r="T875" s="59"/>
      <c r="U875" s="59"/>
      <c r="V875" s="59"/>
      <c r="AA875" s="59"/>
      <c r="AB875" s="59"/>
      <c r="AC875" s="59"/>
      <c r="AD875" s="59"/>
      <c r="AE875" s="59"/>
      <c r="AF875" s="59"/>
      <c r="AG875" s="59"/>
      <c r="AH875" s="65"/>
      <c r="BF875" s="65"/>
      <c r="BG875" s="65"/>
      <c r="BI875" s="65"/>
    </row>
    <row r="876" spans="4:61">
      <c r="D876" s="162" t="str">
        <f t="shared" si="137"/>
        <v/>
      </c>
      <c r="E876" s="162" t="str">
        <f t="shared" si="131"/>
        <v/>
      </c>
      <c r="F876" s="164" t="str">
        <f t="shared" si="132"/>
        <v/>
      </c>
      <c r="G876" s="165" t="str">
        <f t="shared" si="133"/>
        <v/>
      </c>
      <c r="H876" s="164" t="str">
        <f t="shared" si="134"/>
        <v/>
      </c>
      <c r="I876" s="162"/>
      <c r="J876" s="210"/>
      <c r="K876" s="162">
        <f t="shared" si="135"/>
        <v>0</v>
      </c>
      <c r="L876" s="164" t="str">
        <f t="shared" si="136"/>
        <v/>
      </c>
      <c r="M876" s="177"/>
      <c r="N876" s="59"/>
      <c r="O876" s="59"/>
      <c r="P876" s="59"/>
      <c r="Q876" s="59"/>
      <c r="R876" s="59"/>
      <c r="S876" s="59"/>
      <c r="T876" s="59"/>
      <c r="U876" s="59"/>
      <c r="V876" s="59"/>
      <c r="AA876" s="59"/>
      <c r="AB876" s="59"/>
      <c r="AC876" s="59"/>
      <c r="AD876" s="59"/>
      <c r="AE876" s="59"/>
      <c r="AF876" s="59"/>
      <c r="AG876" s="59"/>
      <c r="AH876" s="65"/>
      <c r="BF876" s="65"/>
      <c r="BG876" s="65"/>
      <c r="BI876" s="65"/>
    </row>
    <row r="877" spans="4:61">
      <c r="D877" s="162" t="str">
        <f t="shared" si="137"/>
        <v/>
      </c>
      <c r="E877" s="162" t="str">
        <f t="shared" si="131"/>
        <v/>
      </c>
      <c r="F877" s="164" t="str">
        <f t="shared" si="132"/>
        <v/>
      </c>
      <c r="G877" s="165" t="str">
        <f t="shared" si="133"/>
        <v/>
      </c>
      <c r="H877" s="164" t="str">
        <f t="shared" si="134"/>
        <v/>
      </c>
      <c r="I877" s="162"/>
      <c r="J877" s="210"/>
      <c r="K877" s="162">
        <f t="shared" si="135"/>
        <v>0</v>
      </c>
      <c r="L877" s="164" t="str">
        <f t="shared" si="136"/>
        <v/>
      </c>
      <c r="M877" s="177"/>
      <c r="N877" s="59"/>
      <c r="O877" s="59"/>
      <c r="P877" s="59"/>
      <c r="Q877" s="59"/>
      <c r="R877" s="59"/>
      <c r="S877" s="59"/>
      <c r="T877" s="59"/>
      <c r="U877" s="59"/>
      <c r="V877" s="59"/>
      <c r="AA877" s="59"/>
      <c r="AB877" s="59"/>
      <c r="AC877" s="59"/>
      <c r="AD877" s="59"/>
      <c r="AE877" s="59"/>
      <c r="AF877" s="59"/>
      <c r="AG877" s="59"/>
      <c r="AH877" s="65"/>
      <c r="BF877" s="65"/>
      <c r="BG877" s="65"/>
      <c r="BI877" s="65"/>
    </row>
    <row r="878" spans="4:61">
      <c r="D878" s="162" t="str">
        <f t="shared" si="137"/>
        <v/>
      </c>
      <c r="E878" s="162" t="str">
        <f t="shared" si="131"/>
        <v/>
      </c>
      <c r="F878" s="164" t="str">
        <f t="shared" si="132"/>
        <v/>
      </c>
      <c r="G878" s="165" t="str">
        <f t="shared" si="133"/>
        <v/>
      </c>
      <c r="H878" s="164" t="str">
        <f t="shared" si="134"/>
        <v/>
      </c>
      <c r="I878" s="162"/>
      <c r="J878" s="210"/>
      <c r="K878" s="162">
        <f t="shared" si="135"/>
        <v>0</v>
      </c>
      <c r="L878" s="164" t="str">
        <f t="shared" si="136"/>
        <v/>
      </c>
      <c r="M878" s="177"/>
      <c r="N878" s="59"/>
      <c r="O878" s="59"/>
      <c r="P878" s="59"/>
      <c r="Q878" s="59"/>
      <c r="R878" s="59"/>
      <c r="S878" s="59"/>
      <c r="T878" s="59"/>
      <c r="U878" s="59"/>
      <c r="V878" s="59"/>
      <c r="AA878" s="59"/>
      <c r="AB878" s="59"/>
      <c r="AC878" s="59"/>
      <c r="AD878" s="59"/>
      <c r="AE878" s="59"/>
      <c r="AF878" s="59"/>
      <c r="AG878" s="59"/>
      <c r="AH878" s="65"/>
      <c r="BF878" s="65"/>
      <c r="BG878" s="65"/>
      <c r="BI878" s="65"/>
    </row>
    <row r="879" spans="4:61">
      <c r="D879" s="162" t="str">
        <f t="shared" si="137"/>
        <v/>
      </c>
      <c r="E879" s="162" t="str">
        <f t="shared" si="131"/>
        <v/>
      </c>
      <c r="F879" s="164" t="str">
        <f t="shared" si="132"/>
        <v/>
      </c>
      <c r="G879" s="165" t="str">
        <f t="shared" si="133"/>
        <v/>
      </c>
      <c r="H879" s="164" t="str">
        <f t="shared" si="134"/>
        <v/>
      </c>
      <c r="I879" s="162"/>
      <c r="J879" s="210"/>
      <c r="K879" s="162">
        <f t="shared" si="135"/>
        <v>0</v>
      </c>
      <c r="L879" s="164" t="str">
        <f t="shared" si="136"/>
        <v/>
      </c>
      <c r="M879" s="177"/>
      <c r="N879" s="59"/>
      <c r="O879" s="59"/>
      <c r="P879" s="59"/>
      <c r="Q879" s="59"/>
      <c r="R879" s="59"/>
      <c r="S879" s="59"/>
      <c r="T879" s="59"/>
      <c r="U879" s="59"/>
      <c r="V879" s="59"/>
      <c r="AA879" s="59"/>
      <c r="AB879" s="59"/>
      <c r="AC879" s="59"/>
      <c r="AD879" s="59"/>
      <c r="AE879" s="59"/>
      <c r="AF879" s="59"/>
      <c r="AG879" s="59"/>
      <c r="AH879" s="65"/>
      <c r="BF879" s="65"/>
      <c r="BG879" s="65"/>
      <c r="BI879" s="65"/>
    </row>
    <row r="880" spans="4:61">
      <c r="D880" s="162" t="str">
        <f t="shared" si="137"/>
        <v/>
      </c>
      <c r="E880" s="162" t="str">
        <f t="shared" si="131"/>
        <v/>
      </c>
      <c r="F880" s="164" t="str">
        <f t="shared" si="132"/>
        <v/>
      </c>
      <c r="G880" s="165" t="str">
        <f t="shared" si="133"/>
        <v/>
      </c>
      <c r="H880" s="164" t="str">
        <f t="shared" si="134"/>
        <v/>
      </c>
      <c r="I880" s="162"/>
      <c r="J880" s="210"/>
      <c r="K880" s="162">
        <f t="shared" si="135"/>
        <v>0</v>
      </c>
      <c r="L880" s="164" t="str">
        <f t="shared" si="136"/>
        <v/>
      </c>
      <c r="M880" s="177"/>
      <c r="N880" s="59"/>
      <c r="O880" s="59"/>
      <c r="P880" s="59"/>
      <c r="Q880" s="59"/>
      <c r="R880" s="59"/>
      <c r="S880" s="59"/>
      <c r="T880" s="59"/>
      <c r="U880" s="59"/>
      <c r="V880" s="59"/>
      <c r="AA880" s="59"/>
      <c r="AB880" s="59"/>
      <c r="AC880" s="59"/>
      <c r="AD880" s="59"/>
      <c r="AE880" s="59"/>
      <c r="AF880" s="59"/>
      <c r="AG880" s="59"/>
      <c r="AH880" s="65"/>
      <c r="BF880" s="65"/>
      <c r="BG880" s="65"/>
      <c r="BI880" s="65"/>
    </row>
    <row r="881" spans="4:61">
      <c r="D881" s="162" t="str">
        <f t="shared" si="137"/>
        <v/>
      </c>
      <c r="E881" s="162" t="str">
        <f t="shared" si="131"/>
        <v/>
      </c>
      <c r="F881" s="164" t="str">
        <f t="shared" si="132"/>
        <v/>
      </c>
      <c r="G881" s="165" t="str">
        <f t="shared" si="133"/>
        <v/>
      </c>
      <c r="H881" s="164" t="str">
        <f t="shared" si="134"/>
        <v/>
      </c>
      <c r="I881" s="162"/>
      <c r="J881" s="210"/>
      <c r="K881" s="162">
        <f t="shared" si="135"/>
        <v>0</v>
      </c>
      <c r="L881" s="164" t="str">
        <f t="shared" si="136"/>
        <v/>
      </c>
      <c r="M881" s="177"/>
      <c r="N881" s="59"/>
      <c r="O881" s="59"/>
      <c r="P881" s="59"/>
      <c r="Q881" s="59"/>
      <c r="R881" s="59"/>
      <c r="S881" s="59"/>
      <c r="T881" s="59"/>
      <c r="U881" s="59"/>
      <c r="V881" s="59"/>
      <c r="AA881" s="59"/>
      <c r="AB881" s="59"/>
      <c r="AC881" s="59"/>
      <c r="AD881" s="59"/>
      <c r="AE881" s="59"/>
      <c r="AF881" s="59"/>
      <c r="AG881" s="59"/>
      <c r="AH881" s="65"/>
      <c r="BF881" s="65"/>
      <c r="BG881" s="65"/>
      <c r="BI881" s="65"/>
    </row>
    <row r="882" spans="4:61">
      <c r="D882" s="162" t="str">
        <f t="shared" si="137"/>
        <v/>
      </c>
      <c r="E882" s="162" t="str">
        <f t="shared" si="131"/>
        <v/>
      </c>
      <c r="F882" s="164" t="str">
        <f t="shared" si="132"/>
        <v/>
      </c>
      <c r="G882" s="165" t="str">
        <f t="shared" si="133"/>
        <v/>
      </c>
      <c r="H882" s="164" t="str">
        <f t="shared" si="134"/>
        <v/>
      </c>
      <c r="I882" s="162"/>
      <c r="J882" s="210"/>
      <c r="K882" s="162">
        <f t="shared" si="135"/>
        <v>0</v>
      </c>
      <c r="L882" s="164" t="str">
        <f t="shared" si="136"/>
        <v/>
      </c>
      <c r="M882" s="177"/>
      <c r="N882" s="59"/>
      <c r="O882" s="59"/>
      <c r="P882" s="59"/>
      <c r="Q882" s="59"/>
      <c r="R882" s="59"/>
      <c r="S882" s="59"/>
      <c r="T882" s="59"/>
      <c r="U882" s="59"/>
      <c r="V882" s="59"/>
      <c r="AA882" s="59"/>
      <c r="AB882" s="59"/>
      <c r="AC882" s="59"/>
      <c r="AD882" s="59"/>
      <c r="AE882" s="59"/>
      <c r="AF882" s="59"/>
      <c r="AG882" s="59"/>
      <c r="AH882" s="65"/>
      <c r="BF882" s="65"/>
      <c r="BG882" s="65"/>
      <c r="BI882" s="65"/>
    </row>
    <row r="883" spans="4:61">
      <c r="D883" s="162" t="str">
        <f t="shared" si="137"/>
        <v/>
      </c>
      <c r="E883" s="162" t="str">
        <f t="shared" si="131"/>
        <v/>
      </c>
      <c r="F883" s="164" t="str">
        <f t="shared" si="132"/>
        <v/>
      </c>
      <c r="G883" s="165" t="str">
        <f t="shared" si="133"/>
        <v/>
      </c>
      <c r="H883" s="164" t="str">
        <f t="shared" si="134"/>
        <v/>
      </c>
      <c r="I883" s="162"/>
      <c r="J883" s="210"/>
      <c r="K883" s="162">
        <f t="shared" si="135"/>
        <v>0</v>
      </c>
      <c r="L883" s="164" t="str">
        <f t="shared" si="136"/>
        <v/>
      </c>
      <c r="M883" s="177"/>
      <c r="N883" s="59"/>
      <c r="O883" s="59"/>
      <c r="P883" s="59"/>
      <c r="Q883" s="59"/>
      <c r="R883" s="59"/>
      <c r="S883" s="59"/>
      <c r="T883" s="59"/>
      <c r="U883" s="59"/>
      <c r="V883" s="59"/>
      <c r="AA883" s="59"/>
      <c r="AB883" s="59"/>
      <c r="AC883" s="59"/>
      <c r="AD883" s="59"/>
      <c r="AE883" s="59"/>
      <c r="AF883" s="59"/>
      <c r="AG883" s="59"/>
      <c r="AH883" s="65"/>
      <c r="BF883" s="65"/>
      <c r="BG883" s="65"/>
      <c r="BI883" s="65"/>
    </row>
    <row r="884" spans="4:61">
      <c r="D884" s="162" t="str">
        <f t="shared" si="137"/>
        <v/>
      </c>
      <c r="E884" s="162" t="str">
        <f t="shared" si="131"/>
        <v/>
      </c>
      <c r="F884" s="164" t="str">
        <f t="shared" si="132"/>
        <v/>
      </c>
      <c r="G884" s="165" t="str">
        <f t="shared" si="133"/>
        <v/>
      </c>
      <c r="H884" s="164" t="str">
        <f t="shared" si="134"/>
        <v/>
      </c>
      <c r="I884" s="162"/>
      <c r="J884" s="210"/>
      <c r="K884" s="162">
        <f t="shared" si="135"/>
        <v>0</v>
      </c>
      <c r="L884" s="164" t="str">
        <f t="shared" si="136"/>
        <v/>
      </c>
      <c r="M884" s="177"/>
      <c r="N884" s="59"/>
      <c r="O884" s="59"/>
      <c r="P884" s="59"/>
      <c r="Q884" s="59"/>
      <c r="R884" s="59"/>
      <c r="S884" s="59"/>
      <c r="T884" s="59"/>
      <c r="U884" s="59"/>
      <c r="V884" s="59"/>
      <c r="AA884" s="59"/>
      <c r="AB884" s="59"/>
      <c r="AC884" s="59"/>
      <c r="AD884" s="59"/>
      <c r="AE884" s="59"/>
      <c r="AF884" s="59"/>
      <c r="AG884" s="59"/>
      <c r="AH884" s="65"/>
      <c r="BF884" s="65"/>
      <c r="BG884" s="65"/>
      <c r="BI884" s="65"/>
    </row>
    <row r="885" spans="4:61">
      <c r="D885" s="162" t="str">
        <f t="shared" si="137"/>
        <v/>
      </c>
      <c r="E885" s="162" t="str">
        <f t="shared" si="131"/>
        <v/>
      </c>
      <c r="F885" s="164" t="str">
        <f t="shared" si="132"/>
        <v/>
      </c>
      <c r="G885" s="165" t="str">
        <f t="shared" si="133"/>
        <v/>
      </c>
      <c r="H885" s="164" t="str">
        <f t="shared" si="134"/>
        <v/>
      </c>
      <c r="I885" s="162"/>
      <c r="J885" s="210"/>
      <c r="K885" s="162">
        <f t="shared" si="135"/>
        <v>0</v>
      </c>
      <c r="L885" s="164" t="str">
        <f t="shared" si="136"/>
        <v/>
      </c>
      <c r="M885" s="177"/>
      <c r="N885" s="59"/>
      <c r="O885" s="59"/>
      <c r="P885" s="59"/>
      <c r="Q885" s="59"/>
      <c r="R885" s="59"/>
      <c r="S885" s="59"/>
      <c r="T885" s="59"/>
      <c r="U885" s="59"/>
      <c r="V885" s="59"/>
      <c r="AA885" s="59"/>
      <c r="AB885" s="59"/>
      <c r="AC885" s="59"/>
      <c r="AD885" s="59"/>
      <c r="AE885" s="59"/>
      <c r="AF885" s="59"/>
      <c r="AG885" s="59"/>
      <c r="AH885" s="65"/>
      <c r="BF885" s="65"/>
      <c r="BG885" s="65"/>
      <c r="BI885" s="65"/>
    </row>
    <row r="886" spans="4:61">
      <c r="D886" s="162" t="str">
        <f t="shared" si="137"/>
        <v/>
      </c>
      <c r="E886" s="162" t="str">
        <f t="shared" si="131"/>
        <v/>
      </c>
      <c r="F886" s="164" t="str">
        <f t="shared" si="132"/>
        <v/>
      </c>
      <c r="G886" s="165" t="str">
        <f t="shared" si="133"/>
        <v/>
      </c>
      <c r="H886" s="164" t="str">
        <f t="shared" si="134"/>
        <v/>
      </c>
      <c r="I886" s="162"/>
      <c r="J886" s="210"/>
      <c r="K886" s="162">
        <f t="shared" si="135"/>
        <v>0</v>
      </c>
      <c r="L886" s="164" t="str">
        <f t="shared" si="136"/>
        <v/>
      </c>
      <c r="M886" s="177"/>
      <c r="N886" s="59"/>
      <c r="O886" s="59"/>
      <c r="P886" s="59"/>
      <c r="Q886" s="59"/>
      <c r="R886" s="59"/>
      <c r="S886" s="59"/>
      <c r="T886" s="59"/>
      <c r="U886" s="59"/>
      <c r="V886" s="59"/>
      <c r="AA886" s="59"/>
      <c r="AB886" s="59"/>
      <c r="AC886" s="59"/>
      <c r="AD886" s="59"/>
      <c r="AE886" s="59"/>
      <c r="AF886" s="59"/>
      <c r="AG886" s="59"/>
      <c r="AH886" s="65"/>
      <c r="BF886" s="65"/>
      <c r="BG886" s="65"/>
      <c r="BI886" s="65"/>
    </row>
    <row r="887" spans="4:61">
      <c r="D887" s="162" t="str">
        <f t="shared" si="137"/>
        <v/>
      </c>
      <c r="E887" s="162" t="str">
        <f t="shared" si="131"/>
        <v/>
      </c>
      <c r="F887" s="164" t="str">
        <f t="shared" si="132"/>
        <v/>
      </c>
      <c r="G887" s="165" t="str">
        <f t="shared" si="133"/>
        <v/>
      </c>
      <c r="H887" s="164" t="str">
        <f t="shared" si="134"/>
        <v/>
      </c>
      <c r="I887" s="162"/>
      <c r="J887" s="210"/>
      <c r="K887" s="162">
        <f t="shared" si="135"/>
        <v>0</v>
      </c>
      <c r="L887" s="164" t="str">
        <f t="shared" si="136"/>
        <v/>
      </c>
      <c r="M887" s="177"/>
      <c r="N887" s="59"/>
      <c r="O887" s="59"/>
      <c r="P887" s="59"/>
      <c r="Q887" s="59"/>
      <c r="R887" s="59"/>
      <c r="S887" s="59"/>
      <c r="T887" s="59"/>
      <c r="U887" s="59"/>
      <c r="V887" s="59"/>
      <c r="AA887" s="59"/>
      <c r="AB887" s="59"/>
      <c r="AC887" s="59"/>
      <c r="AD887" s="59"/>
      <c r="AE887" s="59"/>
      <c r="AF887" s="59"/>
      <c r="AG887" s="59"/>
      <c r="AH887" s="65"/>
      <c r="BF887" s="65"/>
      <c r="BG887" s="65"/>
      <c r="BI887" s="65"/>
    </row>
    <row r="888" spans="4:61">
      <c r="D888" s="162" t="str">
        <f t="shared" si="137"/>
        <v/>
      </c>
      <c r="E888" s="162" t="str">
        <f t="shared" si="131"/>
        <v/>
      </c>
      <c r="F888" s="164" t="str">
        <f t="shared" si="132"/>
        <v/>
      </c>
      <c r="G888" s="165" t="str">
        <f t="shared" si="133"/>
        <v/>
      </c>
      <c r="H888" s="164" t="str">
        <f t="shared" si="134"/>
        <v/>
      </c>
      <c r="I888" s="162"/>
      <c r="J888" s="210"/>
      <c r="K888" s="162">
        <f t="shared" si="135"/>
        <v>0</v>
      </c>
      <c r="L888" s="164" t="str">
        <f t="shared" si="136"/>
        <v/>
      </c>
      <c r="M888" s="177"/>
      <c r="N888" s="59"/>
      <c r="O888" s="59"/>
      <c r="P888" s="59"/>
      <c r="Q888" s="59"/>
      <c r="R888" s="59"/>
      <c r="S888" s="59"/>
      <c r="T888" s="59"/>
      <c r="U888" s="59"/>
      <c r="V888" s="59"/>
      <c r="AA888" s="59"/>
      <c r="AB888" s="59"/>
      <c r="AC888" s="59"/>
      <c r="AD888" s="59"/>
      <c r="AE888" s="59"/>
      <c r="AF888" s="59"/>
      <c r="AG888" s="59"/>
      <c r="AH888" s="65"/>
      <c r="BF888" s="65"/>
      <c r="BG888" s="65"/>
      <c r="BI888" s="65"/>
    </row>
    <row r="889" spans="4:61">
      <c r="D889" s="162" t="str">
        <f t="shared" si="137"/>
        <v/>
      </c>
      <c r="E889" s="162" t="str">
        <f t="shared" si="131"/>
        <v/>
      </c>
      <c r="F889" s="164" t="str">
        <f t="shared" si="132"/>
        <v/>
      </c>
      <c r="G889" s="165" t="str">
        <f t="shared" si="133"/>
        <v/>
      </c>
      <c r="H889" s="164" t="str">
        <f t="shared" si="134"/>
        <v/>
      </c>
      <c r="I889" s="162"/>
      <c r="J889" s="210"/>
      <c r="K889" s="162">
        <f t="shared" si="135"/>
        <v>0</v>
      </c>
      <c r="L889" s="164" t="str">
        <f t="shared" si="136"/>
        <v/>
      </c>
      <c r="M889" s="177"/>
      <c r="N889" s="59"/>
      <c r="O889" s="59"/>
      <c r="P889" s="59"/>
      <c r="Q889" s="59"/>
      <c r="R889" s="59"/>
      <c r="S889" s="59"/>
      <c r="T889" s="59"/>
      <c r="U889" s="59"/>
      <c r="V889" s="59"/>
      <c r="AA889" s="59"/>
      <c r="AB889" s="59"/>
      <c r="AC889" s="59"/>
      <c r="AD889" s="59"/>
      <c r="AE889" s="59"/>
      <c r="AF889" s="59"/>
      <c r="AG889" s="59"/>
      <c r="AH889" s="65"/>
      <c r="BF889" s="65"/>
      <c r="BG889" s="65"/>
      <c r="BI889" s="65"/>
    </row>
    <row r="890" spans="4:61">
      <c r="D890" s="162" t="str">
        <f t="shared" si="137"/>
        <v/>
      </c>
      <c r="E890" s="162" t="str">
        <f t="shared" si="131"/>
        <v/>
      </c>
      <c r="F890" s="164" t="str">
        <f t="shared" si="132"/>
        <v/>
      </c>
      <c r="G890" s="165" t="str">
        <f t="shared" si="133"/>
        <v/>
      </c>
      <c r="H890" s="164" t="str">
        <f t="shared" si="134"/>
        <v/>
      </c>
      <c r="I890" s="162"/>
      <c r="J890" s="210"/>
      <c r="K890" s="162">
        <f t="shared" si="135"/>
        <v>0</v>
      </c>
      <c r="L890" s="164" t="str">
        <f t="shared" si="136"/>
        <v/>
      </c>
      <c r="M890" s="177"/>
      <c r="N890" s="59"/>
      <c r="O890" s="59"/>
      <c r="P890" s="59"/>
      <c r="Q890" s="59"/>
      <c r="R890" s="59"/>
      <c r="S890" s="59"/>
      <c r="T890" s="59"/>
      <c r="U890" s="59"/>
      <c r="V890" s="59"/>
      <c r="AA890" s="59"/>
      <c r="AB890" s="59"/>
      <c r="AC890" s="59"/>
      <c r="AD890" s="59"/>
      <c r="AE890" s="59"/>
      <c r="AF890" s="59"/>
      <c r="AG890" s="59"/>
      <c r="AH890" s="65"/>
      <c r="BF890" s="65"/>
      <c r="BG890" s="65"/>
      <c r="BI890" s="65"/>
    </row>
    <row r="891" spans="4:61">
      <c r="D891" s="162" t="str">
        <f t="shared" si="137"/>
        <v/>
      </c>
      <c r="E891" s="162" t="str">
        <f t="shared" si="131"/>
        <v/>
      </c>
      <c r="F891" s="164" t="str">
        <f t="shared" si="132"/>
        <v/>
      </c>
      <c r="G891" s="165" t="str">
        <f t="shared" si="133"/>
        <v/>
      </c>
      <c r="H891" s="164" t="str">
        <f t="shared" si="134"/>
        <v/>
      </c>
      <c r="I891" s="162"/>
      <c r="J891" s="210"/>
      <c r="K891" s="162">
        <f t="shared" si="135"/>
        <v>0</v>
      </c>
      <c r="L891" s="164" t="str">
        <f t="shared" si="136"/>
        <v/>
      </c>
      <c r="M891" s="177"/>
      <c r="N891" s="59"/>
      <c r="O891" s="59"/>
      <c r="P891" s="59"/>
      <c r="Q891" s="59"/>
      <c r="R891" s="59"/>
      <c r="S891" s="59"/>
      <c r="T891" s="59"/>
      <c r="U891" s="59"/>
      <c r="V891" s="59"/>
      <c r="AA891" s="59"/>
      <c r="AB891" s="59"/>
      <c r="AC891" s="59"/>
      <c r="AD891" s="59"/>
      <c r="AE891" s="59"/>
      <c r="AF891" s="59"/>
      <c r="AG891" s="59"/>
      <c r="AH891" s="65"/>
      <c r="BF891" s="65"/>
      <c r="BG891" s="65"/>
      <c r="BI891" s="65"/>
    </row>
    <row r="892" spans="4:61">
      <c r="D892" s="162" t="str">
        <f t="shared" si="137"/>
        <v/>
      </c>
      <c r="E892" s="162" t="str">
        <f t="shared" si="131"/>
        <v/>
      </c>
      <c r="F892" s="164" t="str">
        <f t="shared" si="132"/>
        <v/>
      </c>
      <c r="G892" s="165" t="str">
        <f t="shared" si="133"/>
        <v/>
      </c>
      <c r="H892" s="164" t="str">
        <f t="shared" si="134"/>
        <v/>
      </c>
      <c r="I892" s="162"/>
      <c r="J892" s="210"/>
      <c r="K892" s="162">
        <f t="shared" si="135"/>
        <v>0</v>
      </c>
      <c r="L892" s="164" t="str">
        <f t="shared" si="136"/>
        <v/>
      </c>
      <c r="M892" s="177"/>
      <c r="N892" s="59"/>
      <c r="O892" s="59"/>
      <c r="P892" s="59"/>
      <c r="Q892" s="59"/>
      <c r="R892" s="59"/>
      <c r="S892" s="59"/>
      <c r="T892" s="59"/>
      <c r="U892" s="59"/>
      <c r="V892" s="59"/>
      <c r="AA892" s="59"/>
      <c r="AB892" s="59"/>
      <c r="AC892" s="59"/>
      <c r="AD892" s="59"/>
      <c r="AE892" s="59"/>
      <c r="AF892" s="59"/>
      <c r="AG892" s="59"/>
      <c r="AH892" s="65"/>
      <c r="BF892" s="65"/>
      <c r="BG892" s="65"/>
      <c r="BI892" s="65"/>
    </row>
    <row r="893" spans="4:61">
      <c r="D893" s="162" t="str">
        <f t="shared" si="137"/>
        <v/>
      </c>
      <c r="E893" s="162" t="str">
        <f t="shared" si="131"/>
        <v/>
      </c>
      <c r="F893" s="164" t="str">
        <f t="shared" si="132"/>
        <v/>
      </c>
      <c r="G893" s="165" t="str">
        <f t="shared" si="133"/>
        <v/>
      </c>
      <c r="H893" s="164" t="str">
        <f t="shared" si="134"/>
        <v/>
      </c>
      <c r="I893" s="162"/>
      <c r="J893" s="210"/>
      <c r="K893" s="162">
        <f t="shared" si="135"/>
        <v>0</v>
      </c>
      <c r="L893" s="164" t="str">
        <f t="shared" si="136"/>
        <v/>
      </c>
      <c r="M893" s="177"/>
      <c r="N893" s="59"/>
      <c r="O893" s="59"/>
      <c r="P893" s="59"/>
      <c r="Q893" s="59"/>
      <c r="R893" s="59"/>
      <c r="S893" s="59"/>
      <c r="T893" s="59"/>
      <c r="U893" s="59"/>
      <c r="V893" s="59"/>
      <c r="AA893" s="59"/>
      <c r="AB893" s="59"/>
      <c r="AC893" s="59"/>
      <c r="AD893" s="59"/>
      <c r="AE893" s="59"/>
      <c r="AF893" s="59"/>
      <c r="AG893" s="59"/>
      <c r="AH893" s="65"/>
      <c r="BF893" s="65"/>
      <c r="BG893" s="65"/>
      <c r="BI893" s="65"/>
    </row>
    <row r="894" spans="4:61">
      <c r="D894" s="162" t="str">
        <f t="shared" si="137"/>
        <v/>
      </c>
      <c r="E894" s="162" t="str">
        <f t="shared" si="131"/>
        <v/>
      </c>
      <c r="F894" s="164" t="str">
        <f t="shared" si="132"/>
        <v/>
      </c>
      <c r="G894" s="165" t="str">
        <f t="shared" si="133"/>
        <v/>
      </c>
      <c r="H894" s="164" t="str">
        <f t="shared" si="134"/>
        <v/>
      </c>
      <c r="I894" s="162"/>
      <c r="J894" s="210"/>
      <c r="K894" s="162">
        <f t="shared" si="135"/>
        <v>0</v>
      </c>
      <c r="L894" s="164" t="str">
        <f t="shared" si="136"/>
        <v/>
      </c>
      <c r="M894" s="177"/>
      <c r="N894" s="59"/>
      <c r="O894" s="59"/>
      <c r="P894" s="59"/>
      <c r="Q894" s="59"/>
      <c r="R894" s="59"/>
      <c r="S894" s="59"/>
      <c r="T894" s="59"/>
      <c r="U894" s="59"/>
      <c r="V894" s="59"/>
      <c r="AA894" s="59"/>
      <c r="AB894" s="59"/>
      <c r="AC894" s="59"/>
      <c r="AD894" s="59"/>
      <c r="AE894" s="59"/>
      <c r="AF894" s="59"/>
      <c r="AG894" s="59"/>
      <c r="AH894" s="65"/>
      <c r="BF894" s="65"/>
      <c r="BG894" s="65"/>
      <c r="BI894" s="65"/>
    </row>
    <row r="895" spans="4:61">
      <c r="D895" s="162" t="str">
        <f t="shared" si="137"/>
        <v/>
      </c>
      <c r="E895" s="162" t="str">
        <f t="shared" si="131"/>
        <v/>
      </c>
      <c r="F895" s="164" t="str">
        <f t="shared" si="132"/>
        <v/>
      </c>
      <c r="G895" s="165" t="str">
        <f t="shared" si="133"/>
        <v/>
      </c>
      <c r="H895" s="164" t="str">
        <f t="shared" si="134"/>
        <v/>
      </c>
      <c r="I895" s="162"/>
      <c r="J895" s="210"/>
      <c r="K895" s="162">
        <f t="shared" si="135"/>
        <v>0</v>
      </c>
      <c r="L895" s="164" t="str">
        <f t="shared" si="136"/>
        <v/>
      </c>
      <c r="M895" s="177"/>
      <c r="N895" s="59"/>
      <c r="O895" s="59"/>
      <c r="P895" s="59"/>
      <c r="Q895" s="59"/>
      <c r="R895" s="59"/>
      <c r="S895" s="59"/>
      <c r="T895" s="59"/>
      <c r="U895" s="59"/>
      <c r="V895" s="59"/>
      <c r="AA895" s="59"/>
      <c r="AB895" s="59"/>
      <c r="AC895" s="59"/>
      <c r="AD895" s="59"/>
      <c r="AE895" s="59"/>
      <c r="AF895" s="59"/>
      <c r="AG895" s="59"/>
      <c r="AH895" s="65"/>
      <c r="BF895" s="65"/>
      <c r="BG895" s="65"/>
      <c r="BI895" s="65"/>
    </row>
    <row r="896" spans="4:61">
      <c r="D896" s="162" t="str">
        <f t="shared" si="137"/>
        <v/>
      </c>
      <c r="E896" s="162" t="str">
        <f t="shared" si="131"/>
        <v/>
      </c>
      <c r="F896" s="164" t="str">
        <f t="shared" si="132"/>
        <v/>
      </c>
      <c r="G896" s="165" t="str">
        <f t="shared" si="133"/>
        <v/>
      </c>
      <c r="H896" s="164" t="str">
        <f t="shared" si="134"/>
        <v/>
      </c>
      <c r="I896" s="162"/>
      <c r="J896" s="210"/>
      <c r="K896" s="162">
        <f t="shared" si="135"/>
        <v>0</v>
      </c>
      <c r="L896" s="164" t="str">
        <f t="shared" si="136"/>
        <v/>
      </c>
      <c r="M896" s="177"/>
      <c r="N896" s="59"/>
      <c r="O896" s="59"/>
      <c r="P896" s="59"/>
      <c r="Q896" s="59"/>
      <c r="R896" s="59"/>
      <c r="S896" s="59"/>
      <c r="T896" s="59"/>
      <c r="U896" s="59"/>
      <c r="V896" s="59"/>
      <c r="AA896" s="59"/>
      <c r="AB896" s="59"/>
      <c r="AC896" s="59"/>
      <c r="AD896" s="59"/>
      <c r="AE896" s="59"/>
      <c r="AF896" s="59"/>
      <c r="AG896" s="59"/>
      <c r="AH896" s="65"/>
      <c r="BF896" s="65"/>
      <c r="BG896" s="65"/>
      <c r="BI896" s="65"/>
    </row>
    <row r="897" spans="4:61">
      <c r="D897" s="162" t="str">
        <f t="shared" si="137"/>
        <v/>
      </c>
      <c r="E897" s="162" t="str">
        <f t="shared" si="131"/>
        <v/>
      </c>
      <c r="F897" s="164" t="str">
        <f t="shared" si="132"/>
        <v/>
      </c>
      <c r="G897" s="165" t="str">
        <f t="shared" si="133"/>
        <v/>
      </c>
      <c r="H897" s="164" t="str">
        <f t="shared" si="134"/>
        <v/>
      </c>
      <c r="I897" s="162"/>
      <c r="J897" s="210"/>
      <c r="K897" s="162">
        <f t="shared" si="135"/>
        <v>0</v>
      </c>
      <c r="L897" s="164" t="str">
        <f t="shared" si="136"/>
        <v/>
      </c>
      <c r="M897" s="177"/>
      <c r="N897" s="59"/>
      <c r="O897" s="59"/>
      <c r="P897" s="59"/>
      <c r="Q897" s="59"/>
      <c r="R897" s="59"/>
      <c r="S897" s="59"/>
      <c r="T897" s="59"/>
      <c r="U897" s="59"/>
      <c r="V897" s="59"/>
      <c r="AA897" s="59"/>
      <c r="AB897" s="59"/>
      <c r="AC897" s="59"/>
      <c r="AD897" s="59"/>
      <c r="AE897" s="59"/>
      <c r="AF897" s="59"/>
      <c r="AG897" s="59"/>
      <c r="AH897" s="65"/>
      <c r="BF897" s="65"/>
      <c r="BG897" s="65"/>
      <c r="BI897" s="65"/>
    </row>
    <row r="898" spans="4:61">
      <c r="D898" s="162" t="str">
        <f t="shared" si="137"/>
        <v/>
      </c>
      <c r="E898" s="162" t="str">
        <f t="shared" si="131"/>
        <v/>
      </c>
      <c r="F898" s="164" t="str">
        <f t="shared" si="132"/>
        <v/>
      </c>
      <c r="G898" s="165" t="str">
        <f t="shared" si="133"/>
        <v/>
      </c>
      <c r="H898" s="164" t="str">
        <f t="shared" si="134"/>
        <v/>
      </c>
      <c r="I898" s="162"/>
      <c r="J898" s="210"/>
      <c r="K898" s="162">
        <f t="shared" si="135"/>
        <v>0</v>
      </c>
      <c r="L898" s="164" t="str">
        <f t="shared" si="136"/>
        <v/>
      </c>
      <c r="M898" s="177"/>
      <c r="N898" s="59"/>
      <c r="O898" s="59"/>
      <c r="P898" s="59"/>
      <c r="Q898" s="59"/>
      <c r="R898" s="59"/>
      <c r="S898" s="59"/>
      <c r="T898" s="59"/>
      <c r="U898" s="59"/>
      <c r="V898" s="59"/>
      <c r="AA898" s="59"/>
      <c r="AB898" s="59"/>
      <c r="AC898" s="59"/>
      <c r="AD898" s="59"/>
      <c r="AE898" s="59"/>
      <c r="AF898" s="59"/>
      <c r="AG898" s="59"/>
      <c r="AH898" s="65"/>
      <c r="BF898" s="65"/>
      <c r="BG898" s="65"/>
      <c r="BI898" s="65"/>
    </row>
    <row r="899" spans="4:61">
      <c r="D899" s="162" t="str">
        <f t="shared" si="137"/>
        <v/>
      </c>
      <c r="E899" s="162" t="str">
        <f t="shared" si="131"/>
        <v/>
      </c>
      <c r="F899" s="164" t="str">
        <f t="shared" si="132"/>
        <v/>
      </c>
      <c r="G899" s="165" t="str">
        <f t="shared" si="133"/>
        <v/>
      </c>
      <c r="H899" s="164" t="str">
        <f t="shared" si="134"/>
        <v/>
      </c>
      <c r="I899" s="162"/>
      <c r="J899" s="210"/>
      <c r="K899" s="162">
        <f t="shared" si="135"/>
        <v>0</v>
      </c>
      <c r="L899" s="164" t="str">
        <f t="shared" si="136"/>
        <v/>
      </c>
      <c r="M899" s="177"/>
      <c r="N899" s="59"/>
      <c r="O899" s="59"/>
      <c r="P899" s="59"/>
      <c r="Q899" s="59"/>
      <c r="R899" s="59"/>
      <c r="S899" s="59"/>
      <c r="T899" s="59"/>
      <c r="U899" s="59"/>
      <c r="V899" s="59"/>
      <c r="AA899" s="59"/>
      <c r="AB899" s="59"/>
      <c r="AC899" s="59"/>
      <c r="AD899" s="59"/>
      <c r="AE899" s="59"/>
      <c r="AF899" s="59"/>
      <c r="AG899" s="59"/>
      <c r="AH899" s="65"/>
      <c r="BF899" s="65"/>
      <c r="BG899" s="65"/>
      <c r="BI899" s="65"/>
    </row>
    <row r="900" spans="4:61">
      <c r="D900" s="162" t="str">
        <f t="shared" si="137"/>
        <v/>
      </c>
      <c r="E900" s="162" t="str">
        <f t="shared" ref="E900:E963" si="138">IF(D900="","",IF(ISERROR(INDEX($A$25:$B$34,MATCH(D900,$A$25:$A$34,0),2)),0,INDEX($A$25:$B$34,MATCH(D900,$A$25:$A$34,0),2)))</f>
        <v/>
      </c>
      <c r="F900" s="164" t="str">
        <f t="shared" ref="F900:F963" si="139">IF(D900="","",IF(emi&gt;(L899*(1+rate/freq)),IF((L899*(1+rate/freq))&lt;0,0,(L899*(1+rate/freq))),emi))</f>
        <v/>
      </c>
      <c r="G900" s="165" t="str">
        <f t="shared" ref="G900:G963" si="140">IF(D900="","",IF(L899&lt;0,0,L899)*rate/freq)</f>
        <v/>
      </c>
      <c r="H900" s="164" t="str">
        <f t="shared" si="134"/>
        <v/>
      </c>
      <c r="I900" s="162"/>
      <c r="J900" s="210"/>
      <c r="K900" s="162">
        <f t="shared" si="135"/>
        <v>0</v>
      </c>
      <c r="L900" s="164" t="str">
        <f t="shared" si="136"/>
        <v/>
      </c>
      <c r="M900" s="177"/>
      <c r="N900" s="59"/>
      <c r="O900" s="59"/>
      <c r="P900" s="59"/>
      <c r="Q900" s="59"/>
      <c r="R900" s="59"/>
      <c r="S900" s="59"/>
      <c r="T900" s="59"/>
      <c r="U900" s="59"/>
      <c r="V900" s="59"/>
      <c r="AA900" s="59"/>
      <c r="AB900" s="59"/>
      <c r="AC900" s="59"/>
      <c r="AD900" s="59"/>
      <c r="AE900" s="59"/>
      <c r="AF900" s="59"/>
      <c r="AG900" s="59"/>
      <c r="AH900" s="65"/>
      <c r="BF900" s="65"/>
      <c r="BG900" s="65"/>
      <c r="BI900" s="65"/>
    </row>
    <row r="901" spans="4:61">
      <c r="D901" s="162" t="str">
        <f t="shared" si="137"/>
        <v/>
      </c>
      <c r="E901" s="162" t="str">
        <f t="shared" si="138"/>
        <v/>
      </c>
      <c r="F901" s="164" t="str">
        <f t="shared" si="139"/>
        <v/>
      </c>
      <c r="G901" s="165" t="str">
        <f t="shared" si="140"/>
        <v/>
      </c>
      <c r="H901" s="164" t="str">
        <f t="shared" ref="H901:H964" si="141">IF(D901="","",F901-G901)</f>
        <v/>
      </c>
      <c r="I901" s="162"/>
      <c r="J901" s="210"/>
      <c r="K901" s="162">
        <f t="shared" ref="K901:K964" si="142">IF(L900=0,0,J901)</f>
        <v>0</v>
      </c>
      <c r="L901" s="164" t="str">
        <f t="shared" ref="L901:L964" si="143">IF(D901="","",IF(L900&lt;=0,0,IF(L900+E901-H901-I901-K901&lt;0,0,L900+E901-H901-I901-K901)))</f>
        <v/>
      </c>
      <c r="M901" s="177"/>
      <c r="N901" s="59"/>
      <c r="O901" s="59"/>
      <c r="P901" s="59"/>
      <c r="Q901" s="59"/>
      <c r="R901" s="59"/>
      <c r="S901" s="59"/>
      <c r="T901" s="59"/>
      <c r="U901" s="59"/>
      <c r="V901" s="59"/>
      <c r="AA901" s="59"/>
      <c r="AB901" s="59"/>
      <c r="AC901" s="59"/>
      <c r="AD901" s="59"/>
      <c r="AE901" s="59"/>
      <c r="AF901" s="59"/>
      <c r="AG901" s="59"/>
      <c r="AH901" s="65"/>
      <c r="BF901" s="65"/>
      <c r="BG901" s="65"/>
      <c r="BI901" s="65"/>
    </row>
    <row r="902" spans="4:61">
      <c r="D902" s="162" t="str">
        <f t="shared" si="137"/>
        <v/>
      </c>
      <c r="E902" s="162" t="str">
        <f t="shared" si="138"/>
        <v/>
      </c>
      <c r="F902" s="164" t="str">
        <f t="shared" si="139"/>
        <v/>
      </c>
      <c r="G902" s="165" t="str">
        <f t="shared" si="140"/>
        <v/>
      </c>
      <c r="H902" s="164" t="str">
        <f t="shared" si="141"/>
        <v/>
      </c>
      <c r="I902" s="162"/>
      <c r="J902" s="210"/>
      <c r="K902" s="162">
        <f t="shared" si="142"/>
        <v>0</v>
      </c>
      <c r="L902" s="164" t="str">
        <f t="shared" si="143"/>
        <v/>
      </c>
      <c r="M902" s="177"/>
      <c r="N902" s="59"/>
      <c r="O902" s="59"/>
      <c r="P902" s="59"/>
      <c r="Q902" s="59"/>
      <c r="R902" s="59"/>
      <c r="S902" s="59"/>
      <c r="T902" s="59"/>
      <c r="U902" s="59"/>
      <c r="V902" s="59"/>
      <c r="AA902" s="59"/>
      <c r="AB902" s="59"/>
      <c r="AC902" s="59"/>
      <c r="AD902" s="59"/>
      <c r="AE902" s="59"/>
      <c r="AF902" s="59"/>
      <c r="AG902" s="59"/>
      <c r="AH902" s="65"/>
      <c r="BF902" s="65"/>
      <c r="BG902" s="65"/>
      <c r="BI902" s="65"/>
    </row>
    <row r="903" spans="4:61">
      <c r="D903" s="162" t="str">
        <f t="shared" si="137"/>
        <v/>
      </c>
      <c r="E903" s="162" t="str">
        <f t="shared" si="138"/>
        <v/>
      </c>
      <c r="F903" s="164" t="str">
        <f t="shared" si="139"/>
        <v/>
      </c>
      <c r="G903" s="165" t="str">
        <f t="shared" si="140"/>
        <v/>
      </c>
      <c r="H903" s="164" t="str">
        <f t="shared" si="141"/>
        <v/>
      </c>
      <c r="I903" s="162"/>
      <c r="J903" s="210"/>
      <c r="K903" s="162">
        <f t="shared" si="142"/>
        <v>0</v>
      </c>
      <c r="L903" s="164" t="str">
        <f t="shared" si="143"/>
        <v/>
      </c>
      <c r="M903" s="177"/>
      <c r="N903" s="59"/>
      <c r="O903" s="59"/>
      <c r="P903" s="59"/>
      <c r="Q903" s="59"/>
      <c r="R903" s="59"/>
      <c r="S903" s="59"/>
      <c r="T903" s="59"/>
      <c r="U903" s="59"/>
      <c r="V903" s="59"/>
      <c r="AA903" s="59"/>
      <c r="AB903" s="59"/>
      <c r="AC903" s="59"/>
      <c r="AD903" s="59"/>
      <c r="AE903" s="59"/>
      <c r="AF903" s="59"/>
      <c r="AG903" s="59"/>
      <c r="AH903" s="65"/>
      <c r="BF903" s="65"/>
      <c r="BG903" s="65"/>
      <c r="BI903" s="65"/>
    </row>
    <row r="904" spans="4:61">
      <c r="D904" s="162" t="str">
        <f t="shared" si="137"/>
        <v/>
      </c>
      <c r="E904" s="162" t="str">
        <f t="shared" si="138"/>
        <v/>
      </c>
      <c r="F904" s="164" t="str">
        <f t="shared" si="139"/>
        <v/>
      </c>
      <c r="G904" s="165" t="str">
        <f t="shared" si="140"/>
        <v/>
      </c>
      <c r="H904" s="164" t="str">
        <f t="shared" si="141"/>
        <v/>
      </c>
      <c r="I904" s="162"/>
      <c r="J904" s="210"/>
      <c r="K904" s="162">
        <f t="shared" si="142"/>
        <v>0</v>
      </c>
      <c r="L904" s="164" t="str">
        <f t="shared" si="143"/>
        <v/>
      </c>
      <c r="M904" s="177"/>
      <c r="N904" s="59"/>
      <c r="O904" s="59"/>
      <c r="P904" s="59"/>
      <c r="Q904" s="59"/>
      <c r="R904" s="59"/>
      <c r="S904" s="59"/>
      <c r="T904" s="59"/>
      <c r="U904" s="59"/>
      <c r="V904" s="59"/>
      <c r="AA904" s="59"/>
      <c r="AB904" s="59"/>
      <c r="AC904" s="59"/>
      <c r="AD904" s="59"/>
      <c r="AE904" s="59"/>
      <c r="AF904" s="59"/>
      <c r="AG904" s="59"/>
      <c r="AH904" s="65"/>
      <c r="BF904" s="65"/>
      <c r="BG904" s="65"/>
      <c r="BI904" s="65"/>
    </row>
    <row r="905" spans="4:61">
      <c r="D905" s="162" t="str">
        <f t="shared" si="137"/>
        <v/>
      </c>
      <c r="E905" s="162" t="str">
        <f t="shared" si="138"/>
        <v/>
      </c>
      <c r="F905" s="164" t="str">
        <f t="shared" si="139"/>
        <v/>
      </c>
      <c r="G905" s="165" t="str">
        <f t="shared" si="140"/>
        <v/>
      </c>
      <c r="H905" s="164" t="str">
        <f t="shared" si="141"/>
        <v/>
      </c>
      <c r="I905" s="162"/>
      <c r="J905" s="210"/>
      <c r="K905" s="162">
        <f t="shared" si="142"/>
        <v>0</v>
      </c>
      <c r="L905" s="164" t="str">
        <f t="shared" si="143"/>
        <v/>
      </c>
      <c r="M905" s="177"/>
      <c r="N905" s="59"/>
      <c r="O905" s="59"/>
      <c r="P905" s="59"/>
      <c r="Q905" s="59"/>
      <c r="R905" s="59"/>
      <c r="S905" s="59"/>
      <c r="T905" s="59"/>
      <c r="U905" s="59"/>
      <c r="V905" s="59"/>
      <c r="AA905" s="59"/>
      <c r="AB905" s="59"/>
      <c r="AC905" s="59"/>
      <c r="AD905" s="59"/>
      <c r="AE905" s="59"/>
      <c r="AF905" s="59"/>
      <c r="AG905" s="59"/>
      <c r="AH905" s="65"/>
      <c r="BF905" s="65"/>
      <c r="BG905" s="65"/>
      <c r="BI905" s="65"/>
    </row>
    <row r="906" spans="4:61">
      <c r="D906" s="162" t="str">
        <f t="shared" si="137"/>
        <v/>
      </c>
      <c r="E906" s="162" t="str">
        <f t="shared" si="138"/>
        <v/>
      </c>
      <c r="F906" s="164" t="str">
        <f t="shared" si="139"/>
        <v/>
      </c>
      <c r="G906" s="165" t="str">
        <f t="shared" si="140"/>
        <v/>
      </c>
      <c r="H906" s="164" t="str">
        <f t="shared" si="141"/>
        <v/>
      </c>
      <c r="I906" s="162"/>
      <c r="J906" s="210"/>
      <c r="K906" s="162">
        <f t="shared" si="142"/>
        <v>0</v>
      </c>
      <c r="L906" s="164" t="str">
        <f t="shared" si="143"/>
        <v/>
      </c>
      <c r="M906" s="177"/>
      <c r="N906" s="59"/>
      <c r="O906" s="59"/>
      <c r="P906" s="59"/>
      <c r="Q906" s="59"/>
      <c r="R906" s="59"/>
      <c r="S906" s="59"/>
      <c r="T906" s="59"/>
      <c r="U906" s="59"/>
      <c r="V906" s="59"/>
      <c r="AA906" s="59"/>
      <c r="AB906" s="59"/>
      <c r="AC906" s="59"/>
      <c r="AD906" s="59"/>
      <c r="AE906" s="59"/>
      <c r="AF906" s="59"/>
      <c r="AG906" s="59"/>
      <c r="AH906" s="65"/>
      <c r="BF906" s="65"/>
      <c r="BG906" s="65"/>
      <c r="BI906" s="65"/>
    </row>
    <row r="907" spans="4:61">
      <c r="D907" s="162" t="str">
        <f t="shared" si="137"/>
        <v/>
      </c>
      <c r="E907" s="162" t="str">
        <f t="shared" si="138"/>
        <v/>
      </c>
      <c r="F907" s="164" t="str">
        <f t="shared" si="139"/>
        <v/>
      </c>
      <c r="G907" s="165" t="str">
        <f t="shared" si="140"/>
        <v/>
      </c>
      <c r="H907" s="164" t="str">
        <f t="shared" si="141"/>
        <v/>
      </c>
      <c r="I907" s="162"/>
      <c r="J907" s="210"/>
      <c r="K907" s="162">
        <f t="shared" si="142"/>
        <v>0</v>
      </c>
      <c r="L907" s="164" t="str">
        <f t="shared" si="143"/>
        <v/>
      </c>
      <c r="M907" s="177"/>
      <c r="N907" s="59"/>
      <c r="O907" s="59"/>
      <c r="P907" s="59"/>
      <c r="Q907" s="59"/>
      <c r="R907" s="59"/>
      <c r="S907" s="59"/>
      <c r="T907" s="59"/>
      <c r="U907" s="59"/>
      <c r="V907" s="59"/>
      <c r="AA907" s="59"/>
      <c r="AB907" s="59"/>
      <c r="AC907" s="59"/>
      <c r="AD907" s="59"/>
      <c r="AE907" s="59"/>
      <c r="AF907" s="59"/>
      <c r="AG907" s="59"/>
      <c r="AH907" s="65"/>
      <c r="BF907" s="65"/>
      <c r="BG907" s="65"/>
      <c r="BI907" s="65"/>
    </row>
    <row r="908" spans="4:61">
      <c r="D908" s="162" t="str">
        <f t="shared" si="137"/>
        <v/>
      </c>
      <c r="E908" s="162" t="str">
        <f t="shared" si="138"/>
        <v/>
      </c>
      <c r="F908" s="164" t="str">
        <f t="shared" si="139"/>
        <v/>
      </c>
      <c r="G908" s="165" t="str">
        <f t="shared" si="140"/>
        <v/>
      </c>
      <c r="H908" s="164" t="str">
        <f t="shared" si="141"/>
        <v/>
      </c>
      <c r="I908" s="162"/>
      <c r="J908" s="210"/>
      <c r="K908" s="162">
        <f t="shared" si="142"/>
        <v>0</v>
      </c>
      <c r="L908" s="164" t="str">
        <f t="shared" si="143"/>
        <v/>
      </c>
      <c r="M908" s="177"/>
      <c r="N908" s="59"/>
      <c r="O908" s="59"/>
      <c r="P908" s="59"/>
      <c r="Q908" s="59"/>
      <c r="R908" s="59"/>
      <c r="S908" s="59"/>
      <c r="T908" s="59"/>
      <c r="U908" s="59"/>
      <c r="V908" s="59"/>
      <c r="AA908" s="59"/>
      <c r="AB908" s="59"/>
      <c r="AC908" s="59"/>
      <c r="AD908" s="59"/>
      <c r="AE908" s="59"/>
      <c r="AF908" s="59"/>
      <c r="AG908" s="59"/>
      <c r="AH908" s="65"/>
      <c r="BF908" s="65"/>
      <c r="BG908" s="65"/>
      <c r="BI908" s="65"/>
    </row>
    <row r="909" spans="4:61">
      <c r="D909" s="162" t="str">
        <f t="shared" si="137"/>
        <v/>
      </c>
      <c r="E909" s="162" t="str">
        <f t="shared" si="138"/>
        <v/>
      </c>
      <c r="F909" s="164" t="str">
        <f t="shared" si="139"/>
        <v/>
      </c>
      <c r="G909" s="165" t="str">
        <f t="shared" si="140"/>
        <v/>
      </c>
      <c r="H909" s="164" t="str">
        <f t="shared" si="141"/>
        <v/>
      </c>
      <c r="I909" s="162"/>
      <c r="J909" s="210"/>
      <c r="K909" s="162">
        <f t="shared" si="142"/>
        <v>0</v>
      </c>
      <c r="L909" s="164" t="str">
        <f t="shared" si="143"/>
        <v/>
      </c>
      <c r="M909" s="177"/>
      <c r="N909" s="59"/>
      <c r="O909" s="59"/>
      <c r="P909" s="59"/>
      <c r="Q909" s="59"/>
      <c r="R909" s="59"/>
      <c r="S909" s="59"/>
      <c r="T909" s="59"/>
      <c r="U909" s="59"/>
      <c r="V909" s="59"/>
      <c r="AA909" s="59"/>
      <c r="AB909" s="59"/>
      <c r="AC909" s="59"/>
      <c r="AD909" s="59"/>
      <c r="AE909" s="59"/>
      <c r="AF909" s="59"/>
      <c r="AG909" s="59"/>
      <c r="AH909" s="65"/>
      <c r="BF909" s="65"/>
      <c r="BG909" s="65"/>
      <c r="BI909" s="65"/>
    </row>
    <row r="910" spans="4:61">
      <c r="D910" s="162" t="str">
        <f t="shared" si="137"/>
        <v/>
      </c>
      <c r="E910" s="162" t="str">
        <f t="shared" si="138"/>
        <v/>
      </c>
      <c r="F910" s="164" t="str">
        <f t="shared" si="139"/>
        <v/>
      </c>
      <c r="G910" s="165" t="str">
        <f t="shared" si="140"/>
        <v/>
      </c>
      <c r="H910" s="164" t="str">
        <f t="shared" si="141"/>
        <v/>
      </c>
      <c r="I910" s="162"/>
      <c r="J910" s="210"/>
      <c r="K910" s="162">
        <f t="shared" si="142"/>
        <v>0</v>
      </c>
      <c r="L910" s="164" t="str">
        <f t="shared" si="143"/>
        <v/>
      </c>
      <c r="M910" s="177"/>
      <c r="N910" s="59"/>
      <c r="O910" s="59"/>
      <c r="P910" s="59"/>
      <c r="Q910" s="59"/>
      <c r="R910" s="59"/>
      <c r="S910" s="59"/>
      <c r="T910" s="59"/>
      <c r="U910" s="59"/>
      <c r="V910" s="59"/>
      <c r="AA910" s="59"/>
      <c r="AB910" s="59"/>
      <c r="AC910" s="59"/>
      <c r="AD910" s="59"/>
      <c r="AE910" s="59"/>
      <c r="AF910" s="59"/>
      <c r="AG910" s="59"/>
      <c r="AH910" s="65"/>
      <c r="BF910" s="65"/>
      <c r="BG910" s="65"/>
      <c r="BI910" s="65"/>
    </row>
    <row r="911" spans="4:61">
      <c r="D911" s="162" t="str">
        <f t="shared" si="137"/>
        <v/>
      </c>
      <c r="E911" s="162" t="str">
        <f t="shared" si="138"/>
        <v/>
      </c>
      <c r="F911" s="164" t="str">
        <f t="shared" si="139"/>
        <v/>
      </c>
      <c r="G911" s="165" t="str">
        <f t="shared" si="140"/>
        <v/>
      </c>
      <c r="H911" s="164" t="str">
        <f t="shared" si="141"/>
        <v/>
      </c>
      <c r="I911" s="162"/>
      <c r="J911" s="210"/>
      <c r="K911" s="162">
        <f t="shared" si="142"/>
        <v>0</v>
      </c>
      <c r="L911" s="164" t="str">
        <f t="shared" si="143"/>
        <v/>
      </c>
      <c r="M911" s="177"/>
      <c r="N911" s="59"/>
      <c r="O911" s="59"/>
      <c r="P911" s="59"/>
      <c r="Q911" s="59"/>
      <c r="R911" s="59"/>
      <c r="S911" s="59"/>
      <c r="T911" s="59"/>
      <c r="U911" s="59"/>
      <c r="V911" s="59"/>
      <c r="AA911" s="59"/>
      <c r="AB911" s="59"/>
      <c r="AC911" s="59"/>
      <c r="AD911" s="59"/>
      <c r="AE911" s="59"/>
      <c r="AF911" s="59"/>
      <c r="AG911" s="59"/>
      <c r="AH911" s="65"/>
      <c r="BF911" s="65"/>
      <c r="BG911" s="65"/>
      <c r="BI911" s="65"/>
    </row>
    <row r="912" spans="4:61">
      <c r="D912" s="162" t="str">
        <f t="shared" si="137"/>
        <v/>
      </c>
      <c r="E912" s="162" t="str">
        <f t="shared" si="138"/>
        <v/>
      </c>
      <c r="F912" s="164" t="str">
        <f t="shared" si="139"/>
        <v/>
      </c>
      <c r="G912" s="165" t="str">
        <f t="shared" si="140"/>
        <v/>
      </c>
      <c r="H912" s="164" t="str">
        <f t="shared" si="141"/>
        <v/>
      </c>
      <c r="I912" s="162"/>
      <c r="J912" s="210"/>
      <c r="K912" s="162">
        <f t="shared" si="142"/>
        <v>0</v>
      </c>
      <c r="L912" s="164" t="str">
        <f t="shared" si="143"/>
        <v/>
      </c>
      <c r="M912" s="177"/>
      <c r="N912" s="59"/>
      <c r="O912" s="59"/>
      <c r="P912" s="59"/>
      <c r="Q912" s="59"/>
      <c r="R912" s="59"/>
      <c r="S912" s="59"/>
      <c r="T912" s="59"/>
      <c r="U912" s="59"/>
      <c r="V912" s="59"/>
      <c r="AA912" s="59"/>
      <c r="AB912" s="59"/>
      <c r="AC912" s="59"/>
      <c r="AD912" s="59"/>
      <c r="AE912" s="59"/>
      <c r="AF912" s="59"/>
      <c r="AG912" s="59"/>
      <c r="AH912" s="65"/>
      <c r="BF912" s="65"/>
      <c r="BG912" s="65"/>
      <c r="BI912" s="65"/>
    </row>
    <row r="913" spans="4:61">
      <c r="D913" s="162" t="str">
        <f t="shared" si="137"/>
        <v/>
      </c>
      <c r="E913" s="162" t="str">
        <f t="shared" si="138"/>
        <v/>
      </c>
      <c r="F913" s="164" t="str">
        <f t="shared" si="139"/>
        <v/>
      </c>
      <c r="G913" s="165" t="str">
        <f t="shared" si="140"/>
        <v/>
      </c>
      <c r="H913" s="164" t="str">
        <f t="shared" si="141"/>
        <v/>
      </c>
      <c r="I913" s="162"/>
      <c r="J913" s="210"/>
      <c r="K913" s="162">
        <f t="shared" si="142"/>
        <v>0</v>
      </c>
      <c r="L913" s="164" t="str">
        <f t="shared" si="143"/>
        <v/>
      </c>
      <c r="M913" s="177"/>
      <c r="N913" s="59"/>
      <c r="O913" s="59"/>
      <c r="P913" s="59"/>
      <c r="Q913" s="59"/>
      <c r="R913" s="59"/>
      <c r="S913" s="59"/>
      <c r="T913" s="59"/>
      <c r="U913" s="59"/>
      <c r="V913" s="59"/>
      <c r="AA913" s="59"/>
      <c r="AB913" s="59"/>
      <c r="AC913" s="59"/>
      <c r="AD913" s="59"/>
      <c r="AE913" s="59"/>
      <c r="AF913" s="59"/>
      <c r="AG913" s="59"/>
      <c r="AH913" s="65"/>
      <c r="BF913" s="65"/>
      <c r="BG913" s="65"/>
      <c r="BI913" s="65"/>
    </row>
    <row r="914" spans="4:61">
      <c r="D914" s="162" t="str">
        <f t="shared" si="137"/>
        <v/>
      </c>
      <c r="E914" s="162" t="str">
        <f t="shared" si="138"/>
        <v/>
      </c>
      <c r="F914" s="164" t="str">
        <f t="shared" si="139"/>
        <v/>
      </c>
      <c r="G914" s="165" t="str">
        <f t="shared" si="140"/>
        <v/>
      </c>
      <c r="H914" s="164" t="str">
        <f t="shared" si="141"/>
        <v/>
      </c>
      <c r="I914" s="162"/>
      <c r="J914" s="210"/>
      <c r="K914" s="162">
        <f t="shared" si="142"/>
        <v>0</v>
      </c>
      <c r="L914" s="164" t="str">
        <f t="shared" si="143"/>
        <v/>
      </c>
      <c r="M914" s="177"/>
      <c r="N914" s="59"/>
      <c r="O914" s="59"/>
      <c r="P914" s="59"/>
      <c r="Q914" s="59"/>
      <c r="R914" s="59"/>
      <c r="S914" s="59"/>
      <c r="T914" s="59"/>
      <c r="U914" s="59"/>
      <c r="V914" s="59"/>
      <c r="AA914" s="59"/>
      <c r="AB914" s="59"/>
      <c r="AC914" s="59"/>
      <c r="AD914" s="59"/>
      <c r="AE914" s="59"/>
      <c r="AF914" s="59"/>
      <c r="AG914" s="59"/>
      <c r="AH914" s="65"/>
      <c r="BF914" s="65"/>
      <c r="BG914" s="65"/>
      <c r="BI914" s="65"/>
    </row>
    <row r="915" spans="4:61">
      <c r="D915" s="162" t="str">
        <f t="shared" si="137"/>
        <v/>
      </c>
      <c r="E915" s="162" t="str">
        <f t="shared" si="138"/>
        <v/>
      </c>
      <c r="F915" s="164" t="str">
        <f t="shared" si="139"/>
        <v/>
      </c>
      <c r="G915" s="165" t="str">
        <f t="shared" si="140"/>
        <v/>
      </c>
      <c r="H915" s="164" t="str">
        <f t="shared" si="141"/>
        <v/>
      </c>
      <c r="I915" s="162"/>
      <c r="J915" s="210"/>
      <c r="K915" s="162">
        <f t="shared" si="142"/>
        <v>0</v>
      </c>
      <c r="L915" s="164" t="str">
        <f t="shared" si="143"/>
        <v/>
      </c>
      <c r="M915" s="177"/>
      <c r="N915" s="59"/>
      <c r="O915" s="59"/>
      <c r="P915" s="59"/>
      <c r="Q915" s="59"/>
      <c r="R915" s="59"/>
      <c r="S915" s="59"/>
      <c r="T915" s="59"/>
      <c r="U915" s="59"/>
      <c r="V915" s="59"/>
      <c r="AA915" s="59"/>
      <c r="AB915" s="59"/>
      <c r="AC915" s="59"/>
      <c r="AD915" s="59"/>
      <c r="AE915" s="59"/>
      <c r="AF915" s="59"/>
      <c r="AG915" s="59"/>
      <c r="AH915" s="65"/>
      <c r="BF915" s="65"/>
      <c r="BG915" s="65"/>
      <c r="BI915" s="65"/>
    </row>
    <row r="916" spans="4:61">
      <c r="D916" s="162" t="str">
        <f t="shared" si="137"/>
        <v/>
      </c>
      <c r="E916" s="162" t="str">
        <f t="shared" si="138"/>
        <v/>
      </c>
      <c r="F916" s="164" t="str">
        <f t="shared" si="139"/>
        <v/>
      </c>
      <c r="G916" s="165" t="str">
        <f t="shared" si="140"/>
        <v/>
      </c>
      <c r="H916" s="164" t="str">
        <f t="shared" si="141"/>
        <v/>
      </c>
      <c r="I916" s="162"/>
      <c r="J916" s="210"/>
      <c r="K916" s="162">
        <f t="shared" si="142"/>
        <v>0</v>
      </c>
      <c r="L916" s="164" t="str">
        <f t="shared" si="143"/>
        <v/>
      </c>
      <c r="M916" s="177"/>
      <c r="N916" s="59"/>
      <c r="O916" s="59"/>
      <c r="P916" s="59"/>
      <c r="Q916" s="59"/>
      <c r="R916" s="59"/>
      <c r="S916" s="59"/>
      <c r="T916" s="59"/>
      <c r="U916" s="59"/>
      <c r="V916" s="59"/>
      <c r="AA916" s="59"/>
      <c r="AB916" s="59"/>
      <c r="AC916" s="59"/>
      <c r="AD916" s="59"/>
      <c r="AE916" s="59"/>
      <c r="AF916" s="59"/>
      <c r="AG916" s="59"/>
      <c r="AH916" s="65"/>
      <c r="BF916" s="65"/>
      <c r="BG916" s="65"/>
      <c r="BI916" s="65"/>
    </row>
    <row r="917" spans="4:61">
      <c r="D917" s="162" t="str">
        <f t="shared" si="137"/>
        <v/>
      </c>
      <c r="E917" s="162" t="str">
        <f t="shared" si="138"/>
        <v/>
      </c>
      <c r="F917" s="164" t="str">
        <f t="shared" si="139"/>
        <v/>
      </c>
      <c r="G917" s="165" t="str">
        <f t="shared" si="140"/>
        <v/>
      </c>
      <c r="H917" s="164" t="str">
        <f t="shared" si="141"/>
        <v/>
      </c>
      <c r="I917" s="162"/>
      <c r="J917" s="210"/>
      <c r="K917" s="162">
        <f t="shared" si="142"/>
        <v>0</v>
      </c>
      <c r="L917" s="164" t="str">
        <f t="shared" si="143"/>
        <v/>
      </c>
      <c r="M917" s="177"/>
      <c r="N917" s="59"/>
      <c r="O917" s="59"/>
      <c r="P917" s="59"/>
      <c r="Q917" s="59"/>
      <c r="R917" s="59"/>
      <c r="S917" s="59"/>
      <c r="T917" s="59"/>
      <c r="U917" s="59"/>
      <c r="V917" s="59"/>
      <c r="AA917" s="59"/>
      <c r="AB917" s="59"/>
      <c r="AC917" s="59"/>
      <c r="AD917" s="59"/>
      <c r="AE917" s="59"/>
      <c r="AF917" s="59"/>
      <c r="AG917" s="59"/>
      <c r="AH917" s="65"/>
      <c r="BF917" s="65"/>
      <c r="BG917" s="65"/>
      <c r="BI917" s="65"/>
    </row>
    <row r="918" spans="4:61">
      <c r="D918" s="162" t="str">
        <f t="shared" si="137"/>
        <v/>
      </c>
      <c r="E918" s="162" t="str">
        <f t="shared" si="138"/>
        <v/>
      </c>
      <c r="F918" s="164" t="str">
        <f t="shared" si="139"/>
        <v/>
      </c>
      <c r="G918" s="165" t="str">
        <f t="shared" si="140"/>
        <v/>
      </c>
      <c r="H918" s="164" t="str">
        <f t="shared" si="141"/>
        <v/>
      </c>
      <c r="I918" s="162"/>
      <c r="J918" s="210"/>
      <c r="K918" s="162">
        <f t="shared" si="142"/>
        <v>0</v>
      </c>
      <c r="L918" s="164" t="str">
        <f t="shared" si="143"/>
        <v/>
      </c>
      <c r="M918" s="177"/>
      <c r="N918" s="59"/>
      <c r="O918" s="59"/>
      <c r="P918" s="59"/>
      <c r="Q918" s="59"/>
      <c r="R918" s="59"/>
      <c r="S918" s="59"/>
      <c r="T918" s="59"/>
      <c r="U918" s="59"/>
      <c r="V918" s="59"/>
      <c r="AA918" s="59"/>
      <c r="AB918" s="59"/>
      <c r="AC918" s="59"/>
      <c r="AD918" s="59"/>
      <c r="AE918" s="59"/>
      <c r="AF918" s="59"/>
      <c r="AG918" s="59"/>
      <c r="AH918" s="65"/>
      <c r="BF918" s="65"/>
      <c r="BG918" s="65"/>
      <c r="BI918" s="65"/>
    </row>
    <row r="919" spans="4:61">
      <c r="D919" s="162" t="str">
        <f t="shared" si="137"/>
        <v/>
      </c>
      <c r="E919" s="162" t="str">
        <f t="shared" si="138"/>
        <v/>
      </c>
      <c r="F919" s="164" t="str">
        <f t="shared" si="139"/>
        <v/>
      </c>
      <c r="G919" s="165" t="str">
        <f t="shared" si="140"/>
        <v/>
      </c>
      <c r="H919" s="164" t="str">
        <f t="shared" si="141"/>
        <v/>
      </c>
      <c r="I919" s="162"/>
      <c r="J919" s="210"/>
      <c r="K919" s="162">
        <f t="shared" si="142"/>
        <v>0</v>
      </c>
      <c r="L919" s="164" t="str">
        <f t="shared" si="143"/>
        <v/>
      </c>
      <c r="M919" s="177"/>
      <c r="N919" s="59"/>
      <c r="O919" s="59"/>
      <c r="P919" s="59"/>
      <c r="Q919" s="59"/>
      <c r="R919" s="59"/>
      <c r="S919" s="59"/>
      <c r="T919" s="59"/>
      <c r="U919" s="59"/>
      <c r="V919" s="59"/>
      <c r="AA919" s="59"/>
      <c r="AB919" s="59"/>
      <c r="AC919" s="59"/>
      <c r="AD919" s="59"/>
      <c r="AE919" s="59"/>
      <c r="AF919" s="59"/>
      <c r="AG919" s="59"/>
      <c r="AH919" s="65"/>
      <c r="BF919" s="65"/>
      <c r="BG919" s="65"/>
      <c r="BI919" s="65"/>
    </row>
    <row r="920" spans="4:61">
      <c r="D920" s="162" t="str">
        <f t="shared" si="137"/>
        <v/>
      </c>
      <c r="E920" s="162" t="str">
        <f t="shared" si="138"/>
        <v/>
      </c>
      <c r="F920" s="164" t="str">
        <f t="shared" si="139"/>
        <v/>
      </c>
      <c r="G920" s="165" t="str">
        <f t="shared" si="140"/>
        <v/>
      </c>
      <c r="H920" s="164" t="str">
        <f t="shared" si="141"/>
        <v/>
      </c>
      <c r="I920" s="162"/>
      <c r="J920" s="210"/>
      <c r="K920" s="162">
        <f t="shared" si="142"/>
        <v>0</v>
      </c>
      <c r="L920" s="164" t="str">
        <f t="shared" si="143"/>
        <v/>
      </c>
      <c r="M920" s="177"/>
      <c r="N920" s="59"/>
      <c r="O920" s="59"/>
      <c r="P920" s="59"/>
      <c r="Q920" s="59"/>
      <c r="R920" s="59"/>
      <c r="S920" s="59"/>
      <c r="T920" s="59"/>
      <c r="U920" s="59"/>
      <c r="V920" s="59"/>
      <c r="AA920" s="59"/>
      <c r="AB920" s="59"/>
      <c r="AC920" s="59"/>
      <c r="AD920" s="59"/>
      <c r="AE920" s="59"/>
      <c r="AF920" s="59"/>
      <c r="AG920" s="59"/>
      <c r="AH920" s="65"/>
      <c r="BF920" s="65"/>
      <c r="BG920" s="65"/>
      <c r="BI920" s="65"/>
    </row>
    <row r="921" spans="4:61">
      <c r="D921" s="162" t="str">
        <f t="shared" si="137"/>
        <v/>
      </c>
      <c r="E921" s="162" t="str">
        <f t="shared" si="138"/>
        <v/>
      </c>
      <c r="F921" s="164" t="str">
        <f t="shared" si="139"/>
        <v/>
      </c>
      <c r="G921" s="165" t="str">
        <f t="shared" si="140"/>
        <v/>
      </c>
      <c r="H921" s="164" t="str">
        <f t="shared" si="141"/>
        <v/>
      </c>
      <c r="I921" s="162"/>
      <c r="J921" s="210"/>
      <c r="K921" s="162">
        <f t="shared" si="142"/>
        <v>0</v>
      </c>
      <c r="L921" s="164" t="str">
        <f t="shared" si="143"/>
        <v/>
      </c>
      <c r="M921" s="177"/>
      <c r="N921" s="59"/>
      <c r="O921" s="59"/>
      <c r="P921" s="59"/>
      <c r="Q921" s="59"/>
      <c r="R921" s="59"/>
      <c r="S921" s="59"/>
      <c r="T921" s="59"/>
      <c r="U921" s="59"/>
      <c r="V921" s="59"/>
      <c r="AA921" s="59"/>
      <c r="AB921" s="59"/>
      <c r="AC921" s="59"/>
      <c r="AD921" s="59"/>
      <c r="AE921" s="59"/>
      <c r="AF921" s="59"/>
      <c r="AG921" s="59"/>
      <c r="AH921" s="65"/>
      <c r="BF921" s="65"/>
      <c r="BG921" s="65"/>
      <c r="BI921" s="65"/>
    </row>
    <row r="922" spans="4:61">
      <c r="D922" s="162" t="str">
        <f t="shared" si="137"/>
        <v/>
      </c>
      <c r="E922" s="162" t="str">
        <f t="shared" si="138"/>
        <v/>
      </c>
      <c r="F922" s="164" t="str">
        <f t="shared" si="139"/>
        <v/>
      </c>
      <c r="G922" s="165" t="str">
        <f t="shared" si="140"/>
        <v/>
      </c>
      <c r="H922" s="164" t="str">
        <f t="shared" si="141"/>
        <v/>
      </c>
      <c r="I922" s="162"/>
      <c r="J922" s="210"/>
      <c r="K922" s="162">
        <f t="shared" si="142"/>
        <v>0</v>
      </c>
      <c r="L922" s="164" t="str">
        <f t="shared" si="143"/>
        <v/>
      </c>
      <c r="M922" s="177"/>
      <c r="N922" s="59"/>
      <c r="O922" s="59"/>
      <c r="P922" s="59"/>
      <c r="Q922" s="59"/>
      <c r="R922" s="59"/>
      <c r="S922" s="59"/>
      <c r="T922" s="59"/>
      <c r="U922" s="59"/>
      <c r="V922" s="59"/>
      <c r="AA922" s="59"/>
      <c r="AB922" s="59"/>
      <c r="AC922" s="59"/>
      <c r="AD922" s="59"/>
      <c r="AE922" s="59"/>
      <c r="AF922" s="59"/>
      <c r="AG922" s="59"/>
      <c r="AH922" s="65"/>
      <c r="BF922" s="65"/>
      <c r="BG922" s="65"/>
      <c r="BI922" s="65"/>
    </row>
    <row r="923" spans="4:61">
      <c r="D923" s="162" t="str">
        <f t="shared" si="137"/>
        <v/>
      </c>
      <c r="E923" s="162" t="str">
        <f t="shared" si="138"/>
        <v/>
      </c>
      <c r="F923" s="164" t="str">
        <f t="shared" si="139"/>
        <v/>
      </c>
      <c r="G923" s="165" t="str">
        <f t="shared" si="140"/>
        <v/>
      </c>
      <c r="H923" s="164" t="str">
        <f t="shared" si="141"/>
        <v/>
      </c>
      <c r="I923" s="162"/>
      <c r="J923" s="210"/>
      <c r="K923" s="162">
        <f t="shared" si="142"/>
        <v>0</v>
      </c>
      <c r="L923" s="164" t="str">
        <f t="shared" si="143"/>
        <v/>
      </c>
      <c r="M923" s="177"/>
      <c r="N923" s="59"/>
      <c r="O923" s="59"/>
      <c r="P923" s="59"/>
      <c r="Q923" s="59"/>
      <c r="R923" s="59"/>
      <c r="S923" s="59"/>
      <c r="T923" s="59"/>
      <c r="U923" s="59"/>
      <c r="V923" s="59"/>
      <c r="AA923" s="59"/>
      <c r="AB923" s="59"/>
      <c r="AC923" s="59"/>
      <c r="AD923" s="59"/>
      <c r="AE923" s="59"/>
      <c r="AF923" s="59"/>
      <c r="AG923" s="59"/>
      <c r="AH923" s="65"/>
      <c r="BF923" s="65"/>
      <c r="BG923" s="65"/>
      <c r="BI923" s="65"/>
    </row>
    <row r="924" spans="4:61">
      <c r="D924" s="162" t="str">
        <f t="shared" si="137"/>
        <v/>
      </c>
      <c r="E924" s="162" t="str">
        <f t="shared" si="138"/>
        <v/>
      </c>
      <c r="F924" s="164" t="str">
        <f t="shared" si="139"/>
        <v/>
      </c>
      <c r="G924" s="165" t="str">
        <f t="shared" si="140"/>
        <v/>
      </c>
      <c r="H924" s="164" t="str">
        <f t="shared" si="141"/>
        <v/>
      </c>
      <c r="I924" s="162"/>
      <c r="J924" s="210"/>
      <c r="K924" s="162">
        <f t="shared" si="142"/>
        <v>0</v>
      </c>
      <c r="L924" s="164" t="str">
        <f t="shared" si="143"/>
        <v/>
      </c>
      <c r="M924" s="177"/>
      <c r="N924" s="59"/>
      <c r="O924" s="59"/>
      <c r="P924" s="59"/>
      <c r="Q924" s="59"/>
      <c r="R924" s="59"/>
      <c r="S924" s="59"/>
      <c r="T924" s="59"/>
      <c r="U924" s="59"/>
      <c r="V924" s="59"/>
      <c r="AA924" s="59"/>
      <c r="AB924" s="59"/>
      <c r="AC924" s="59"/>
      <c r="AD924" s="59"/>
      <c r="AE924" s="59"/>
      <c r="AF924" s="59"/>
      <c r="AG924" s="59"/>
      <c r="AH924" s="65"/>
      <c r="BF924" s="65"/>
      <c r="BG924" s="65"/>
      <c r="BI924" s="65"/>
    </row>
    <row r="925" spans="4:61">
      <c r="D925" s="162" t="str">
        <f t="shared" si="137"/>
        <v/>
      </c>
      <c r="E925" s="162" t="str">
        <f t="shared" si="138"/>
        <v/>
      </c>
      <c r="F925" s="164" t="str">
        <f t="shared" si="139"/>
        <v/>
      </c>
      <c r="G925" s="165" t="str">
        <f t="shared" si="140"/>
        <v/>
      </c>
      <c r="H925" s="164" t="str">
        <f t="shared" si="141"/>
        <v/>
      </c>
      <c r="I925" s="162"/>
      <c r="J925" s="210"/>
      <c r="K925" s="162">
        <f t="shared" si="142"/>
        <v>0</v>
      </c>
      <c r="L925" s="164" t="str">
        <f t="shared" si="143"/>
        <v/>
      </c>
      <c r="M925" s="177"/>
      <c r="N925" s="59"/>
      <c r="O925" s="59"/>
      <c r="P925" s="59"/>
      <c r="Q925" s="59"/>
      <c r="R925" s="59"/>
      <c r="S925" s="59"/>
      <c r="T925" s="59"/>
      <c r="U925" s="59"/>
      <c r="V925" s="59"/>
      <c r="AA925" s="59"/>
      <c r="AB925" s="59"/>
      <c r="AC925" s="59"/>
      <c r="AD925" s="59"/>
      <c r="AE925" s="59"/>
      <c r="AF925" s="59"/>
      <c r="AG925" s="59"/>
      <c r="AH925" s="65"/>
      <c r="BF925" s="65"/>
      <c r="BG925" s="65"/>
      <c r="BI925" s="65"/>
    </row>
    <row r="926" spans="4:61">
      <c r="D926" s="162" t="str">
        <f t="shared" si="137"/>
        <v/>
      </c>
      <c r="E926" s="162" t="str">
        <f t="shared" si="138"/>
        <v/>
      </c>
      <c r="F926" s="164" t="str">
        <f t="shared" si="139"/>
        <v/>
      </c>
      <c r="G926" s="165" t="str">
        <f t="shared" si="140"/>
        <v/>
      </c>
      <c r="H926" s="164" t="str">
        <f t="shared" si="141"/>
        <v/>
      </c>
      <c r="I926" s="162"/>
      <c r="J926" s="210"/>
      <c r="K926" s="162">
        <f t="shared" si="142"/>
        <v>0</v>
      </c>
      <c r="L926" s="164" t="str">
        <f t="shared" si="143"/>
        <v/>
      </c>
      <c r="M926" s="177"/>
      <c r="N926" s="59"/>
      <c r="O926" s="59"/>
      <c r="P926" s="59"/>
      <c r="Q926" s="59"/>
      <c r="R926" s="59"/>
      <c r="S926" s="59"/>
      <c r="T926" s="59"/>
      <c r="U926" s="59"/>
      <c r="V926" s="59"/>
      <c r="AA926" s="59"/>
      <c r="AB926" s="59"/>
      <c r="AC926" s="59"/>
      <c r="AD926" s="59"/>
      <c r="AE926" s="59"/>
      <c r="AF926" s="59"/>
      <c r="AG926" s="59"/>
      <c r="AH926" s="65"/>
      <c r="BF926" s="65"/>
      <c r="BG926" s="65"/>
      <c r="BI926" s="65"/>
    </row>
    <row r="927" spans="4:61">
      <c r="D927" s="162" t="str">
        <f t="shared" si="137"/>
        <v/>
      </c>
      <c r="E927" s="162" t="str">
        <f t="shared" si="138"/>
        <v/>
      </c>
      <c r="F927" s="164" t="str">
        <f t="shared" si="139"/>
        <v/>
      </c>
      <c r="G927" s="165" t="str">
        <f t="shared" si="140"/>
        <v/>
      </c>
      <c r="H927" s="164" t="str">
        <f t="shared" si="141"/>
        <v/>
      </c>
      <c r="I927" s="162"/>
      <c r="J927" s="210"/>
      <c r="K927" s="162">
        <f t="shared" si="142"/>
        <v>0</v>
      </c>
      <c r="L927" s="164" t="str">
        <f t="shared" si="143"/>
        <v/>
      </c>
      <c r="M927" s="177"/>
      <c r="N927" s="59"/>
      <c r="O927" s="59"/>
      <c r="P927" s="59"/>
      <c r="Q927" s="59"/>
      <c r="R927" s="59"/>
      <c r="S927" s="59"/>
      <c r="T927" s="59"/>
      <c r="U927" s="59"/>
      <c r="V927" s="59"/>
      <c r="AA927" s="59"/>
      <c r="AB927" s="59"/>
      <c r="AC927" s="59"/>
      <c r="AD927" s="59"/>
      <c r="AE927" s="59"/>
      <c r="AF927" s="59"/>
      <c r="AG927" s="59"/>
      <c r="AH927" s="65"/>
      <c r="BF927" s="65"/>
      <c r="BG927" s="65"/>
      <c r="BI927" s="65"/>
    </row>
    <row r="928" spans="4:61">
      <c r="D928" s="162" t="str">
        <f t="shared" si="137"/>
        <v/>
      </c>
      <c r="E928" s="162" t="str">
        <f t="shared" si="138"/>
        <v/>
      </c>
      <c r="F928" s="164" t="str">
        <f t="shared" si="139"/>
        <v/>
      </c>
      <c r="G928" s="165" t="str">
        <f t="shared" si="140"/>
        <v/>
      </c>
      <c r="H928" s="164" t="str">
        <f t="shared" si="141"/>
        <v/>
      </c>
      <c r="I928" s="162"/>
      <c r="J928" s="210"/>
      <c r="K928" s="162">
        <f t="shared" si="142"/>
        <v>0</v>
      </c>
      <c r="L928" s="164" t="str">
        <f t="shared" si="143"/>
        <v/>
      </c>
      <c r="M928" s="177"/>
      <c r="N928" s="59"/>
      <c r="O928" s="59"/>
      <c r="P928" s="59"/>
      <c r="Q928" s="59"/>
      <c r="R928" s="59"/>
      <c r="S928" s="59"/>
      <c r="T928" s="59"/>
      <c r="U928" s="59"/>
      <c r="V928" s="59"/>
      <c r="AA928" s="59"/>
      <c r="AB928" s="59"/>
      <c r="AC928" s="59"/>
      <c r="AD928" s="59"/>
      <c r="AE928" s="59"/>
      <c r="AF928" s="59"/>
      <c r="AG928" s="59"/>
      <c r="AH928" s="65"/>
      <c r="BF928" s="65"/>
      <c r="BG928" s="65"/>
      <c r="BI928" s="65"/>
    </row>
    <row r="929" spans="4:61">
      <c r="D929" s="162" t="str">
        <f t="shared" si="137"/>
        <v/>
      </c>
      <c r="E929" s="162" t="str">
        <f t="shared" si="138"/>
        <v/>
      </c>
      <c r="F929" s="164" t="str">
        <f t="shared" si="139"/>
        <v/>
      </c>
      <c r="G929" s="165" t="str">
        <f t="shared" si="140"/>
        <v/>
      </c>
      <c r="H929" s="164" t="str">
        <f t="shared" si="141"/>
        <v/>
      </c>
      <c r="I929" s="162"/>
      <c r="J929" s="210"/>
      <c r="K929" s="162">
        <f t="shared" si="142"/>
        <v>0</v>
      </c>
      <c r="L929" s="164" t="str">
        <f t="shared" si="143"/>
        <v/>
      </c>
      <c r="M929" s="177"/>
      <c r="N929" s="59"/>
      <c r="O929" s="59"/>
      <c r="P929" s="59"/>
      <c r="Q929" s="59"/>
      <c r="R929" s="59"/>
      <c r="S929" s="59"/>
      <c r="T929" s="59"/>
      <c r="U929" s="59"/>
      <c r="V929" s="59"/>
      <c r="AA929" s="59"/>
      <c r="AB929" s="59"/>
      <c r="AC929" s="59"/>
      <c r="AD929" s="59"/>
      <c r="AE929" s="59"/>
      <c r="AF929" s="59"/>
      <c r="AG929" s="59"/>
      <c r="AH929" s="65"/>
      <c r="BF929" s="65"/>
      <c r="BG929" s="65"/>
      <c r="BI929" s="65"/>
    </row>
    <row r="930" spans="4:61">
      <c r="D930" s="162" t="str">
        <f t="shared" si="137"/>
        <v/>
      </c>
      <c r="E930" s="162" t="str">
        <f t="shared" si="138"/>
        <v/>
      </c>
      <c r="F930" s="164" t="str">
        <f t="shared" si="139"/>
        <v/>
      </c>
      <c r="G930" s="165" t="str">
        <f t="shared" si="140"/>
        <v/>
      </c>
      <c r="H930" s="164" t="str">
        <f t="shared" si="141"/>
        <v/>
      </c>
      <c r="I930" s="162"/>
      <c r="J930" s="210"/>
      <c r="K930" s="162">
        <f t="shared" si="142"/>
        <v>0</v>
      </c>
      <c r="L930" s="164" t="str">
        <f t="shared" si="143"/>
        <v/>
      </c>
      <c r="M930" s="177"/>
      <c r="N930" s="59"/>
      <c r="O930" s="59"/>
      <c r="P930" s="59"/>
      <c r="Q930" s="59"/>
      <c r="R930" s="59"/>
      <c r="S930" s="59"/>
      <c r="T930" s="59"/>
      <c r="U930" s="59"/>
      <c r="V930" s="59"/>
      <c r="AA930" s="59"/>
      <c r="AB930" s="59"/>
      <c r="AC930" s="59"/>
      <c r="AD930" s="59"/>
      <c r="AE930" s="59"/>
      <c r="AF930" s="59"/>
      <c r="AG930" s="59"/>
      <c r="AH930" s="65"/>
      <c r="BF930" s="65"/>
      <c r="BG930" s="65"/>
      <c r="BI930" s="65"/>
    </row>
    <row r="931" spans="4:61">
      <c r="D931" s="162" t="str">
        <f t="shared" si="137"/>
        <v/>
      </c>
      <c r="E931" s="162" t="str">
        <f t="shared" si="138"/>
        <v/>
      </c>
      <c r="F931" s="164" t="str">
        <f t="shared" si="139"/>
        <v/>
      </c>
      <c r="G931" s="165" t="str">
        <f t="shared" si="140"/>
        <v/>
      </c>
      <c r="H931" s="164" t="str">
        <f t="shared" si="141"/>
        <v/>
      </c>
      <c r="I931" s="162"/>
      <c r="J931" s="210"/>
      <c r="K931" s="162">
        <f t="shared" si="142"/>
        <v>0</v>
      </c>
      <c r="L931" s="164" t="str">
        <f t="shared" si="143"/>
        <v/>
      </c>
      <c r="M931" s="177"/>
      <c r="N931" s="59"/>
      <c r="O931" s="59"/>
      <c r="P931" s="59"/>
      <c r="Q931" s="59"/>
      <c r="R931" s="59"/>
      <c r="S931" s="59"/>
      <c r="T931" s="59"/>
      <c r="U931" s="59"/>
      <c r="V931" s="59"/>
      <c r="AA931" s="59"/>
      <c r="AB931" s="59"/>
      <c r="AC931" s="59"/>
      <c r="AD931" s="59"/>
      <c r="AE931" s="59"/>
      <c r="AF931" s="59"/>
      <c r="AG931" s="59"/>
      <c r="AH931" s="65"/>
      <c r="BF931" s="65"/>
      <c r="BG931" s="65"/>
      <c r="BI931" s="65"/>
    </row>
    <row r="932" spans="4:61">
      <c r="D932" s="162" t="str">
        <f t="shared" si="137"/>
        <v/>
      </c>
      <c r="E932" s="162" t="str">
        <f t="shared" si="138"/>
        <v/>
      </c>
      <c r="F932" s="164" t="str">
        <f t="shared" si="139"/>
        <v/>
      </c>
      <c r="G932" s="165" t="str">
        <f t="shared" si="140"/>
        <v/>
      </c>
      <c r="H932" s="164" t="str">
        <f t="shared" si="141"/>
        <v/>
      </c>
      <c r="I932" s="162"/>
      <c r="J932" s="210"/>
      <c r="K932" s="162">
        <f t="shared" si="142"/>
        <v>0</v>
      </c>
      <c r="L932" s="164" t="str">
        <f t="shared" si="143"/>
        <v/>
      </c>
      <c r="M932" s="177"/>
      <c r="N932" s="59"/>
      <c r="O932" s="59"/>
      <c r="P932" s="59"/>
      <c r="Q932" s="59"/>
      <c r="R932" s="59"/>
      <c r="S932" s="59"/>
      <c r="T932" s="59"/>
      <c r="U932" s="59"/>
      <c r="V932" s="59"/>
      <c r="AA932" s="59"/>
      <c r="AB932" s="59"/>
      <c r="AC932" s="59"/>
      <c r="AD932" s="59"/>
      <c r="AE932" s="59"/>
      <c r="AF932" s="59"/>
      <c r="AG932" s="59"/>
      <c r="AH932" s="65"/>
      <c r="BF932" s="65"/>
      <c r="BG932" s="65"/>
      <c r="BI932" s="65"/>
    </row>
    <row r="933" spans="4:61">
      <c r="D933" s="162" t="str">
        <f t="shared" ref="D933:D996" si="144">IF(D932&lt;term*freq,D932+1,"")</f>
        <v/>
      </c>
      <c r="E933" s="162" t="str">
        <f t="shared" si="138"/>
        <v/>
      </c>
      <c r="F933" s="164" t="str">
        <f t="shared" si="139"/>
        <v/>
      </c>
      <c r="G933" s="165" t="str">
        <f t="shared" si="140"/>
        <v/>
      </c>
      <c r="H933" s="164" t="str">
        <f t="shared" si="141"/>
        <v/>
      </c>
      <c r="I933" s="162"/>
      <c r="J933" s="210"/>
      <c r="K933" s="162">
        <f t="shared" si="142"/>
        <v>0</v>
      </c>
      <c r="L933" s="164" t="str">
        <f t="shared" si="143"/>
        <v/>
      </c>
      <c r="M933" s="177"/>
      <c r="N933" s="59"/>
      <c r="O933" s="59"/>
      <c r="P933" s="59"/>
      <c r="Q933" s="59"/>
      <c r="R933" s="59"/>
      <c r="S933" s="59"/>
      <c r="T933" s="59"/>
      <c r="U933" s="59"/>
      <c r="V933" s="59"/>
      <c r="AA933" s="59"/>
      <c r="AB933" s="59"/>
      <c r="AC933" s="59"/>
      <c r="AD933" s="59"/>
      <c r="AE933" s="59"/>
      <c r="AF933" s="59"/>
      <c r="AG933" s="59"/>
      <c r="AH933" s="65"/>
      <c r="BF933" s="65"/>
      <c r="BG933" s="65"/>
      <c r="BI933" s="65"/>
    </row>
    <row r="934" spans="4:61">
      <c r="D934" s="162" t="str">
        <f t="shared" si="144"/>
        <v/>
      </c>
      <c r="E934" s="162" t="str">
        <f t="shared" si="138"/>
        <v/>
      </c>
      <c r="F934" s="164" t="str">
        <f t="shared" si="139"/>
        <v/>
      </c>
      <c r="G934" s="165" t="str">
        <f t="shared" si="140"/>
        <v/>
      </c>
      <c r="H934" s="164" t="str">
        <f t="shared" si="141"/>
        <v/>
      </c>
      <c r="I934" s="162"/>
      <c r="J934" s="210"/>
      <c r="K934" s="162">
        <f t="shared" si="142"/>
        <v>0</v>
      </c>
      <c r="L934" s="164" t="str">
        <f t="shared" si="143"/>
        <v/>
      </c>
      <c r="M934" s="177"/>
      <c r="N934" s="59"/>
      <c r="O934" s="59"/>
      <c r="P934" s="59"/>
      <c r="Q934" s="59"/>
      <c r="R934" s="59"/>
      <c r="S934" s="59"/>
      <c r="T934" s="59"/>
      <c r="U934" s="59"/>
      <c r="V934" s="59"/>
      <c r="AA934" s="59"/>
      <c r="AB934" s="59"/>
      <c r="AC934" s="59"/>
      <c r="AD934" s="59"/>
      <c r="AE934" s="59"/>
      <c r="AF934" s="59"/>
      <c r="AG934" s="59"/>
      <c r="AH934" s="65"/>
      <c r="BF934" s="65"/>
      <c r="BG934" s="65"/>
      <c r="BI934" s="65"/>
    </row>
    <row r="935" spans="4:61">
      <c r="D935" s="162" t="str">
        <f t="shared" si="144"/>
        <v/>
      </c>
      <c r="E935" s="162" t="str">
        <f t="shared" si="138"/>
        <v/>
      </c>
      <c r="F935" s="164" t="str">
        <f t="shared" si="139"/>
        <v/>
      </c>
      <c r="G935" s="165" t="str">
        <f t="shared" si="140"/>
        <v/>
      </c>
      <c r="H935" s="164" t="str">
        <f t="shared" si="141"/>
        <v/>
      </c>
      <c r="I935" s="162"/>
      <c r="J935" s="210"/>
      <c r="K935" s="162">
        <f t="shared" si="142"/>
        <v>0</v>
      </c>
      <c r="L935" s="164" t="str">
        <f t="shared" si="143"/>
        <v/>
      </c>
      <c r="M935" s="177"/>
      <c r="N935" s="59"/>
      <c r="O935" s="59"/>
      <c r="P935" s="59"/>
      <c r="Q935" s="59"/>
      <c r="R935" s="59"/>
      <c r="S935" s="59"/>
      <c r="T935" s="59"/>
      <c r="U935" s="59"/>
      <c r="V935" s="59"/>
      <c r="AA935" s="59"/>
      <c r="AB935" s="59"/>
      <c r="AC935" s="59"/>
      <c r="AD935" s="59"/>
      <c r="AE935" s="59"/>
      <c r="AF935" s="59"/>
      <c r="AG935" s="59"/>
      <c r="AH935" s="65"/>
      <c r="BF935" s="65"/>
      <c r="BG935" s="65"/>
      <c r="BI935" s="65"/>
    </row>
    <row r="936" spans="4:61">
      <c r="D936" s="162" t="str">
        <f t="shared" si="144"/>
        <v/>
      </c>
      <c r="E936" s="162" t="str">
        <f t="shared" si="138"/>
        <v/>
      </c>
      <c r="F936" s="164" t="str">
        <f t="shared" si="139"/>
        <v/>
      </c>
      <c r="G936" s="165" t="str">
        <f t="shared" si="140"/>
        <v/>
      </c>
      <c r="H936" s="164" t="str">
        <f t="shared" si="141"/>
        <v/>
      </c>
      <c r="I936" s="162"/>
      <c r="J936" s="210"/>
      <c r="K936" s="162">
        <f t="shared" si="142"/>
        <v>0</v>
      </c>
      <c r="L936" s="164" t="str">
        <f t="shared" si="143"/>
        <v/>
      </c>
      <c r="M936" s="177"/>
      <c r="N936" s="59"/>
      <c r="O936" s="59"/>
      <c r="P936" s="59"/>
      <c r="Q936" s="59"/>
      <c r="R936" s="59"/>
      <c r="S936" s="59"/>
      <c r="T936" s="59"/>
      <c r="U936" s="59"/>
      <c r="V936" s="59"/>
      <c r="AA936" s="59"/>
      <c r="AB936" s="59"/>
      <c r="AC936" s="59"/>
      <c r="AD936" s="59"/>
      <c r="AE936" s="59"/>
      <c r="AF936" s="59"/>
      <c r="AG936" s="59"/>
      <c r="AH936" s="65"/>
      <c r="BF936" s="65"/>
      <c r="BG936" s="65"/>
      <c r="BI936" s="65"/>
    </row>
    <row r="937" spans="4:61">
      <c r="D937" s="162" t="str">
        <f t="shared" si="144"/>
        <v/>
      </c>
      <c r="E937" s="162" t="str">
        <f t="shared" si="138"/>
        <v/>
      </c>
      <c r="F937" s="164" t="str">
        <f t="shared" si="139"/>
        <v/>
      </c>
      <c r="G937" s="165" t="str">
        <f t="shared" si="140"/>
        <v/>
      </c>
      <c r="H937" s="164" t="str">
        <f t="shared" si="141"/>
        <v/>
      </c>
      <c r="I937" s="162"/>
      <c r="J937" s="210"/>
      <c r="K937" s="162">
        <f t="shared" si="142"/>
        <v>0</v>
      </c>
      <c r="L937" s="164" t="str">
        <f t="shared" si="143"/>
        <v/>
      </c>
      <c r="M937" s="177"/>
      <c r="N937" s="59"/>
      <c r="O937" s="59"/>
      <c r="P937" s="59"/>
      <c r="Q937" s="59"/>
      <c r="R937" s="59"/>
      <c r="S937" s="59"/>
      <c r="T937" s="59"/>
      <c r="U937" s="59"/>
      <c r="V937" s="59"/>
      <c r="AA937" s="59"/>
      <c r="AB937" s="59"/>
      <c r="AC937" s="59"/>
      <c r="AD937" s="59"/>
      <c r="AE937" s="59"/>
      <c r="AF937" s="59"/>
      <c r="AG937" s="59"/>
      <c r="AH937" s="65"/>
      <c r="BF937" s="65"/>
      <c r="BG937" s="65"/>
      <c r="BI937" s="65"/>
    </row>
    <row r="938" spans="4:61">
      <c r="D938" s="162" t="str">
        <f t="shared" si="144"/>
        <v/>
      </c>
      <c r="E938" s="162" t="str">
        <f t="shared" si="138"/>
        <v/>
      </c>
      <c r="F938" s="164" t="str">
        <f t="shared" si="139"/>
        <v/>
      </c>
      <c r="G938" s="165" t="str">
        <f t="shared" si="140"/>
        <v/>
      </c>
      <c r="H938" s="164" t="str">
        <f t="shared" si="141"/>
        <v/>
      </c>
      <c r="I938" s="162"/>
      <c r="J938" s="210"/>
      <c r="K938" s="162">
        <f t="shared" si="142"/>
        <v>0</v>
      </c>
      <c r="L938" s="164" t="str">
        <f t="shared" si="143"/>
        <v/>
      </c>
      <c r="M938" s="177"/>
      <c r="N938" s="59"/>
      <c r="O938" s="59"/>
      <c r="P938" s="59"/>
      <c r="Q938" s="59"/>
      <c r="R938" s="59"/>
      <c r="S938" s="59"/>
      <c r="T938" s="59"/>
      <c r="U938" s="59"/>
      <c r="V938" s="59"/>
      <c r="AA938" s="59"/>
      <c r="AB938" s="59"/>
      <c r="AC938" s="59"/>
      <c r="AD938" s="59"/>
      <c r="AE938" s="59"/>
      <c r="AF938" s="59"/>
      <c r="AG938" s="59"/>
      <c r="AH938" s="65"/>
      <c r="BF938" s="65"/>
      <c r="BG938" s="65"/>
      <c r="BI938" s="65"/>
    </row>
    <row r="939" spans="4:61">
      <c r="D939" s="162" t="str">
        <f t="shared" si="144"/>
        <v/>
      </c>
      <c r="E939" s="162" t="str">
        <f t="shared" si="138"/>
        <v/>
      </c>
      <c r="F939" s="164" t="str">
        <f t="shared" si="139"/>
        <v/>
      </c>
      <c r="G939" s="165" t="str">
        <f t="shared" si="140"/>
        <v/>
      </c>
      <c r="H939" s="164" t="str">
        <f t="shared" si="141"/>
        <v/>
      </c>
      <c r="I939" s="162"/>
      <c r="J939" s="210"/>
      <c r="K939" s="162">
        <f t="shared" si="142"/>
        <v>0</v>
      </c>
      <c r="L939" s="164" t="str">
        <f t="shared" si="143"/>
        <v/>
      </c>
      <c r="M939" s="177"/>
      <c r="N939" s="59"/>
      <c r="O939" s="59"/>
      <c r="P939" s="59"/>
      <c r="Q939" s="59"/>
      <c r="R939" s="59"/>
      <c r="S939" s="59"/>
      <c r="T939" s="59"/>
      <c r="U939" s="59"/>
      <c r="V939" s="59"/>
      <c r="AA939" s="59"/>
      <c r="AB939" s="59"/>
      <c r="AC939" s="59"/>
      <c r="AD939" s="59"/>
      <c r="AE939" s="59"/>
      <c r="AF939" s="59"/>
      <c r="AG939" s="59"/>
      <c r="AH939" s="65"/>
      <c r="BF939" s="65"/>
      <c r="BG939" s="65"/>
      <c r="BI939" s="65"/>
    </row>
    <row r="940" spans="4:61">
      <c r="D940" s="162" t="str">
        <f t="shared" si="144"/>
        <v/>
      </c>
      <c r="E940" s="162" t="str">
        <f t="shared" si="138"/>
        <v/>
      </c>
      <c r="F940" s="164" t="str">
        <f t="shared" si="139"/>
        <v/>
      </c>
      <c r="G940" s="165" t="str">
        <f t="shared" si="140"/>
        <v/>
      </c>
      <c r="H940" s="164" t="str">
        <f t="shared" si="141"/>
        <v/>
      </c>
      <c r="I940" s="162"/>
      <c r="J940" s="210"/>
      <c r="K940" s="162">
        <f t="shared" si="142"/>
        <v>0</v>
      </c>
      <c r="L940" s="164" t="str">
        <f t="shared" si="143"/>
        <v/>
      </c>
      <c r="M940" s="177"/>
      <c r="N940" s="59"/>
      <c r="O940" s="59"/>
      <c r="P940" s="59"/>
      <c r="Q940" s="59"/>
      <c r="R940" s="59"/>
      <c r="S940" s="59"/>
      <c r="T940" s="59"/>
      <c r="U940" s="59"/>
      <c r="V940" s="59"/>
      <c r="AA940" s="59"/>
      <c r="AB940" s="59"/>
      <c r="AC940" s="59"/>
      <c r="AD940" s="59"/>
      <c r="AE940" s="59"/>
      <c r="AF940" s="59"/>
      <c r="AG940" s="59"/>
      <c r="AH940" s="65"/>
      <c r="BF940" s="65"/>
      <c r="BG940" s="65"/>
      <c r="BI940" s="65"/>
    </row>
    <row r="941" spans="4:61">
      <c r="D941" s="162" t="str">
        <f t="shared" si="144"/>
        <v/>
      </c>
      <c r="E941" s="162" t="str">
        <f t="shared" si="138"/>
        <v/>
      </c>
      <c r="F941" s="164" t="str">
        <f t="shared" si="139"/>
        <v/>
      </c>
      <c r="G941" s="165" t="str">
        <f t="shared" si="140"/>
        <v/>
      </c>
      <c r="H941" s="164" t="str">
        <f t="shared" si="141"/>
        <v/>
      </c>
      <c r="I941" s="162"/>
      <c r="J941" s="210"/>
      <c r="K941" s="162">
        <f t="shared" si="142"/>
        <v>0</v>
      </c>
      <c r="L941" s="164" t="str">
        <f t="shared" si="143"/>
        <v/>
      </c>
      <c r="M941" s="177"/>
      <c r="N941" s="59"/>
      <c r="O941" s="59"/>
      <c r="P941" s="59"/>
      <c r="Q941" s="59"/>
      <c r="R941" s="59"/>
      <c r="S941" s="59"/>
      <c r="T941" s="59"/>
      <c r="U941" s="59"/>
      <c r="V941" s="59"/>
      <c r="AA941" s="59"/>
      <c r="AB941" s="59"/>
      <c r="AC941" s="59"/>
      <c r="AD941" s="59"/>
      <c r="AE941" s="59"/>
      <c r="AF941" s="59"/>
      <c r="AG941" s="59"/>
      <c r="AH941" s="65"/>
      <c r="BF941" s="65"/>
      <c r="BG941" s="65"/>
      <c r="BI941" s="65"/>
    </row>
    <row r="942" spans="4:61">
      <c r="D942" s="162" t="str">
        <f t="shared" si="144"/>
        <v/>
      </c>
      <c r="E942" s="162" t="str">
        <f t="shared" si="138"/>
        <v/>
      </c>
      <c r="F942" s="164" t="str">
        <f t="shared" si="139"/>
        <v/>
      </c>
      <c r="G942" s="165" t="str">
        <f t="shared" si="140"/>
        <v/>
      </c>
      <c r="H942" s="164" t="str">
        <f t="shared" si="141"/>
        <v/>
      </c>
      <c r="I942" s="162"/>
      <c r="J942" s="210"/>
      <c r="K942" s="162">
        <f t="shared" si="142"/>
        <v>0</v>
      </c>
      <c r="L942" s="164" t="str">
        <f t="shared" si="143"/>
        <v/>
      </c>
      <c r="M942" s="177"/>
      <c r="N942" s="59"/>
      <c r="O942" s="59"/>
      <c r="P942" s="59"/>
      <c r="Q942" s="59"/>
      <c r="R942" s="59"/>
      <c r="S942" s="59"/>
      <c r="T942" s="59"/>
      <c r="U942" s="59"/>
      <c r="V942" s="59"/>
      <c r="AA942" s="59"/>
      <c r="AB942" s="59"/>
      <c r="AC942" s="59"/>
      <c r="AD942" s="59"/>
      <c r="AE942" s="59"/>
      <c r="AF942" s="59"/>
      <c r="AG942" s="59"/>
      <c r="AH942" s="65"/>
      <c r="BF942" s="65"/>
      <c r="BG942" s="65"/>
      <c r="BI942" s="65"/>
    </row>
    <row r="943" spans="4:61">
      <c r="D943" s="162" t="str">
        <f t="shared" si="144"/>
        <v/>
      </c>
      <c r="E943" s="162" t="str">
        <f t="shared" si="138"/>
        <v/>
      </c>
      <c r="F943" s="164" t="str">
        <f t="shared" si="139"/>
        <v/>
      </c>
      <c r="G943" s="165" t="str">
        <f t="shared" si="140"/>
        <v/>
      </c>
      <c r="H943" s="164" t="str">
        <f t="shared" si="141"/>
        <v/>
      </c>
      <c r="I943" s="162"/>
      <c r="J943" s="210"/>
      <c r="K943" s="162">
        <f t="shared" si="142"/>
        <v>0</v>
      </c>
      <c r="L943" s="164" t="str">
        <f t="shared" si="143"/>
        <v/>
      </c>
      <c r="M943" s="177"/>
      <c r="N943" s="59"/>
      <c r="O943" s="59"/>
      <c r="P943" s="59"/>
      <c r="Q943" s="59"/>
      <c r="R943" s="59"/>
      <c r="S943" s="59"/>
      <c r="T943" s="59"/>
      <c r="U943" s="59"/>
      <c r="V943" s="59"/>
      <c r="AA943" s="59"/>
      <c r="AB943" s="59"/>
      <c r="AC943" s="59"/>
      <c r="AD943" s="59"/>
      <c r="AE943" s="59"/>
      <c r="AF943" s="59"/>
      <c r="AG943" s="59"/>
      <c r="AH943" s="65"/>
      <c r="BF943" s="65"/>
      <c r="BG943" s="65"/>
      <c r="BI943" s="65"/>
    </row>
    <row r="944" spans="4:61">
      <c r="D944" s="162" t="str">
        <f t="shared" si="144"/>
        <v/>
      </c>
      <c r="E944" s="162" t="str">
        <f t="shared" si="138"/>
        <v/>
      </c>
      <c r="F944" s="164" t="str">
        <f t="shared" si="139"/>
        <v/>
      </c>
      <c r="G944" s="165" t="str">
        <f t="shared" si="140"/>
        <v/>
      </c>
      <c r="H944" s="164" t="str">
        <f t="shared" si="141"/>
        <v/>
      </c>
      <c r="I944" s="162"/>
      <c r="J944" s="210"/>
      <c r="K944" s="162">
        <f t="shared" si="142"/>
        <v>0</v>
      </c>
      <c r="L944" s="164" t="str">
        <f t="shared" si="143"/>
        <v/>
      </c>
      <c r="M944" s="177"/>
      <c r="N944" s="59"/>
      <c r="O944" s="59"/>
      <c r="P944" s="59"/>
      <c r="Q944" s="59"/>
      <c r="R944" s="59"/>
      <c r="S944" s="59"/>
      <c r="T944" s="59"/>
      <c r="U944" s="59"/>
      <c r="V944" s="59"/>
      <c r="AA944" s="59"/>
      <c r="AB944" s="59"/>
      <c r="AC944" s="59"/>
      <c r="AD944" s="59"/>
      <c r="AE944" s="59"/>
      <c r="AF944" s="59"/>
      <c r="AG944" s="59"/>
      <c r="AH944" s="65"/>
      <c r="BF944" s="65"/>
      <c r="BG944" s="65"/>
      <c r="BI944" s="65"/>
    </row>
    <row r="945" spans="4:61">
      <c r="D945" s="162" t="str">
        <f t="shared" si="144"/>
        <v/>
      </c>
      <c r="E945" s="162" t="str">
        <f t="shared" si="138"/>
        <v/>
      </c>
      <c r="F945" s="164" t="str">
        <f t="shared" si="139"/>
        <v/>
      </c>
      <c r="G945" s="165" t="str">
        <f t="shared" si="140"/>
        <v/>
      </c>
      <c r="H945" s="164" t="str">
        <f t="shared" si="141"/>
        <v/>
      </c>
      <c r="I945" s="162"/>
      <c r="J945" s="210"/>
      <c r="K945" s="162">
        <f t="shared" si="142"/>
        <v>0</v>
      </c>
      <c r="L945" s="164" t="str">
        <f t="shared" si="143"/>
        <v/>
      </c>
      <c r="M945" s="177"/>
      <c r="N945" s="59"/>
      <c r="O945" s="59"/>
      <c r="P945" s="59"/>
      <c r="Q945" s="59"/>
      <c r="R945" s="59"/>
      <c r="S945" s="59"/>
      <c r="T945" s="59"/>
      <c r="U945" s="59"/>
      <c r="V945" s="59"/>
      <c r="AA945" s="59"/>
      <c r="AB945" s="59"/>
      <c r="AC945" s="59"/>
      <c r="AD945" s="59"/>
      <c r="AE945" s="59"/>
      <c r="AF945" s="59"/>
      <c r="AG945" s="59"/>
      <c r="AH945" s="65"/>
      <c r="BF945" s="65"/>
      <c r="BG945" s="65"/>
      <c r="BI945" s="65"/>
    </row>
    <row r="946" spans="4:61">
      <c r="D946" s="162" t="str">
        <f t="shared" si="144"/>
        <v/>
      </c>
      <c r="E946" s="162" t="str">
        <f t="shared" si="138"/>
        <v/>
      </c>
      <c r="F946" s="164" t="str">
        <f t="shared" si="139"/>
        <v/>
      </c>
      <c r="G946" s="165" t="str">
        <f t="shared" si="140"/>
        <v/>
      </c>
      <c r="H946" s="164" t="str">
        <f t="shared" si="141"/>
        <v/>
      </c>
      <c r="I946" s="162"/>
      <c r="J946" s="210"/>
      <c r="K946" s="162">
        <f t="shared" si="142"/>
        <v>0</v>
      </c>
      <c r="L946" s="164" t="str">
        <f t="shared" si="143"/>
        <v/>
      </c>
      <c r="M946" s="177"/>
      <c r="N946" s="59"/>
      <c r="O946" s="59"/>
      <c r="P946" s="59"/>
      <c r="Q946" s="59"/>
      <c r="R946" s="59"/>
      <c r="S946" s="59"/>
      <c r="T946" s="59"/>
      <c r="U946" s="59"/>
      <c r="V946" s="59"/>
      <c r="AA946" s="59"/>
      <c r="AB946" s="59"/>
      <c r="AC946" s="59"/>
      <c r="AD946" s="59"/>
      <c r="AE946" s="59"/>
      <c r="AF946" s="59"/>
      <c r="AG946" s="59"/>
      <c r="AH946" s="65"/>
      <c r="BF946" s="65"/>
      <c r="BG946" s="65"/>
      <c r="BI946" s="65"/>
    </row>
    <row r="947" spans="4:61">
      <c r="D947" s="162" t="str">
        <f t="shared" si="144"/>
        <v/>
      </c>
      <c r="E947" s="162" t="str">
        <f t="shared" si="138"/>
        <v/>
      </c>
      <c r="F947" s="164" t="str">
        <f t="shared" si="139"/>
        <v/>
      </c>
      <c r="G947" s="165" t="str">
        <f t="shared" si="140"/>
        <v/>
      </c>
      <c r="H947" s="164" t="str">
        <f t="shared" si="141"/>
        <v/>
      </c>
      <c r="I947" s="162"/>
      <c r="J947" s="210"/>
      <c r="K947" s="162">
        <f t="shared" si="142"/>
        <v>0</v>
      </c>
      <c r="L947" s="164" t="str">
        <f t="shared" si="143"/>
        <v/>
      </c>
      <c r="M947" s="177"/>
      <c r="N947" s="59"/>
      <c r="O947" s="59"/>
      <c r="P947" s="59"/>
      <c r="Q947" s="59"/>
      <c r="R947" s="59"/>
      <c r="S947" s="59"/>
      <c r="T947" s="59"/>
      <c r="U947" s="59"/>
      <c r="V947" s="59"/>
      <c r="AA947" s="59"/>
      <c r="AB947" s="59"/>
      <c r="AC947" s="59"/>
      <c r="AD947" s="59"/>
      <c r="AE947" s="59"/>
      <c r="AF947" s="59"/>
      <c r="AG947" s="59"/>
      <c r="AH947" s="65"/>
      <c r="BF947" s="65"/>
      <c r="BG947" s="65"/>
      <c r="BI947" s="65"/>
    </row>
    <row r="948" spans="4:61">
      <c r="D948" s="162" t="str">
        <f t="shared" si="144"/>
        <v/>
      </c>
      <c r="E948" s="162" t="str">
        <f t="shared" si="138"/>
        <v/>
      </c>
      <c r="F948" s="164" t="str">
        <f t="shared" si="139"/>
        <v/>
      </c>
      <c r="G948" s="165" t="str">
        <f t="shared" si="140"/>
        <v/>
      </c>
      <c r="H948" s="164" t="str">
        <f t="shared" si="141"/>
        <v/>
      </c>
      <c r="I948" s="162"/>
      <c r="J948" s="210"/>
      <c r="K948" s="162">
        <f t="shared" si="142"/>
        <v>0</v>
      </c>
      <c r="L948" s="164" t="str">
        <f t="shared" si="143"/>
        <v/>
      </c>
      <c r="M948" s="177"/>
      <c r="N948" s="59"/>
      <c r="O948" s="59"/>
      <c r="P948" s="59"/>
      <c r="Q948" s="59"/>
      <c r="R948" s="59"/>
      <c r="S948" s="59"/>
      <c r="T948" s="59"/>
      <c r="U948" s="59"/>
      <c r="V948" s="59"/>
      <c r="AA948" s="59"/>
      <c r="AB948" s="59"/>
      <c r="AC948" s="59"/>
      <c r="AD948" s="59"/>
      <c r="AE948" s="59"/>
      <c r="AF948" s="59"/>
      <c r="AG948" s="59"/>
      <c r="AH948" s="65"/>
      <c r="BF948" s="65"/>
      <c r="BG948" s="65"/>
      <c r="BI948" s="65"/>
    </row>
    <row r="949" spans="4:61">
      <c r="D949" s="162" t="str">
        <f t="shared" si="144"/>
        <v/>
      </c>
      <c r="E949" s="162" t="str">
        <f t="shared" si="138"/>
        <v/>
      </c>
      <c r="F949" s="164" t="str">
        <f t="shared" si="139"/>
        <v/>
      </c>
      <c r="G949" s="165" t="str">
        <f t="shared" si="140"/>
        <v/>
      </c>
      <c r="H949" s="164" t="str">
        <f t="shared" si="141"/>
        <v/>
      </c>
      <c r="I949" s="162"/>
      <c r="J949" s="210"/>
      <c r="K949" s="162">
        <f t="shared" si="142"/>
        <v>0</v>
      </c>
      <c r="L949" s="164" t="str">
        <f t="shared" si="143"/>
        <v/>
      </c>
      <c r="M949" s="177"/>
      <c r="N949" s="59"/>
      <c r="O949" s="59"/>
      <c r="P949" s="59"/>
      <c r="Q949" s="59"/>
      <c r="R949" s="59"/>
      <c r="S949" s="59"/>
      <c r="T949" s="59"/>
      <c r="U949" s="59"/>
      <c r="V949" s="59"/>
      <c r="AA949" s="59"/>
      <c r="AB949" s="59"/>
      <c r="AC949" s="59"/>
      <c r="AD949" s="59"/>
      <c r="AE949" s="59"/>
      <c r="AF949" s="59"/>
      <c r="AG949" s="59"/>
      <c r="AH949" s="65"/>
      <c r="BF949" s="65"/>
      <c r="BG949" s="65"/>
      <c r="BI949" s="65"/>
    </row>
    <row r="950" spans="4:61">
      <c r="D950" s="162" t="str">
        <f t="shared" si="144"/>
        <v/>
      </c>
      <c r="E950" s="162" t="str">
        <f t="shared" si="138"/>
        <v/>
      </c>
      <c r="F950" s="164" t="str">
        <f t="shared" si="139"/>
        <v/>
      </c>
      <c r="G950" s="165" t="str">
        <f t="shared" si="140"/>
        <v/>
      </c>
      <c r="H950" s="164" t="str">
        <f t="shared" si="141"/>
        <v/>
      </c>
      <c r="I950" s="162"/>
      <c r="J950" s="210"/>
      <c r="K950" s="162">
        <f t="shared" si="142"/>
        <v>0</v>
      </c>
      <c r="L950" s="164" t="str">
        <f t="shared" si="143"/>
        <v/>
      </c>
      <c r="M950" s="177"/>
      <c r="N950" s="59"/>
      <c r="O950" s="59"/>
      <c r="P950" s="59"/>
      <c r="Q950" s="59"/>
      <c r="R950" s="59"/>
      <c r="S950" s="59"/>
      <c r="T950" s="59"/>
      <c r="U950" s="59"/>
      <c r="V950" s="59"/>
      <c r="AA950" s="59"/>
      <c r="AB950" s="59"/>
      <c r="AC950" s="59"/>
      <c r="AD950" s="59"/>
      <c r="AE950" s="59"/>
      <c r="AF950" s="59"/>
      <c r="AG950" s="59"/>
      <c r="AH950" s="65"/>
      <c r="BF950" s="65"/>
      <c r="BG950" s="65"/>
      <c r="BI950" s="65"/>
    </row>
    <row r="951" spans="4:61">
      <c r="D951" s="162" t="str">
        <f t="shared" si="144"/>
        <v/>
      </c>
      <c r="E951" s="162" t="str">
        <f t="shared" si="138"/>
        <v/>
      </c>
      <c r="F951" s="164" t="str">
        <f t="shared" si="139"/>
        <v/>
      </c>
      <c r="G951" s="165" t="str">
        <f t="shared" si="140"/>
        <v/>
      </c>
      <c r="H951" s="164" t="str">
        <f t="shared" si="141"/>
        <v/>
      </c>
      <c r="I951" s="162"/>
      <c r="J951" s="210"/>
      <c r="K951" s="162">
        <f t="shared" si="142"/>
        <v>0</v>
      </c>
      <c r="L951" s="164" t="str">
        <f t="shared" si="143"/>
        <v/>
      </c>
      <c r="M951" s="177"/>
      <c r="N951" s="59"/>
      <c r="O951" s="59"/>
      <c r="P951" s="59"/>
      <c r="Q951" s="59"/>
      <c r="R951" s="59"/>
      <c r="S951" s="59"/>
      <c r="T951" s="59"/>
      <c r="U951" s="59"/>
      <c r="V951" s="59"/>
      <c r="AA951" s="59"/>
      <c r="AB951" s="59"/>
      <c r="AC951" s="59"/>
      <c r="AD951" s="59"/>
      <c r="AE951" s="59"/>
      <c r="AF951" s="59"/>
      <c r="AG951" s="59"/>
      <c r="AH951" s="65"/>
      <c r="BF951" s="65"/>
      <c r="BG951" s="65"/>
      <c r="BI951" s="65"/>
    </row>
    <row r="952" spans="4:61">
      <c r="D952" s="162" t="str">
        <f t="shared" si="144"/>
        <v/>
      </c>
      <c r="E952" s="162" t="str">
        <f t="shared" si="138"/>
        <v/>
      </c>
      <c r="F952" s="164" t="str">
        <f t="shared" si="139"/>
        <v/>
      </c>
      <c r="G952" s="165" t="str">
        <f t="shared" si="140"/>
        <v/>
      </c>
      <c r="H952" s="164" t="str">
        <f t="shared" si="141"/>
        <v/>
      </c>
      <c r="I952" s="162"/>
      <c r="J952" s="210"/>
      <c r="K952" s="162">
        <f t="shared" si="142"/>
        <v>0</v>
      </c>
      <c r="L952" s="164" t="str">
        <f t="shared" si="143"/>
        <v/>
      </c>
      <c r="M952" s="177"/>
      <c r="N952" s="59"/>
      <c r="O952" s="59"/>
      <c r="P952" s="59"/>
      <c r="Q952" s="59"/>
      <c r="R952" s="59"/>
      <c r="S952" s="59"/>
      <c r="T952" s="59"/>
      <c r="U952" s="59"/>
      <c r="V952" s="59"/>
      <c r="AA952" s="59"/>
      <c r="AB952" s="59"/>
      <c r="AC952" s="59"/>
      <c r="AD952" s="59"/>
      <c r="AE952" s="59"/>
      <c r="AF952" s="59"/>
      <c r="AG952" s="59"/>
      <c r="AH952" s="65"/>
      <c r="BF952" s="65"/>
      <c r="BG952" s="65"/>
      <c r="BI952" s="65"/>
    </row>
    <row r="953" spans="4:61">
      <c r="D953" s="162" t="str">
        <f t="shared" si="144"/>
        <v/>
      </c>
      <c r="E953" s="162" t="str">
        <f t="shared" si="138"/>
        <v/>
      </c>
      <c r="F953" s="164" t="str">
        <f t="shared" si="139"/>
        <v/>
      </c>
      <c r="G953" s="165" t="str">
        <f t="shared" si="140"/>
        <v/>
      </c>
      <c r="H953" s="164" t="str">
        <f t="shared" si="141"/>
        <v/>
      </c>
      <c r="I953" s="162"/>
      <c r="J953" s="210"/>
      <c r="K953" s="162">
        <f t="shared" si="142"/>
        <v>0</v>
      </c>
      <c r="L953" s="164" t="str">
        <f t="shared" si="143"/>
        <v/>
      </c>
      <c r="M953" s="177"/>
      <c r="N953" s="59"/>
      <c r="O953" s="59"/>
      <c r="P953" s="59"/>
      <c r="Q953" s="59"/>
      <c r="R953" s="59"/>
      <c r="S953" s="59"/>
      <c r="T953" s="59"/>
      <c r="U953" s="59"/>
      <c r="V953" s="59"/>
      <c r="AA953" s="59"/>
      <c r="AB953" s="59"/>
      <c r="AC953" s="59"/>
      <c r="AD953" s="59"/>
      <c r="AE953" s="59"/>
      <c r="AF953" s="59"/>
      <c r="AG953" s="59"/>
      <c r="AH953" s="65"/>
      <c r="BF953" s="65"/>
      <c r="BG953" s="65"/>
      <c r="BI953" s="65"/>
    </row>
    <row r="954" spans="4:61">
      <c r="D954" s="162" t="str">
        <f t="shared" si="144"/>
        <v/>
      </c>
      <c r="E954" s="162" t="str">
        <f t="shared" si="138"/>
        <v/>
      </c>
      <c r="F954" s="164" t="str">
        <f t="shared" si="139"/>
        <v/>
      </c>
      <c r="G954" s="165" t="str">
        <f t="shared" si="140"/>
        <v/>
      </c>
      <c r="H954" s="164" t="str">
        <f t="shared" si="141"/>
        <v/>
      </c>
      <c r="I954" s="162"/>
      <c r="J954" s="210"/>
      <c r="K954" s="162">
        <f t="shared" si="142"/>
        <v>0</v>
      </c>
      <c r="L954" s="164" t="str">
        <f t="shared" si="143"/>
        <v/>
      </c>
      <c r="M954" s="177"/>
      <c r="N954" s="59"/>
      <c r="O954" s="59"/>
      <c r="P954" s="59"/>
      <c r="Q954" s="59"/>
      <c r="R954" s="59"/>
      <c r="S954" s="59"/>
      <c r="T954" s="59"/>
      <c r="U954" s="59"/>
      <c r="V954" s="59"/>
      <c r="AA954" s="59"/>
      <c r="AB954" s="59"/>
      <c r="AC954" s="59"/>
      <c r="AD954" s="59"/>
      <c r="AE954" s="59"/>
      <c r="AF954" s="59"/>
      <c r="AG954" s="59"/>
      <c r="AH954" s="65"/>
      <c r="BF954" s="65"/>
      <c r="BG954" s="65"/>
      <c r="BI954" s="65"/>
    </row>
    <row r="955" spans="4:61">
      <c r="D955" s="162" t="str">
        <f t="shared" si="144"/>
        <v/>
      </c>
      <c r="E955" s="162" t="str">
        <f t="shared" si="138"/>
        <v/>
      </c>
      <c r="F955" s="164" t="str">
        <f t="shared" si="139"/>
        <v/>
      </c>
      <c r="G955" s="165" t="str">
        <f t="shared" si="140"/>
        <v/>
      </c>
      <c r="H955" s="164" t="str">
        <f t="shared" si="141"/>
        <v/>
      </c>
      <c r="I955" s="162"/>
      <c r="J955" s="210"/>
      <c r="K955" s="162">
        <f t="shared" si="142"/>
        <v>0</v>
      </c>
      <c r="L955" s="164" t="str">
        <f t="shared" si="143"/>
        <v/>
      </c>
      <c r="M955" s="177"/>
      <c r="N955" s="59"/>
      <c r="O955" s="59"/>
      <c r="P955" s="59"/>
      <c r="Q955" s="59"/>
      <c r="R955" s="59"/>
      <c r="S955" s="59"/>
      <c r="T955" s="59"/>
      <c r="U955" s="59"/>
      <c r="V955" s="59"/>
      <c r="AA955" s="59"/>
      <c r="AB955" s="59"/>
      <c r="AC955" s="59"/>
      <c r="AD955" s="59"/>
      <c r="AE955" s="59"/>
      <c r="AF955" s="59"/>
      <c r="AG955" s="59"/>
      <c r="AH955" s="65"/>
      <c r="BF955" s="65"/>
      <c r="BG955" s="65"/>
      <c r="BI955" s="65"/>
    </row>
    <row r="956" spans="4:61">
      <c r="D956" s="162" t="str">
        <f t="shared" si="144"/>
        <v/>
      </c>
      <c r="E956" s="162" t="str">
        <f t="shared" si="138"/>
        <v/>
      </c>
      <c r="F956" s="164" t="str">
        <f t="shared" si="139"/>
        <v/>
      </c>
      <c r="G956" s="165" t="str">
        <f t="shared" si="140"/>
        <v/>
      </c>
      <c r="H956" s="164" t="str">
        <f t="shared" si="141"/>
        <v/>
      </c>
      <c r="I956" s="162"/>
      <c r="J956" s="210"/>
      <c r="K956" s="162">
        <f t="shared" si="142"/>
        <v>0</v>
      </c>
      <c r="L956" s="164" t="str">
        <f t="shared" si="143"/>
        <v/>
      </c>
      <c r="M956" s="177"/>
      <c r="N956" s="59"/>
      <c r="O956" s="59"/>
      <c r="P956" s="59"/>
      <c r="Q956" s="59"/>
      <c r="R956" s="59"/>
      <c r="S956" s="59"/>
      <c r="T956" s="59"/>
      <c r="U956" s="59"/>
      <c r="V956" s="59"/>
      <c r="AA956" s="59"/>
      <c r="AB956" s="59"/>
      <c r="AC956" s="59"/>
      <c r="AD956" s="59"/>
      <c r="AE956" s="59"/>
      <c r="AF956" s="59"/>
      <c r="AG956" s="59"/>
      <c r="AH956" s="65"/>
      <c r="BF956" s="65"/>
      <c r="BG956" s="65"/>
      <c r="BI956" s="65"/>
    </row>
    <row r="957" spans="4:61">
      <c r="D957" s="162" t="str">
        <f t="shared" si="144"/>
        <v/>
      </c>
      <c r="E957" s="162" t="str">
        <f t="shared" si="138"/>
        <v/>
      </c>
      <c r="F957" s="164" t="str">
        <f t="shared" si="139"/>
        <v/>
      </c>
      <c r="G957" s="165" t="str">
        <f t="shared" si="140"/>
        <v/>
      </c>
      <c r="H957" s="164" t="str">
        <f t="shared" si="141"/>
        <v/>
      </c>
      <c r="I957" s="162"/>
      <c r="J957" s="210"/>
      <c r="K957" s="162">
        <f t="shared" si="142"/>
        <v>0</v>
      </c>
      <c r="L957" s="164" t="str">
        <f t="shared" si="143"/>
        <v/>
      </c>
      <c r="M957" s="177"/>
      <c r="N957" s="59"/>
      <c r="O957" s="59"/>
      <c r="P957" s="59"/>
      <c r="Q957" s="59"/>
      <c r="R957" s="59"/>
      <c r="S957" s="59"/>
      <c r="T957" s="59"/>
      <c r="U957" s="59"/>
      <c r="V957" s="59"/>
      <c r="AA957" s="59"/>
      <c r="AB957" s="59"/>
      <c r="AC957" s="59"/>
      <c r="AD957" s="59"/>
      <c r="AE957" s="59"/>
      <c r="AF957" s="59"/>
      <c r="AG957" s="59"/>
      <c r="AH957" s="65"/>
      <c r="BF957" s="65"/>
      <c r="BG957" s="65"/>
      <c r="BI957" s="65"/>
    </row>
    <row r="958" spans="4:61">
      <c r="D958" s="162" t="str">
        <f t="shared" si="144"/>
        <v/>
      </c>
      <c r="E958" s="162" t="str">
        <f t="shared" si="138"/>
        <v/>
      </c>
      <c r="F958" s="164" t="str">
        <f t="shared" si="139"/>
        <v/>
      </c>
      <c r="G958" s="165" t="str">
        <f t="shared" si="140"/>
        <v/>
      </c>
      <c r="H958" s="164" t="str">
        <f t="shared" si="141"/>
        <v/>
      </c>
      <c r="I958" s="162"/>
      <c r="J958" s="210"/>
      <c r="K958" s="162">
        <f t="shared" si="142"/>
        <v>0</v>
      </c>
      <c r="L958" s="164" t="str">
        <f t="shared" si="143"/>
        <v/>
      </c>
      <c r="M958" s="177"/>
      <c r="N958" s="59"/>
      <c r="O958" s="59"/>
      <c r="P958" s="59"/>
      <c r="Q958" s="59"/>
      <c r="R958" s="59"/>
      <c r="S958" s="59"/>
      <c r="T958" s="59"/>
      <c r="U958" s="59"/>
      <c r="V958" s="59"/>
      <c r="AA958" s="59"/>
      <c r="AB958" s="59"/>
      <c r="AC958" s="59"/>
      <c r="AD958" s="59"/>
      <c r="AE958" s="59"/>
      <c r="AF958" s="59"/>
      <c r="AG958" s="59"/>
      <c r="AH958" s="65"/>
      <c r="BF958" s="65"/>
      <c r="BG958" s="65"/>
      <c r="BI958" s="65"/>
    </row>
    <row r="959" spans="4:61">
      <c r="D959" s="162" t="str">
        <f t="shared" si="144"/>
        <v/>
      </c>
      <c r="E959" s="162" t="str">
        <f t="shared" si="138"/>
        <v/>
      </c>
      <c r="F959" s="164" t="str">
        <f t="shared" si="139"/>
        <v/>
      </c>
      <c r="G959" s="165" t="str">
        <f t="shared" si="140"/>
        <v/>
      </c>
      <c r="H959" s="164" t="str">
        <f t="shared" si="141"/>
        <v/>
      </c>
      <c r="I959" s="162"/>
      <c r="J959" s="210"/>
      <c r="K959" s="162">
        <f t="shared" si="142"/>
        <v>0</v>
      </c>
      <c r="L959" s="164" t="str">
        <f t="shared" si="143"/>
        <v/>
      </c>
      <c r="M959" s="177"/>
      <c r="N959" s="59"/>
      <c r="O959" s="59"/>
      <c r="P959" s="59"/>
      <c r="Q959" s="59"/>
      <c r="R959" s="59"/>
      <c r="S959" s="59"/>
      <c r="T959" s="59"/>
      <c r="U959" s="59"/>
      <c r="V959" s="59"/>
      <c r="AA959" s="59"/>
      <c r="AB959" s="59"/>
      <c r="AC959" s="59"/>
      <c r="AD959" s="59"/>
      <c r="AE959" s="59"/>
      <c r="AF959" s="59"/>
      <c r="AG959" s="59"/>
      <c r="AH959" s="65"/>
      <c r="BF959" s="65"/>
      <c r="BG959" s="65"/>
      <c r="BI959" s="65"/>
    </row>
    <row r="960" spans="4:61">
      <c r="D960" s="162" t="str">
        <f t="shared" si="144"/>
        <v/>
      </c>
      <c r="E960" s="162" t="str">
        <f t="shared" si="138"/>
        <v/>
      </c>
      <c r="F960" s="164" t="str">
        <f t="shared" si="139"/>
        <v/>
      </c>
      <c r="G960" s="165" t="str">
        <f t="shared" si="140"/>
        <v/>
      </c>
      <c r="H960" s="164" t="str">
        <f t="shared" si="141"/>
        <v/>
      </c>
      <c r="I960" s="162"/>
      <c r="J960" s="210"/>
      <c r="K960" s="162">
        <f t="shared" si="142"/>
        <v>0</v>
      </c>
      <c r="L960" s="164" t="str">
        <f t="shared" si="143"/>
        <v/>
      </c>
      <c r="M960" s="177"/>
      <c r="N960" s="59"/>
      <c r="O960" s="59"/>
      <c r="P960" s="59"/>
      <c r="Q960" s="59"/>
      <c r="R960" s="59"/>
      <c r="S960" s="59"/>
      <c r="T960" s="59"/>
      <c r="U960" s="59"/>
      <c r="V960" s="59"/>
      <c r="AA960" s="59"/>
      <c r="AB960" s="59"/>
      <c r="AC960" s="59"/>
      <c r="AD960" s="59"/>
      <c r="AE960" s="59"/>
      <c r="AF960" s="59"/>
      <c r="AG960" s="59"/>
      <c r="AH960" s="65"/>
      <c r="BF960" s="65"/>
      <c r="BG960" s="65"/>
      <c r="BI960" s="65"/>
    </row>
    <row r="961" spans="4:61">
      <c r="D961" s="162" t="str">
        <f t="shared" si="144"/>
        <v/>
      </c>
      <c r="E961" s="162" t="str">
        <f t="shared" si="138"/>
        <v/>
      </c>
      <c r="F961" s="164" t="str">
        <f t="shared" si="139"/>
        <v/>
      </c>
      <c r="G961" s="165" t="str">
        <f t="shared" si="140"/>
        <v/>
      </c>
      <c r="H961" s="164" t="str">
        <f t="shared" si="141"/>
        <v/>
      </c>
      <c r="I961" s="162"/>
      <c r="J961" s="210"/>
      <c r="K961" s="162">
        <f t="shared" si="142"/>
        <v>0</v>
      </c>
      <c r="L961" s="164" t="str">
        <f t="shared" si="143"/>
        <v/>
      </c>
      <c r="M961" s="177"/>
      <c r="N961" s="59"/>
      <c r="O961" s="59"/>
      <c r="P961" s="59"/>
      <c r="Q961" s="59"/>
      <c r="R961" s="59"/>
      <c r="S961" s="59"/>
      <c r="T961" s="59"/>
      <c r="U961" s="59"/>
      <c r="V961" s="59"/>
      <c r="AA961" s="59"/>
      <c r="AB961" s="59"/>
      <c r="AC961" s="59"/>
      <c r="AD961" s="59"/>
      <c r="AE961" s="59"/>
      <c r="AF961" s="59"/>
      <c r="AG961" s="59"/>
      <c r="AH961" s="65"/>
      <c r="BF961" s="65"/>
      <c r="BG961" s="65"/>
      <c r="BI961" s="65"/>
    </row>
    <row r="962" spans="4:61">
      <c r="D962" s="162" t="str">
        <f t="shared" si="144"/>
        <v/>
      </c>
      <c r="E962" s="162" t="str">
        <f t="shared" si="138"/>
        <v/>
      </c>
      <c r="F962" s="164" t="str">
        <f t="shared" si="139"/>
        <v/>
      </c>
      <c r="G962" s="165" t="str">
        <f t="shared" si="140"/>
        <v/>
      </c>
      <c r="H962" s="164" t="str">
        <f t="shared" si="141"/>
        <v/>
      </c>
      <c r="I962" s="162"/>
      <c r="J962" s="210"/>
      <c r="K962" s="162">
        <f t="shared" si="142"/>
        <v>0</v>
      </c>
      <c r="L962" s="164" t="str">
        <f t="shared" si="143"/>
        <v/>
      </c>
      <c r="M962" s="177"/>
      <c r="N962" s="59"/>
      <c r="O962" s="59"/>
      <c r="P962" s="59"/>
      <c r="Q962" s="59"/>
      <c r="R962" s="59"/>
      <c r="S962" s="59"/>
      <c r="T962" s="59"/>
      <c r="U962" s="59"/>
      <c r="V962" s="59"/>
      <c r="AA962" s="59"/>
      <c r="AB962" s="59"/>
      <c r="AC962" s="59"/>
      <c r="AD962" s="59"/>
      <c r="AE962" s="59"/>
      <c r="AF962" s="59"/>
      <c r="AG962" s="59"/>
      <c r="AH962" s="65"/>
      <c r="BF962" s="65"/>
      <c r="BG962" s="65"/>
      <c r="BI962" s="65"/>
    </row>
    <row r="963" spans="4:61">
      <c r="D963" s="162" t="str">
        <f t="shared" si="144"/>
        <v/>
      </c>
      <c r="E963" s="162" t="str">
        <f t="shared" si="138"/>
        <v/>
      </c>
      <c r="F963" s="164" t="str">
        <f t="shared" si="139"/>
        <v/>
      </c>
      <c r="G963" s="165" t="str">
        <f t="shared" si="140"/>
        <v/>
      </c>
      <c r="H963" s="164" t="str">
        <f t="shared" si="141"/>
        <v/>
      </c>
      <c r="I963" s="162"/>
      <c r="J963" s="210"/>
      <c r="K963" s="162">
        <f t="shared" si="142"/>
        <v>0</v>
      </c>
      <c r="L963" s="164" t="str">
        <f t="shared" si="143"/>
        <v/>
      </c>
      <c r="M963" s="177"/>
      <c r="N963" s="59"/>
      <c r="O963" s="59"/>
      <c r="P963" s="59"/>
      <c r="Q963" s="59"/>
      <c r="R963" s="59"/>
      <c r="S963" s="59"/>
      <c r="T963" s="59"/>
      <c r="U963" s="59"/>
      <c r="V963" s="59"/>
      <c r="AA963" s="59"/>
      <c r="AB963" s="59"/>
      <c r="AC963" s="59"/>
      <c r="AD963" s="59"/>
      <c r="AE963" s="59"/>
      <c r="AF963" s="59"/>
      <c r="AG963" s="59"/>
      <c r="AH963" s="65"/>
      <c r="BF963" s="65"/>
      <c r="BG963" s="65"/>
      <c r="BI963" s="65"/>
    </row>
    <row r="964" spans="4:61">
      <c r="D964" s="162" t="str">
        <f t="shared" si="144"/>
        <v/>
      </c>
      <c r="E964" s="162" t="str">
        <f t="shared" ref="E964:E1027" si="145">IF(D964="","",IF(ISERROR(INDEX($A$25:$B$34,MATCH(D964,$A$25:$A$34,0),2)),0,INDEX($A$25:$B$34,MATCH(D964,$A$25:$A$34,0),2)))</f>
        <v/>
      </c>
      <c r="F964" s="164" t="str">
        <f t="shared" ref="F964:F1027" si="146">IF(D964="","",IF(emi&gt;(L963*(1+rate/freq)),IF((L963*(1+rate/freq))&lt;0,0,(L963*(1+rate/freq))),emi))</f>
        <v/>
      </c>
      <c r="G964" s="165" t="str">
        <f t="shared" ref="G964:G1027" si="147">IF(D964="","",IF(L963&lt;0,0,L963)*rate/freq)</f>
        <v/>
      </c>
      <c r="H964" s="164" t="str">
        <f t="shared" si="141"/>
        <v/>
      </c>
      <c r="I964" s="162"/>
      <c r="J964" s="210"/>
      <c r="K964" s="162">
        <f t="shared" si="142"/>
        <v>0</v>
      </c>
      <c r="L964" s="164" t="str">
        <f t="shared" si="143"/>
        <v/>
      </c>
      <c r="M964" s="177"/>
      <c r="N964" s="59"/>
      <c r="O964" s="59"/>
      <c r="P964" s="59"/>
      <c r="Q964" s="59"/>
      <c r="R964" s="59"/>
      <c r="S964" s="59"/>
      <c r="T964" s="59"/>
      <c r="U964" s="59"/>
      <c r="V964" s="59"/>
      <c r="AA964" s="59"/>
      <c r="AB964" s="59"/>
      <c r="AC964" s="59"/>
      <c r="AD964" s="59"/>
      <c r="AE964" s="59"/>
      <c r="AF964" s="59"/>
      <c r="AG964" s="59"/>
      <c r="AH964" s="65"/>
      <c r="BF964" s="65"/>
      <c r="BG964" s="65"/>
      <c r="BI964" s="65"/>
    </row>
    <row r="965" spans="4:61">
      <c r="D965" s="162" t="str">
        <f t="shared" si="144"/>
        <v/>
      </c>
      <c r="E965" s="162" t="str">
        <f t="shared" si="145"/>
        <v/>
      </c>
      <c r="F965" s="164" t="str">
        <f t="shared" si="146"/>
        <v/>
      </c>
      <c r="G965" s="165" t="str">
        <f t="shared" si="147"/>
        <v/>
      </c>
      <c r="H965" s="164" t="str">
        <f t="shared" ref="H965:H1028" si="148">IF(D965="","",F965-G965)</f>
        <v/>
      </c>
      <c r="I965" s="162"/>
      <c r="J965" s="210"/>
      <c r="K965" s="162">
        <f t="shared" ref="K965:K1028" si="149">IF(L964=0,0,J965)</f>
        <v>0</v>
      </c>
      <c r="L965" s="164" t="str">
        <f t="shared" ref="L965:L1028" si="150">IF(D965="","",IF(L964&lt;=0,0,IF(L964+E965-H965-I965-K965&lt;0,0,L964+E965-H965-I965-K965)))</f>
        <v/>
      </c>
      <c r="M965" s="177"/>
      <c r="N965" s="59"/>
      <c r="O965" s="59"/>
      <c r="P965" s="59"/>
      <c r="Q965" s="59"/>
      <c r="R965" s="59"/>
      <c r="S965" s="59"/>
      <c r="T965" s="59"/>
      <c r="U965" s="59"/>
      <c r="V965" s="59"/>
      <c r="AA965" s="59"/>
      <c r="AB965" s="59"/>
      <c r="AC965" s="59"/>
      <c r="AD965" s="59"/>
      <c r="AE965" s="59"/>
      <c r="AF965" s="59"/>
      <c r="AG965" s="59"/>
      <c r="AH965" s="65"/>
      <c r="BF965" s="65"/>
      <c r="BG965" s="65"/>
      <c r="BI965" s="65"/>
    </row>
    <row r="966" spans="4:61">
      <c r="D966" s="162" t="str">
        <f t="shared" si="144"/>
        <v/>
      </c>
      <c r="E966" s="162" t="str">
        <f t="shared" si="145"/>
        <v/>
      </c>
      <c r="F966" s="164" t="str">
        <f t="shared" si="146"/>
        <v/>
      </c>
      <c r="G966" s="165" t="str">
        <f t="shared" si="147"/>
        <v/>
      </c>
      <c r="H966" s="164" t="str">
        <f t="shared" si="148"/>
        <v/>
      </c>
      <c r="I966" s="162"/>
      <c r="J966" s="210"/>
      <c r="K966" s="162">
        <f t="shared" si="149"/>
        <v>0</v>
      </c>
      <c r="L966" s="164" t="str">
        <f t="shared" si="150"/>
        <v/>
      </c>
      <c r="M966" s="177"/>
      <c r="N966" s="59"/>
      <c r="O966" s="59"/>
      <c r="P966" s="59"/>
      <c r="Q966" s="59"/>
      <c r="R966" s="59"/>
      <c r="S966" s="59"/>
      <c r="T966" s="59"/>
      <c r="U966" s="59"/>
      <c r="V966" s="59"/>
      <c r="AA966" s="59"/>
      <c r="AB966" s="59"/>
      <c r="AC966" s="59"/>
      <c r="AD966" s="59"/>
      <c r="AE966" s="59"/>
      <c r="AF966" s="59"/>
      <c r="AG966" s="59"/>
      <c r="AH966" s="65"/>
      <c r="BF966" s="65"/>
      <c r="BG966" s="65"/>
      <c r="BI966" s="65"/>
    </row>
    <row r="967" spans="4:61">
      <c r="D967" s="162" t="str">
        <f t="shared" si="144"/>
        <v/>
      </c>
      <c r="E967" s="162" t="str">
        <f t="shared" si="145"/>
        <v/>
      </c>
      <c r="F967" s="164" t="str">
        <f t="shared" si="146"/>
        <v/>
      </c>
      <c r="G967" s="165" t="str">
        <f t="shared" si="147"/>
        <v/>
      </c>
      <c r="H967" s="164" t="str">
        <f t="shared" si="148"/>
        <v/>
      </c>
      <c r="I967" s="162"/>
      <c r="J967" s="210"/>
      <c r="K967" s="162">
        <f t="shared" si="149"/>
        <v>0</v>
      </c>
      <c r="L967" s="164" t="str">
        <f t="shared" si="150"/>
        <v/>
      </c>
      <c r="M967" s="177"/>
      <c r="N967" s="59"/>
      <c r="O967" s="59"/>
      <c r="P967" s="59"/>
      <c r="Q967" s="59"/>
      <c r="R967" s="59"/>
      <c r="S967" s="59"/>
      <c r="T967" s="59"/>
      <c r="U967" s="59"/>
      <c r="V967" s="59"/>
      <c r="AA967" s="59"/>
      <c r="AB967" s="59"/>
      <c r="AC967" s="59"/>
      <c r="AD967" s="59"/>
      <c r="AE967" s="59"/>
      <c r="AF967" s="59"/>
      <c r="AG967" s="59"/>
      <c r="AH967" s="65"/>
      <c r="BF967" s="65"/>
      <c r="BG967" s="65"/>
      <c r="BI967" s="65"/>
    </row>
    <row r="968" spans="4:61">
      <c r="D968" s="162" t="str">
        <f t="shared" si="144"/>
        <v/>
      </c>
      <c r="E968" s="162" t="str">
        <f t="shared" si="145"/>
        <v/>
      </c>
      <c r="F968" s="164" t="str">
        <f t="shared" si="146"/>
        <v/>
      </c>
      <c r="G968" s="165" t="str">
        <f t="shared" si="147"/>
        <v/>
      </c>
      <c r="H968" s="164" t="str">
        <f t="shared" si="148"/>
        <v/>
      </c>
      <c r="I968" s="162"/>
      <c r="J968" s="210"/>
      <c r="K968" s="162">
        <f t="shared" si="149"/>
        <v>0</v>
      </c>
      <c r="L968" s="164" t="str">
        <f t="shared" si="150"/>
        <v/>
      </c>
      <c r="M968" s="177"/>
      <c r="N968" s="59"/>
      <c r="O968" s="59"/>
      <c r="P968" s="59"/>
      <c r="Q968" s="59"/>
      <c r="R968" s="59"/>
      <c r="S968" s="59"/>
      <c r="T968" s="59"/>
      <c r="U968" s="59"/>
      <c r="V968" s="59"/>
      <c r="AA968" s="59"/>
      <c r="AB968" s="59"/>
      <c r="AC968" s="59"/>
      <c r="AD968" s="59"/>
      <c r="AE968" s="59"/>
      <c r="AF968" s="59"/>
      <c r="AG968" s="59"/>
      <c r="AH968" s="65"/>
      <c r="BF968" s="65"/>
      <c r="BG968" s="65"/>
      <c r="BI968" s="65"/>
    </row>
    <row r="969" spans="4:61">
      <c r="D969" s="162" t="str">
        <f t="shared" si="144"/>
        <v/>
      </c>
      <c r="E969" s="162" t="str">
        <f t="shared" si="145"/>
        <v/>
      </c>
      <c r="F969" s="164" t="str">
        <f t="shared" si="146"/>
        <v/>
      </c>
      <c r="G969" s="165" t="str">
        <f t="shared" si="147"/>
        <v/>
      </c>
      <c r="H969" s="164" t="str">
        <f t="shared" si="148"/>
        <v/>
      </c>
      <c r="I969" s="162"/>
      <c r="J969" s="210"/>
      <c r="K969" s="162">
        <f t="shared" si="149"/>
        <v>0</v>
      </c>
      <c r="L969" s="164" t="str">
        <f t="shared" si="150"/>
        <v/>
      </c>
      <c r="M969" s="177"/>
      <c r="N969" s="59"/>
      <c r="O969" s="59"/>
      <c r="P969" s="59"/>
      <c r="Q969" s="59"/>
      <c r="R969" s="59"/>
      <c r="S969" s="59"/>
      <c r="T969" s="59"/>
      <c r="U969" s="59"/>
      <c r="V969" s="59"/>
      <c r="AA969" s="59"/>
      <c r="AB969" s="59"/>
      <c r="AC969" s="59"/>
      <c r="AD969" s="59"/>
      <c r="AE969" s="59"/>
      <c r="AF969" s="59"/>
      <c r="AG969" s="59"/>
      <c r="AH969" s="65"/>
      <c r="BF969" s="65"/>
      <c r="BG969" s="65"/>
      <c r="BI969" s="65"/>
    </row>
    <row r="970" spans="4:61">
      <c r="D970" s="162" t="str">
        <f t="shared" si="144"/>
        <v/>
      </c>
      <c r="E970" s="162" t="str">
        <f t="shared" si="145"/>
        <v/>
      </c>
      <c r="F970" s="164" t="str">
        <f t="shared" si="146"/>
        <v/>
      </c>
      <c r="G970" s="165" t="str">
        <f t="shared" si="147"/>
        <v/>
      </c>
      <c r="H970" s="164" t="str">
        <f t="shared" si="148"/>
        <v/>
      </c>
      <c r="I970" s="162"/>
      <c r="J970" s="210"/>
      <c r="K970" s="162">
        <f t="shared" si="149"/>
        <v>0</v>
      </c>
      <c r="L970" s="164" t="str">
        <f t="shared" si="150"/>
        <v/>
      </c>
      <c r="M970" s="177"/>
      <c r="N970" s="59"/>
      <c r="O970" s="59"/>
      <c r="P970" s="59"/>
      <c r="Q970" s="59"/>
      <c r="R970" s="59"/>
      <c r="S970" s="59"/>
      <c r="T970" s="59"/>
      <c r="U970" s="59"/>
      <c r="V970" s="59"/>
      <c r="AA970" s="59"/>
      <c r="AB970" s="59"/>
      <c r="AC970" s="59"/>
      <c r="AD970" s="59"/>
      <c r="AE970" s="59"/>
      <c r="AF970" s="59"/>
      <c r="AG970" s="59"/>
      <c r="AH970" s="65"/>
      <c r="BF970" s="65"/>
      <c r="BG970" s="65"/>
      <c r="BI970" s="65"/>
    </row>
    <row r="971" spans="4:61">
      <c r="D971" s="162" t="str">
        <f t="shared" si="144"/>
        <v/>
      </c>
      <c r="E971" s="162" t="str">
        <f t="shared" si="145"/>
        <v/>
      </c>
      <c r="F971" s="164" t="str">
        <f t="shared" si="146"/>
        <v/>
      </c>
      <c r="G971" s="165" t="str">
        <f t="shared" si="147"/>
        <v/>
      </c>
      <c r="H971" s="164" t="str">
        <f t="shared" si="148"/>
        <v/>
      </c>
      <c r="I971" s="162"/>
      <c r="J971" s="210"/>
      <c r="K971" s="162">
        <f t="shared" si="149"/>
        <v>0</v>
      </c>
      <c r="L971" s="164" t="str">
        <f t="shared" si="150"/>
        <v/>
      </c>
      <c r="M971" s="177"/>
      <c r="N971" s="59"/>
      <c r="O971" s="59"/>
      <c r="P971" s="59"/>
      <c r="Q971" s="59"/>
      <c r="R971" s="59"/>
      <c r="S971" s="59"/>
      <c r="T971" s="59"/>
      <c r="U971" s="59"/>
      <c r="V971" s="59"/>
      <c r="AA971" s="59"/>
      <c r="AB971" s="59"/>
      <c r="AC971" s="59"/>
      <c r="AD971" s="59"/>
      <c r="AE971" s="59"/>
      <c r="AF971" s="59"/>
      <c r="AG971" s="59"/>
      <c r="AH971" s="65"/>
      <c r="BF971" s="65"/>
      <c r="BG971" s="65"/>
      <c r="BI971" s="65"/>
    </row>
    <row r="972" spans="4:61">
      <c r="D972" s="162" t="str">
        <f t="shared" si="144"/>
        <v/>
      </c>
      <c r="E972" s="162" t="str">
        <f t="shared" si="145"/>
        <v/>
      </c>
      <c r="F972" s="164" t="str">
        <f t="shared" si="146"/>
        <v/>
      </c>
      <c r="G972" s="165" t="str">
        <f t="shared" si="147"/>
        <v/>
      </c>
      <c r="H972" s="164" t="str">
        <f t="shared" si="148"/>
        <v/>
      </c>
      <c r="I972" s="162"/>
      <c r="J972" s="210"/>
      <c r="K972" s="162">
        <f t="shared" si="149"/>
        <v>0</v>
      </c>
      <c r="L972" s="164" t="str">
        <f t="shared" si="150"/>
        <v/>
      </c>
      <c r="M972" s="177"/>
      <c r="N972" s="59"/>
      <c r="O972" s="59"/>
      <c r="P972" s="59"/>
      <c r="Q972" s="59"/>
      <c r="R972" s="59"/>
      <c r="S972" s="59"/>
      <c r="T972" s="59"/>
      <c r="U972" s="59"/>
      <c r="V972" s="59"/>
      <c r="AA972" s="59"/>
      <c r="AB972" s="59"/>
      <c r="AC972" s="59"/>
      <c r="AD972" s="59"/>
      <c r="AE972" s="59"/>
      <c r="AF972" s="59"/>
      <c r="AG972" s="59"/>
      <c r="AH972" s="65"/>
      <c r="BF972" s="65"/>
      <c r="BG972" s="65"/>
      <c r="BI972" s="65"/>
    </row>
    <row r="973" spans="4:61">
      <c r="D973" s="162" t="str">
        <f t="shared" si="144"/>
        <v/>
      </c>
      <c r="E973" s="162" t="str">
        <f t="shared" si="145"/>
        <v/>
      </c>
      <c r="F973" s="164" t="str">
        <f t="shared" si="146"/>
        <v/>
      </c>
      <c r="G973" s="165" t="str">
        <f t="shared" si="147"/>
        <v/>
      </c>
      <c r="H973" s="164" t="str">
        <f t="shared" si="148"/>
        <v/>
      </c>
      <c r="I973" s="162"/>
      <c r="J973" s="210"/>
      <c r="K973" s="162">
        <f t="shared" si="149"/>
        <v>0</v>
      </c>
      <c r="L973" s="164" t="str">
        <f t="shared" si="150"/>
        <v/>
      </c>
      <c r="M973" s="177"/>
      <c r="N973" s="59"/>
      <c r="O973" s="59"/>
      <c r="P973" s="59"/>
      <c r="Q973" s="59"/>
      <c r="R973" s="59"/>
      <c r="S973" s="59"/>
      <c r="T973" s="59"/>
      <c r="U973" s="59"/>
      <c r="V973" s="59"/>
      <c r="AA973" s="59"/>
      <c r="AB973" s="59"/>
      <c r="AC973" s="59"/>
      <c r="AD973" s="59"/>
      <c r="AE973" s="59"/>
      <c r="AF973" s="59"/>
      <c r="AG973" s="59"/>
      <c r="AH973" s="65"/>
      <c r="BF973" s="65"/>
      <c r="BG973" s="65"/>
      <c r="BI973" s="65"/>
    </row>
    <row r="974" spans="4:61">
      <c r="D974" s="162" t="str">
        <f t="shared" si="144"/>
        <v/>
      </c>
      <c r="E974" s="162" t="str">
        <f t="shared" si="145"/>
        <v/>
      </c>
      <c r="F974" s="164" t="str">
        <f t="shared" si="146"/>
        <v/>
      </c>
      <c r="G974" s="165" t="str">
        <f t="shared" si="147"/>
        <v/>
      </c>
      <c r="H974" s="164" t="str">
        <f t="shared" si="148"/>
        <v/>
      </c>
      <c r="I974" s="162"/>
      <c r="J974" s="210"/>
      <c r="K974" s="162">
        <f t="shared" si="149"/>
        <v>0</v>
      </c>
      <c r="L974" s="164" t="str">
        <f t="shared" si="150"/>
        <v/>
      </c>
      <c r="M974" s="177"/>
      <c r="N974" s="59"/>
      <c r="O974" s="59"/>
      <c r="P974" s="59"/>
      <c r="Q974" s="59"/>
      <c r="R974" s="59"/>
      <c r="S974" s="59"/>
      <c r="T974" s="59"/>
      <c r="U974" s="59"/>
      <c r="V974" s="59"/>
      <c r="AA974" s="59"/>
      <c r="AB974" s="59"/>
      <c r="AC974" s="59"/>
      <c r="AD974" s="59"/>
      <c r="AE974" s="59"/>
      <c r="AF974" s="59"/>
      <c r="AG974" s="59"/>
      <c r="AH974" s="65"/>
      <c r="BF974" s="65"/>
      <c r="BG974" s="65"/>
      <c r="BI974" s="65"/>
    </row>
    <row r="975" spans="4:61">
      <c r="D975" s="162" t="str">
        <f t="shared" si="144"/>
        <v/>
      </c>
      <c r="E975" s="162" t="str">
        <f t="shared" si="145"/>
        <v/>
      </c>
      <c r="F975" s="164" t="str">
        <f t="shared" si="146"/>
        <v/>
      </c>
      <c r="G975" s="165" t="str">
        <f t="shared" si="147"/>
        <v/>
      </c>
      <c r="H975" s="164" t="str">
        <f t="shared" si="148"/>
        <v/>
      </c>
      <c r="I975" s="162"/>
      <c r="J975" s="210"/>
      <c r="K975" s="162">
        <f t="shared" si="149"/>
        <v>0</v>
      </c>
      <c r="L975" s="164" t="str">
        <f t="shared" si="150"/>
        <v/>
      </c>
      <c r="M975" s="177"/>
      <c r="N975" s="59"/>
      <c r="O975" s="59"/>
      <c r="P975" s="59"/>
      <c r="Q975" s="59"/>
      <c r="R975" s="59"/>
      <c r="S975" s="59"/>
      <c r="T975" s="59"/>
      <c r="U975" s="59"/>
      <c r="V975" s="59"/>
      <c r="AA975" s="59"/>
      <c r="AB975" s="59"/>
      <c r="AC975" s="59"/>
      <c r="AD975" s="59"/>
      <c r="AE975" s="59"/>
      <c r="AF975" s="59"/>
      <c r="AG975" s="59"/>
      <c r="AH975" s="65"/>
      <c r="BF975" s="65"/>
      <c r="BG975" s="65"/>
      <c r="BI975" s="65"/>
    </row>
    <row r="976" spans="4:61">
      <c r="D976" s="162" t="str">
        <f t="shared" si="144"/>
        <v/>
      </c>
      <c r="E976" s="162" t="str">
        <f t="shared" si="145"/>
        <v/>
      </c>
      <c r="F976" s="164" t="str">
        <f t="shared" si="146"/>
        <v/>
      </c>
      <c r="G976" s="165" t="str">
        <f t="shared" si="147"/>
        <v/>
      </c>
      <c r="H976" s="164" t="str">
        <f t="shared" si="148"/>
        <v/>
      </c>
      <c r="I976" s="162"/>
      <c r="J976" s="210"/>
      <c r="K976" s="162">
        <f t="shared" si="149"/>
        <v>0</v>
      </c>
      <c r="L976" s="164" t="str">
        <f t="shared" si="150"/>
        <v/>
      </c>
      <c r="M976" s="177"/>
      <c r="N976" s="59"/>
      <c r="O976" s="59"/>
      <c r="P976" s="59"/>
      <c r="Q976" s="59"/>
      <c r="R976" s="59"/>
      <c r="S976" s="59"/>
      <c r="T976" s="59"/>
      <c r="U976" s="59"/>
      <c r="V976" s="59"/>
      <c r="AA976" s="59"/>
      <c r="AB976" s="59"/>
      <c r="AC976" s="59"/>
      <c r="AD976" s="59"/>
      <c r="AE976" s="59"/>
      <c r="AF976" s="59"/>
      <c r="AG976" s="59"/>
      <c r="AH976" s="65"/>
      <c r="BF976" s="65"/>
      <c r="BG976" s="65"/>
      <c r="BI976" s="65"/>
    </row>
    <row r="977" spans="4:61">
      <c r="D977" s="162" t="str">
        <f t="shared" si="144"/>
        <v/>
      </c>
      <c r="E977" s="162" t="str">
        <f t="shared" si="145"/>
        <v/>
      </c>
      <c r="F977" s="164" t="str">
        <f t="shared" si="146"/>
        <v/>
      </c>
      <c r="G977" s="165" t="str">
        <f t="shared" si="147"/>
        <v/>
      </c>
      <c r="H977" s="164" t="str">
        <f t="shared" si="148"/>
        <v/>
      </c>
      <c r="I977" s="162"/>
      <c r="J977" s="210"/>
      <c r="K977" s="162">
        <f t="shared" si="149"/>
        <v>0</v>
      </c>
      <c r="L977" s="164" t="str">
        <f t="shared" si="150"/>
        <v/>
      </c>
      <c r="M977" s="177"/>
      <c r="N977" s="59"/>
      <c r="O977" s="59"/>
      <c r="P977" s="59"/>
      <c r="Q977" s="59"/>
      <c r="R977" s="59"/>
      <c r="S977" s="59"/>
      <c r="T977" s="59"/>
      <c r="U977" s="59"/>
      <c r="V977" s="59"/>
      <c r="AA977" s="59"/>
      <c r="AB977" s="59"/>
      <c r="AC977" s="59"/>
      <c r="AD977" s="59"/>
      <c r="AE977" s="59"/>
      <c r="AF977" s="59"/>
      <c r="AG977" s="59"/>
      <c r="AH977" s="65"/>
      <c r="BF977" s="65"/>
      <c r="BG977" s="65"/>
      <c r="BI977" s="65"/>
    </row>
    <row r="978" spans="4:61">
      <c r="D978" s="162" t="str">
        <f t="shared" si="144"/>
        <v/>
      </c>
      <c r="E978" s="162" t="str">
        <f t="shared" si="145"/>
        <v/>
      </c>
      <c r="F978" s="164" t="str">
        <f t="shared" si="146"/>
        <v/>
      </c>
      <c r="G978" s="165" t="str">
        <f t="shared" si="147"/>
        <v/>
      </c>
      <c r="H978" s="164" t="str">
        <f t="shared" si="148"/>
        <v/>
      </c>
      <c r="I978" s="162"/>
      <c r="J978" s="210"/>
      <c r="K978" s="162">
        <f t="shared" si="149"/>
        <v>0</v>
      </c>
      <c r="L978" s="164" t="str">
        <f t="shared" si="150"/>
        <v/>
      </c>
      <c r="M978" s="177"/>
      <c r="N978" s="59"/>
      <c r="O978" s="59"/>
      <c r="P978" s="59"/>
      <c r="Q978" s="59"/>
      <c r="R978" s="59"/>
      <c r="S978" s="59"/>
      <c r="T978" s="59"/>
      <c r="U978" s="59"/>
      <c r="V978" s="59"/>
      <c r="AA978" s="59"/>
      <c r="AB978" s="59"/>
      <c r="AC978" s="59"/>
      <c r="AD978" s="59"/>
      <c r="AE978" s="59"/>
      <c r="AF978" s="59"/>
      <c r="AG978" s="59"/>
      <c r="AH978" s="65"/>
      <c r="BF978" s="65"/>
      <c r="BG978" s="65"/>
      <c r="BI978" s="65"/>
    </row>
    <row r="979" spans="4:61">
      <c r="D979" s="162" t="str">
        <f t="shared" si="144"/>
        <v/>
      </c>
      <c r="E979" s="162" t="str">
        <f t="shared" si="145"/>
        <v/>
      </c>
      <c r="F979" s="164" t="str">
        <f t="shared" si="146"/>
        <v/>
      </c>
      <c r="G979" s="165" t="str">
        <f t="shared" si="147"/>
        <v/>
      </c>
      <c r="H979" s="164" t="str">
        <f t="shared" si="148"/>
        <v/>
      </c>
      <c r="I979" s="162"/>
      <c r="J979" s="210"/>
      <c r="K979" s="162">
        <f t="shared" si="149"/>
        <v>0</v>
      </c>
      <c r="L979" s="164" t="str">
        <f t="shared" si="150"/>
        <v/>
      </c>
      <c r="M979" s="177"/>
      <c r="N979" s="59"/>
      <c r="O979" s="59"/>
      <c r="P979" s="59"/>
      <c r="Q979" s="59"/>
      <c r="R979" s="59"/>
      <c r="S979" s="59"/>
      <c r="T979" s="59"/>
      <c r="U979" s="59"/>
      <c r="V979" s="59"/>
      <c r="AA979" s="59"/>
      <c r="AB979" s="59"/>
      <c r="AC979" s="59"/>
      <c r="AD979" s="59"/>
      <c r="AE979" s="59"/>
      <c r="AF979" s="59"/>
      <c r="AG979" s="59"/>
      <c r="AH979" s="65"/>
      <c r="BF979" s="65"/>
      <c r="BG979" s="65"/>
      <c r="BI979" s="65"/>
    </row>
    <row r="980" spans="4:61">
      <c r="D980" s="162" t="str">
        <f t="shared" si="144"/>
        <v/>
      </c>
      <c r="E980" s="162" t="str">
        <f t="shared" si="145"/>
        <v/>
      </c>
      <c r="F980" s="164" t="str">
        <f t="shared" si="146"/>
        <v/>
      </c>
      <c r="G980" s="165" t="str">
        <f t="shared" si="147"/>
        <v/>
      </c>
      <c r="H980" s="164" t="str">
        <f t="shared" si="148"/>
        <v/>
      </c>
      <c r="I980" s="162"/>
      <c r="J980" s="210"/>
      <c r="K980" s="162">
        <f t="shared" si="149"/>
        <v>0</v>
      </c>
      <c r="L980" s="164" t="str">
        <f t="shared" si="150"/>
        <v/>
      </c>
      <c r="M980" s="177"/>
      <c r="N980" s="59"/>
      <c r="O980" s="59"/>
      <c r="P980" s="59"/>
      <c r="Q980" s="59"/>
      <c r="R980" s="59"/>
      <c r="S980" s="59"/>
      <c r="T980" s="59"/>
      <c r="U980" s="59"/>
      <c r="V980" s="59"/>
      <c r="AA980" s="59"/>
      <c r="AB980" s="59"/>
      <c r="AC980" s="59"/>
      <c r="AD980" s="59"/>
      <c r="AE980" s="59"/>
      <c r="AF980" s="59"/>
      <c r="AG980" s="59"/>
      <c r="AH980" s="65"/>
      <c r="BF980" s="65"/>
      <c r="BG980" s="65"/>
      <c r="BI980" s="65"/>
    </row>
    <row r="981" spans="4:61">
      <c r="D981" s="162" t="str">
        <f t="shared" si="144"/>
        <v/>
      </c>
      <c r="E981" s="162" t="str">
        <f t="shared" si="145"/>
        <v/>
      </c>
      <c r="F981" s="164" t="str">
        <f t="shared" si="146"/>
        <v/>
      </c>
      <c r="G981" s="165" t="str">
        <f t="shared" si="147"/>
        <v/>
      </c>
      <c r="H981" s="164" t="str">
        <f t="shared" si="148"/>
        <v/>
      </c>
      <c r="I981" s="162"/>
      <c r="J981" s="210"/>
      <c r="K981" s="162">
        <f t="shared" si="149"/>
        <v>0</v>
      </c>
      <c r="L981" s="164" t="str">
        <f t="shared" si="150"/>
        <v/>
      </c>
      <c r="M981" s="177"/>
      <c r="N981" s="59"/>
      <c r="O981" s="59"/>
      <c r="P981" s="59"/>
      <c r="Q981" s="59"/>
      <c r="R981" s="59"/>
      <c r="S981" s="59"/>
      <c r="T981" s="59"/>
      <c r="U981" s="59"/>
      <c r="V981" s="59"/>
      <c r="AA981" s="59"/>
      <c r="AB981" s="59"/>
      <c r="AC981" s="59"/>
      <c r="AD981" s="59"/>
      <c r="AE981" s="59"/>
      <c r="AF981" s="59"/>
      <c r="AG981" s="59"/>
      <c r="AH981" s="65"/>
      <c r="BF981" s="65"/>
      <c r="BG981" s="65"/>
      <c r="BI981" s="65"/>
    </row>
    <row r="982" spans="4:61">
      <c r="D982" s="162" t="str">
        <f t="shared" si="144"/>
        <v/>
      </c>
      <c r="E982" s="162" t="str">
        <f t="shared" si="145"/>
        <v/>
      </c>
      <c r="F982" s="164" t="str">
        <f t="shared" si="146"/>
        <v/>
      </c>
      <c r="G982" s="165" t="str">
        <f t="shared" si="147"/>
        <v/>
      </c>
      <c r="H982" s="164" t="str">
        <f t="shared" si="148"/>
        <v/>
      </c>
      <c r="I982" s="162"/>
      <c r="J982" s="210"/>
      <c r="K982" s="162">
        <f t="shared" si="149"/>
        <v>0</v>
      </c>
      <c r="L982" s="164" t="str">
        <f t="shared" si="150"/>
        <v/>
      </c>
      <c r="M982" s="177"/>
      <c r="N982" s="59"/>
      <c r="O982" s="59"/>
      <c r="P982" s="59"/>
      <c r="Q982" s="59"/>
      <c r="R982" s="59"/>
      <c r="S982" s="59"/>
      <c r="T982" s="59"/>
      <c r="U982" s="59"/>
      <c r="V982" s="59"/>
      <c r="AA982" s="59"/>
      <c r="AB982" s="59"/>
      <c r="AC982" s="59"/>
      <c r="AD982" s="59"/>
      <c r="AE982" s="59"/>
      <c r="AF982" s="59"/>
      <c r="AG982" s="59"/>
      <c r="AH982" s="65"/>
      <c r="BF982" s="65"/>
      <c r="BG982" s="65"/>
      <c r="BI982" s="65"/>
    </row>
    <row r="983" spans="4:61">
      <c r="D983" s="162" t="str">
        <f t="shared" si="144"/>
        <v/>
      </c>
      <c r="E983" s="162" t="str">
        <f t="shared" si="145"/>
        <v/>
      </c>
      <c r="F983" s="164" t="str">
        <f t="shared" si="146"/>
        <v/>
      </c>
      <c r="G983" s="165" t="str">
        <f t="shared" si="147"/>
        <v/>
      </c>
      <c r="H983" s="164" t="str">
        <f t="shared" si="148"/>
        <v/>
      </c>
      <c r="I983" s="162"/>
      <c r="J983" s="210"/>
      <c r="K983" s="162">
        <f t="shared" si="149"/>
        <v>0</v>
      </c>
      <c r="L983" s="164" t="str">
        <f t="shared" si="150"/>
        <v/>
      </c>
      <c r="M983" s="177"/>
      <c r="N983" s="59"/>
      <c r="O983" s="59"/>
      <c r="P983" s="59"/>
      <c r="Q983" s="59"/>
      <c r="R983" s="59"/>
      <c r="S983" s="59"/>
      <c r="T983" s="59"/>
      <c r="U983" s="59"/>
      <c r="V983" s="59"/>
      <c r="AA983" s="59"/>
      <c r="AB983" s="59"/>
      <c r="AC983" s="59"/>
      <c r="AD983" s="59"/>
      <c r="AE983" s="59"/>
      <c r="AF983" s="59"/>
      <c r="AG983" s="59"/>
      <c r="AH983" s="65"/>
      <c r="BF983" s="65"/>
      <c r="BG983" s="65"/>
      <c r="BI983" s="65"/>
    </row>
    <row r="984" spans="4:61">
      <c r="D984" s="162" t="str">
        <f t="shared" si="144"/>
        <v/>
      </c>
      <c r="E984" s="162" t="str">
        <f t="shared" si="145"/>
        <v/>
      </c>
      <c r="F984" s="164" t="str">
        <f t="shared" si="146"/>
        <v/>
      </c>
      <c r="G984" s="165" t="str">
        <f t="shared" si="147"/>
        <v/>
      </c>
      <c r="H984" s="164" t="str">
        <f t="shared" si="148"/>
        <v/>
      </c>
      <c r="I984" s="162"/>
      <c r="J984" s="210"/>
      <c r="K984" s="162">
        <f t="shared" si="149"/>
        <v>0</v>
      </c>
      <c r="L984" s="164" t="str">
        <f t="shared" si="150"/>
        <v/>
      </c>
      <c r="M984" s="177"/>
      <c r="N984" s="59"/>
      <c r="O984" s="59"/>
      <c r="P984" s="59"/>
      <c r="Q984" s="59"/>
      <c r="R984" s="59"/>
      <c r="S984" s="59"/>
      <c r="T984" s="59"/>
      <c r="U984" s="59"/>
      <c r="V984" s="59"/>
      <c r="AA984" s="59"/>
      <c r="AB984" s="59"/>
      <c r="AC984" s="59"/>
      <c r="AD984" s="59"/>
      <c r="AE984" s="59"/>
      <c r="AF984" s="59"/>
      <c r="AG984" s="59"/>
      <c r="AH984" s="65"/>
      <c r="BF984" s="65"/>
      <c r="BG984" s="65"/>
      <c r="BI984" s="65"/>
    </row>
    <row r="985" spans="4:61">
      <c r="D985" s="162" t="str">
        <f t="shared" si="144"/>
        <v/>
      </c>
      <c r="E985" s="162" t="str">
        <f t="shared" si="145"/>
        <v/>
      </c>
      <c r="F985" s="164" t="str">
        <f t="shared" si="146"/>
        <v/>
      </c>
      <c r="G985" s="165" t="str">
        <f t="shared" si="147"/>
        <v/>
      </c>
      <c r="H985" s="164" t="str">
        <f t="shared" si="148"/>
        <v/>
      </c>
      <c r="I985" s="162"/>
      <c r="J985" s="210"/>
      <c r="K985" s="162">
        <f t="shared" si="149"/>
        <v>0</v>
      </c>
      <c r="L985" s="164" t="str">
        <f t="shared" si="150"/>
        <v/>
      </c>
      <c r="M985" s="177"/>
      <c r="N985" s="59"/>
      <c r="O985" s="59"/>
      <c r="P985" s="59"/>
      <c r="Q985" s="59"/>
      <c r="R985" s="59"/>
      <c r="S985" s="59"/>
      <c r="T985" s="59"/>
      <c r="U985" s="59"/>
      <c r="V985" s="59"/>
      <c r="AA985" s="59"/>
      <c r="AB985" s="59"/>
      <c r="AC985" s="59"/>
      <c r="AD985" s="59"/>
      <c r="AE985" s="59"/>
      <c r="AF985" s="59"/>
      <c r="AG985" s="59"/>
      <c r="AH985" s="65"/>
      <c r="BF985" s="65"/>
      <c r="BG985" s="65"/>
      <c r="BI985" s="65"/>
    </row>
    <row r="986" spans="4:61">
      <c r="D986" s="162" t="str">
        <f t="shared" si="144"/>
        <v/>
      </c>
      <c r="E986" s="162" t="str">
        <f t="shared" si="145"/>
        <v/>
      </c>
      <c r="F986" s="164" t="str">
        <f t="shared" si="146"/>
        <v/>
      </c>
      <c r="G986" s="165" t="str">
        <f t="shared" si="147"/>
        <v/>
      </c>
      <c r="H986" s="164" t="str">
        <f t="shared" si="148"/>
        <v/>
      </c>
      <c r="I986" s="162"/>
      <c r="J986" s="210"/>
      <c r="K986" s="162">
        <f t="shared" si="149"/>
        <v>0</v>
      </c>
      <c r="L986" s="164" t="str">
        <f t="shared" si="150"/>
        <v/>
      </c>
      <c r="M986" s="177"/>
      <c r="N986" s="59"/>
      <c r="O986" s="59"/>
      <c r="P986" s="59"/>
      <c r="Q986" s="59"/>
      <c r="R986" s="59"/>
      <c r="S986" s="59"/>
      <c r="T986" s="59"/>
      <c r="U986" s="59"/>
      <c r="V986" s="59"/>
      <c r="AA986" s="59"/>
      <c r="AB986" s="59"/>
      <c r="AC986" s="59"/>
      <c r="AD986" s="59"/>
      <c r="AE986" s="59"/>
      <c r="AF986" s="59"/>
      <c r="AG986" s="59"/>
      <c r="AH986" s="65"/>
      <c r="BF986" s="65"/>
      <c r="BG986" s="65"/>
      <c r="BI986" s="65"/>
    </row>
    <row r="987" spans="4:61">
      <c r="D987" s="162" t="str">
        <f t="shared" si="144"/>
        <v/>
      </c>
      <c r="E987" s="162" t="str">
        <f t="shared" si="145"/>
        <v/>
      </c>
      <c r="F987" s="164" t="str">
        <f t="shared" si="146"/>
        <v/>
      </c>
      <c r="G987" s="165" t="str">
        <f t="shared" si="147"/>
        <v/>
      </c>
      <c r="H987" s="164" t="str">
        <f t="shared" si="148"/>
        <v/>
      </c>
      <c r="I987" s="162"/>
      <c r="J987" s="210"/>
      <c r="K987" s="162">
        <f t="shared" si="149"/>
        <v>0</v>
      </c>
      <c r="L987" s="164" t="str">
        <f t="shared" si="150"/>
        <v/>
      </c>
      <c r="M987" s="177"/>
      <c r="N987" s="59"/>
      <c r="O987" s="59"/>
      <c r="P987" s="59"/>
      <c r="Q987" s="59"/>
      <c r="R987" s="59"/>
      <c r="S987" s="59"/>
      <c r="T987" s="59"/>
      <c r="U987" s="59"/>
      <c r="V987" s="59"/>
      <c r="AA987" s="59"/>
      <c r="AB987" s="59"/>
      <c r="AC987" s="59"/>
      <c r="AD987" s="59"/>
      <c r="AE987" s="59"/>
      <c r="AF987" s="59"/>
      <c r="AG987" s="59"/>
      <c r="AH987" s="65"/>
      <c r="BF987" s="65"/>
      <c r="BG987" s="65"/>
      <c r="BI987" s="65"/>
    </row>
    <row r="988" spans="4:61">
      <c r="D988" s="162" t="str">
        <f t="shared" si="144"/>
        <v/>
      </c>
      <c r="E988" s="162" t="str">
        <f t="shared" si="145"/>
        <v/>
      </c>
      <c r="F988" s="164" t="str">
        <f t="shared" si="146"/>
        <v/>
      </c>
      <c r="G988" s="165" t="str">
        <f t="shared" si="147"/>
        <v/>
      </c>
      <c r="H988" s="164" t="str">
        <f t="shared" si="148"/>
        <v/>
      </c>
      <c r="I988" s="162"/>
      <c r="J988" s="210"/>
      <c r="K988" s="162">
        <f t="shared" si="149"/>
        <v>0</v>
      </c>
      <c r="L988" s="164" t="str">
        <f t="shared" si="150"/>
        <v/>
      </c>
      <c r="M988" s="177"/>
      <c r="N988" s="59"/>
      <c r="O988" s="59"/>
      <c r="P988" s="59"/>
      <c r="Q988" s="59"/>
      <c r="R988" s="59"/>
      <c r="S988" s="59"/>
      <c r="T988" s="59"/>
      <c r="U988" s="59"/>
      <c r="V988" s="59"/>
      <c r="AA988" s="59"/>
      <c r="AB988" s="59"/>
      <c r="AC988" s="59"/>
      <c r="AD988" s="59"/>
      <c r="AE988" s="59"/>
      <c r="AF988" s="59"/>
      <c r="AG988" s="59"/>
      <c r="AH988" s="65"/>
      <c r="BF988" s="65"/>
      <c r="BG988" s="65"/>
      <c r="BI988" s="65"/>
    </row>
    <row r="989" spans="4:61">
      <c r="D989" s="162" t="str">
        <f t="shared" si="144"/>
        <v/>
      </c>
      <c r="E989" s="162" t="str">
        <f t="shared" si="145"/>
        <v/>
      </c>
      <c r="F989" s="164" t="str">
        <f t="shared" si="146"/>
        <v/>
      </c>
      <c r="G989" s="165" t="str">
        <f t="shared" si="147"/>
        <v/>
      </c>
      <c r="H989" s="164" t="str">
        <f t="shared" si="148"/>
        <v/>
      </c>
      <c r="I989" s="162"/>
      <c r="J989" s="210"/>
      <c r="K989" s="162">
        <f t="shared" si="149"/>
        <v>0</v>
      </c>
      <c r="L989" s="164" t="str">
        <f t="shared" si="150"/>
        <v/>
      </c>
      <c r="M989" s="177"/>
      <c r="N989" s="59"/>
      <c r="O989" s="59"/>
      <c r="P989" s="59"/>
      <c r="Q989" s="59"/>
      <c r="R989" s="59"/>
      <c r="S989" s="59"/>
      <c r="T989" s="59"/>
      <c r="U989" s="59"/>
      <c r="V989" s="59"/>
      <c r="AA989" s="59"/>
      <c r="AB989" s="59"/>
      <c r="AC989" s="59"/>
      <c r="AD989" s="59"/>
      <c r="AE989" s="59"/>
      <c r="AF989" s="59"/>
      <c r="AG989" s="59"/>
      <c r="AH989" s="65"/>
      <c r="BF989" s="65"/>
      <c r="BG989" s="65"/>
      <c r="BI989" s="65"/>
    </row>
    <row r="990" spans="4:61">
      <c r="D990" s="162" t="str">
        <f t="shared" si="144"/>
        <v/>
      </c>
      <c r="E990" s="162" t="str">
        <f t="shared" si="145"/>
        <v/>
      </c>
      <c r="F990" s="164" t="str">
        <f t="shared" si="146"/>
        <v/>
      </c>
      <c r="G990" s="165" t="str">
        <f t="shared" si="147"/>
        <v/>
      </c>
      <c r="H990" s="164" t="str">
        <f t="shared" si="148"/>
        <v/>
      </c>
      <c r="I990" s="162"/>
      <c r="J990" s="210"/>
      <c r="K990" s="162">
        <f t="shared" si="149"/>
        <v>0</v>
      </c>
      <c r="L990" s="164" t="str">
        <f t="shared" si="150"/>
        <v/>
      </c>
      <c r="M990" s="177"/>
      <c r="N990" s="59"/>
      <c r="O990" s="59"/>
      <c r="P990" s="59"/>
      <c r="Q990" s="59"/>
      <c r="R990" s="59"/>
      <c r="S990" s="59"/>
      <c r="T990" s="59"/>
      <c r="U990" s="59"/>
      <c r="V990" s="59"/>
      <c r="AA990" s="59"/>
      <c r="AB990" s="59"/>
      <c r="AC990" s="59"/>
      <c r="AD990" s="59"/>
      <c r="AE990" s="59"/>
      <c r="AF990" s="59"/>
      <c r="AG990" s="59"/>
      <c r="AH990" s="65"/>
      <c r="BF990" s="65"/>
      <c r="BG990" s="65"/>
      <c r="BI990" s="65"/>
    </row>
    <row r="991" spans="4:61">
      <c r="D991" s="162" t="str">
        <f t="shared" si="144"/>
        <v/>
      </c>
      <c r="E991" s="162" t="str">
        <f t="shared" si="145"/>
        <v/>
      </c>
      <c r="F991" s="164" t="str">
        <f t="shared" si="146"/>
        <v/>
      </c>
      <c r="G991" s="165" t="str">
        <f t="shared" si="147"/>
        <v/>
      </c>
      <c r="H991" s="164" t="str">
        <f t="shared" si="148"/>
        <v/>
      </c>
      <c r="I991" s="162"/>
      <c r="J991" s="210"/>
      <c r="K991" s="162">
        <f t="shared" si="149"/>
        <v>0</v>
      </c>
      <c r="L991" s="164" t="str">
        <f t="shared" si="150"/>
        <v/>
      </c>
      <c r="M991" s="177"/>
      <c r="N991" s="59"/>
      <c r="O991" s="59"/>
      <c r="P991" s="59"/>
      <c r="Q991" s="59"/>
      <c r="R991" s="59"/>
      <c r="S991" s="59"/>
      <c r="T991" s="59"/>
      <c r="U991" s="59"/>
      <c r="V991" s="59"/>
      <c r="AA991" s="59"/>
      <c r="AB991" s="59"/>
      <c r="AC991" s="59"/>
      <c r="AD991" s="59"/>
      <c r="AE991" s="59"/>
      <c r="AF991" s="59"/>
      <c r="AG991" s="59"/>
      <c r="AH991" s="65"/>
      <c r="BF991" s="65"/>
      <c r="BG991" s="65"/>
      <c r="BI991" s="65"/>
    </row>
    <row r="992" spans="4:61">
      <c r="D992" s="162" t="str">
        <f t="shared" si="144"/>
        <v/>
      </c>
      <c r="E992" s="162" t="str">
        <f t="shared" si="145"/>
        <v/>
      </c>
      <c r="F992" s="164" t="str">
        <f t="shared" si="146"/>
        <v/>
      </c>
      <c r="G992" s="165" t="str">
        <f t="shared" si="147"/>
        <v/>
      </c>
      <c r="H992" s="164" t="str">
        <f t="shared" si="148"/>
        <v/>
      </c>
      <c r="I992" s="162"/>
      <c r="J992" s="210"/>
      <c r="K992" s="162">
        <f t="shared" si="149"/>
        <v>0</v>
      </c>
      <c r="L992" s="164" t="str">
        <f t="shared" si="150"/>
        <v/>
      </c>
      <c r="M992" s="177"/>
      <c r="N992" s="59"/>
      <c r="O992" s="59"/>
      <c r="P992" s="59"/>
      <c r="Q992" s="59"/>
      <c r="R992" s="59"/>
      <c r="S992" s="59"/>
      <c r="T992" s="59"/>
      <c r="U992" s="59"/>
      <c r="V992" s="59"/>
      <c r="AA992" s="59"/>
      <c r="AB992" s="59"/>
      <c r="AC992" s="59"/>
      <c r="AD992" s="59"/>
      <c r="AE992" s="59"/>
      <c r="AF992" s="59"/>
      <c r="AG992" s="59"/>
      <c r="AH992" s="65"/>
      <c r="BF992" s="65"/>
      <c r="BG992" s="65"/>
      <c r="BI992" s="65"/>
    </row>
    <row r="993" spans="4:61">
      <c r="D993" s="162" t="str">
        <f t="shared" si="144"/>
        <v/>
      </c>
      <c r="E993" s="162" t="str">
        <f t="shared" si="145"/>
        <v/>
      </c>
      <c r="F993" s="164" t="str">
        <f t="shared" si="146"/>
        <v/>
      </c>
      <c r="G993" s="165" t="str">
        <f t="shared" si="147"/>
        <v/>
      </c>
      <c r="H993" s="164" t="str">
        <f t="shared" si="148"/>
        <v/>
      </c>
      <c r="I993" s="162"/>
      <c r="J993" s="210"/>
      <c r="K993" s="162">
        <f t="shared" si="149"/>
        <v>0</v>
      </c>
      <c r="L993" s="164" t="str">
        <f t="shared" si="150"/>
        <v/>
      </c>
      <c r="M993" s="177"/>
      <c r="N993" s="59"/>
      <c r="O993" s="59"/>
      <c r="P993" s="59"/>
      <c r="Q993" s="59"/>
      <c r="R993" s="59"/>
      <c r="S993" s="59"/>
      <c r="T993" s="59"/>
      <c r="U993" s="59"/>
      <c r="V993" s="59"/>
      <c r="AA993" s="59"/>
      <c r="AB993" s="59"/>
      <c r="AC993" s="59"/>
      <c r="AD993" s="59"/>
      <c r="AE993" s="59"/>
      <c r="AF993" s="59"/>
      <c r="AG993" s="59"/>
      <c r="AH993" s="65"/>
      <c r="BF993" s="65"/>
      <c r="BG993" s="65"/>
      <c r="BI993" s="65"/>
    </row>
    <row r="994" spans="4:61">
      <c r="D994" s="162" t="str">
        <f t="shared" si="144"/>
        <v/>
      </c>
      <c r="E994" s="162" t="str">
        <f t="shared" si="145"/>
        <v/>
      </c>
      <c r="F994" s="164" t="str">
        <f t="shared" si="146"/>
        <v/>
      </c>
      <c r="G994" s="165" t="str">
        <f t="shared" si="147"/>
        <v/>
      </c>
      <c r="H994" s="164" t="str">
        <f t="shared" si="148"/>
        <v/>
      </c>
      <c r="I994" s="162"/>
      <c r="J994" s="210"/>
      <c r="K994" s="162">
        <f t="shared" si="149"/>
        <v>0</v>
      </c>
      <c r="L994" s="164" t="str">
        <f t="shared" si="150"/>
        <v/>
      </c>
      <c r="M994" s="177"/>
      <c r="N994" s="59"/>
      <c r="O994" s="59"/>
      <c r="P994" s="59"/>
      <c r="Q994" s="59"/>
      <c r="R994" s="59"/>
      <c r="S994" s="59"/>
      <c r="T994" s="59"/>
      <c r="U994" s="59"/>
      <c r="V994" s="59"/>
      <c r="AA994" s="59"/>
      <c r="AB994" s="59"/>
      <c r="AC994" s="59"/>
      <c r="AD994" s="59"/>
      <c r="AE994" s="59"/>
      <c r="AF994" s="59"/>
      <c r="AG994" s="59"/>
      <c r="AH994" s="65"/>
      <c r="BF994" s="65"/>
      <c r="BG994" s="65"/>
      <c r="BI994" s="65"/>
    </row>
    <row r="995" spans="4:61">
      <c r="D995" s="162" t="str">
        <f t="shared" si="144"/>
        <v/>
      </c>
      <c r="E995" s="162" t="str">
        <f t="shared" si="145"/>
        <v/>
      </c>
      <c r="F995" s="164" t="str">
        <f t="shared" si="146"/>
        <v/>
      </c>
      <c r="G995" s="165" t="str">
        <f t="shared" si="147"/>
        <v/>
      </c>
      <c r="H995" s="164" t="str">
        <f t="shared" si="148"/>
        <v/>
      </c>
      <c r="I995" s="162"/>
      <c r="J995" s="210"/>
      <c r="K995" s="162">
        <f t="shared" si="149"/>
        <v>0</v>
      </c>
      <c r="L995" s="164" t="str">
        <f t="shared" si="150"/>
        <v/>
      </c>
      <c r="M995" s="177"/>
      <c r="N995" s="59"/>
      <c r="O995" s="59"/>
      <c r="P995" s="59"/>
      <c r="Q995" s="59"/>
      <c r="R995" s="59"/>
      <c r="S995" s="59"/>
      <c r="T995" s="59"/>
      <c r="U995" s="59"/>
      <c r="V995" s="59"/>
      <c r="AA995" s="59"/>
      <c r="AB995" s="59"/>
      <c r="AC995" s="59"/>
      <c r="AD995" s="59"/>
      <c r="AE995" s="59"/>
      <c r="AF995" s="59"/>
      <c r="AG995" s="59"/>
      <c r="AH995" s="65"/>
      <c r="BF995" s="65"/>
      <c r="BG995" s="65"/>
      <c r="BI995" s="65"/>
    </row>
    <row r="996" spans="4:61">
      <c r="D996" s="162" t="str">
        <f t="shared" si="144"/>
        <v/>
      </c>
      <c r="E996" s="162" t="str">
        <f t="shared" si="145"/>
        <v/>
      </c>
      <c r="F996" s="164" t="str">
        <f t="shared" si="146"/>
        <v/>
      </c>
      <c r="G996" s="165" t="str">
        <f t="shared" si="147"/>
        <v/>
      </c>
      <c r="H996" s="164" t="str">
        <f t="shared" si="148"/>
        <v/>
      </c>
      <c r="I996" s="162"/>
      <c r="J996" s="210"/>
      <c r="K996" s="162">
        <f t="shared" si="149"/>
        <v>0</v>
      </c>
      <c r="L996" s="164" t="str">
        <f t="shared" si="150"/>
        <v/>
      </c>
      <c r="M996" s="177"/>
      <c r="N996" s="59"/>
      <c r="O996" s="59"/>
      <c r="P996" s="59"/>
      <c r="Q996" s="59"/>
      <c r="R996" s="59"/>
      <c r="S996" s="59"/>
      <c r="T996" s="59"/>
      <c r="U996" s="59"/>
      <c r="V996" s="59"/>
      <c r="AA996" s="59"/>
      <c r="AB996" s="59"/>
      <c r="AC996" s="59"/>
      <c r="AD996" s="59"/>
      <c r="AE996" s="59"/>
      <c r="AF996" s="59"/>
      <c r="AG996" s="59"/>
      <c r="AH996" s="65"/>
      <c r="BF996" s="65"/>
      <c r="BG996" s="65"/>
      <c r="BI996" s="65"/>
    </row>
    <row r="997" spans="4:61">
      <c r="D997" s="162" t="str">
        <f t="shared" ref="D997:D1060" si="151">IF(D996&lt;term*freq,D996+1,"")</f>
        <v/>
      </c>
      <c r="E997" s="162" t="str">
        <f t="shared" si="145"/>
        <v/>
      </c>
      <c r="F997" s="164" t="str">
        <f t="shared" si="146"/>
        <v/>
      </c>
      <c r="G997" s="165" t="str">
        <f t="shared" si="147"/>
        <v/>
      </c>
      <c r="H997" s="164" t="str">
        <f t="shared" si="148"/>
        <v/>
      </c>
      <c r="I997" s="162"/>
      <c r="J997" s="210"/>
      <c r="K997" s="162">
        <f t="shared" si="149"/>
        <v>0</v>
      </c>
      <c r="L997" s="164" t="str">
        <f t="shared" si="150"/>
        <v/>
      </c>
      <c r="M997" s="177"/>
      <c r="N997" s="59"/>
      <c r="O997" s="59"/>
      <c r="P997" s="59"/>
      <c r="Q997" s="59"/>
      <c r="R997" s="59"/>
      <c r="S997" s="59"/>
      <c r="T997" s="59"/>
      <c r="U997" s="59"/>
      <c r="V997" s="59"/>
      <c r="AA997" s="59"/>
      <c r="AB997" s="59"/>
      <c r="AC997" s="59"/>
      <c r="AD997" s="59"/>
      <c r="AE997" s="59"/>
      <c r="AF997" s="59"/>
      <c r="AG997" s="59"/>
      <c r="AH997" s="65"/>
      <c r="BF997" s="65"/>
      <c r="BG997" s="65"/>
      <c r="BI997" s="65"/>
    </row>
    <row r="998" spans="4:61">
      <c r="D998" s="162" t="str">
        <f t="shared" si="151"/>
        <v/>
      </c>
      <c r="E998" s="162" t="str">
        <f t="shared" si="145"/>
        <v/>
      </c>
      <c r="F998" s="164" t="str">
        <f t="shared" si="146"/>
        <v/>
      </c>
      <c r="G998" s="165" t="str">
        <f t="shared" si="147"/>
        <v/>
      </c>
      <c r="H998" s="164" t="str">
        <f t="shared" si="148"/>
        <v/>
      </c>
      <c r="I998" s="162"/>
      <c r="J998" s="210"/>
      <c r="K998" s="162">
        <f t="shared" si="149"/>
        <v>0</v>
      </c>
      <c r="L998" s="164" t="str">
        <f t="shared" si="150"/>
        <v/>
      </c>
      <c r="M998" s="177"/>
      <c r="N998" s="59"/>
      <c r="O998" s="59"/>
      <c r="P998" s="59"/>
      <c r="Q998" s="59"/>
      <c r="R998" s="59"/>
      <c r="S998" s="59"/>
      <c r="T998" s="59"/>
      <c r="U998" s="59"/>
      <c r="V998" s="59"/>
      <c r="AA998" s="59"/>
      <c r="AB998" s="59"/>
      <c r="AC998" s="59"/>
      <c r="AD998" s="59"/>
      <c r="AE998" s="59"/>
      <c r="AF998" s="59"/>
      <c r="AG998" s="59"/>
      <c r="AH998" s="65"/>
      <c r="BF998" s="65"/>
      <c r="BG998" s="65"/>
      <c r="BI998" s="65"/>
    </row>
    <row r="999" spans="4:61">
      <c r="D999" s="162" t="str">
        <f t="shared" si="151"/>
        <v/>
      </c>
      <c r="E999" s="162" t="str">
        <f t="shared" si="145"/>
        <v/>
      </c>
      <c r="F999" s="164" t="str">
        <f t="shared" si="146"/>
        <v/>
      </c>
      <c r="G999" s="165" t="str">
        <f t="shared" si="147"/>
        <v/>
      </c>
      <c r="H999" s="164" t="str">
        <f t="shared" si="148"/>
        <v/>
      </c>
      <c r="I999" s="162"/>
      <c r="J999" s="210"/>
      <c r="K999" s="162">
        <f t="shared" si="149"/>
        <v>0</v>
      </c>
      <c r="L999" s="164" t="str">
        <f t="shared" si="150"/>
        <v/>
      </c>
      <c r="M999" s="177"/>
      <c r="N999" s="59"/>
      <c r="O999" s="59"/>
      <c r="P999" s="59"/>
      <c r="Q999" s="59"/>
      <c r="R999" s="59"/>
      <c r="S999" s="59"/>
      <c r="T999" s="59"/>
      <c r="U999" s="59"/>
      <c r="V999" s="59"/>
      <c r="AA999" s="59"/>
      <c r="AB999" s="59"/>
      <c r="AC999" s="59"/>
      <c r="AD999" s="59"/>
      <c r="AE999" s="59"/>
      <c r="AF999" s="59"/>
      <c r="AG999" s="59"/>
      <c r="AH999" s="65"/>
      <c r="BF999" s="65"/>
      <c r="BG999" s="65"/>
      <c r="BI999" s="65"/>
    </row>
    <row r="1000" spans="4:61">
      <c r="D1000" s="162" t="str">
        <f t="shared" si="151"/>
        <v/>
      </c>
      <c r="E1000" s="162" t="str">
        <f t="shared" si="145"/>
        <v/>
      </c>
      <c r="F1000" s="164" t="str">
        <f t="shared" si="146"/>
        <v/>
      </c>
      <c r="G1000" s="165" t="str">
        <f t="shared" si="147"/>
        <v/>
      </c>
      <c r="H1000" s="164" t="str">
        <f t="shared" si="148"/>
        <v/>
      </c>
      <c r="I1000" s="162"/>
      <c r="J1000" s="210"/>
      <c r="K1000" s="162">
        <f t="shared" si="149"/>
        <v>0</v>
      </c>
      <c r="L1000" s="164" t="str">
        <f t="shared" si="150"/>
        <v/>
      </c>
      <c r="M1000" s="177"/>
      <c r="N1000" s="59"/>
      <c r="O1000" s="59"/>
      <c r="P1000" s="59"/>
      <c r="Q1000" s="59"/>
      <c r="R1000" s="59"/>
      <c r="S1000" s="59"/>
      <c r="T1000" s="59"/>
      <c r="U1000" s="59"/>
      <c r="V1000" s="59"/>
      <c r="AA1000" s="59"/>
      <c r="AB1000" s="59"/>
      <c r="AC1000" s="59"/>
      <c r="AD1000" s="59"/>
      <c r="AE1000" s="59"/>
      <c r="AF1000" s="59"/>
      <c r="AG1000" s="59"/>
      <c r="AH1000" s="65"/>
      <c r="BF1000" s="65"/>
      <c r="BG1000" s="65"/>
      <c r="BI1000" s="65"/>
    </row>
    <row r="1001" spans="4:61">
      <c r="D1001" s="162" t="str">
        <f t="shared" si="151"/>
        <v/>
      </c>
      <c r="E1001" s="162" t="str">
        <f t="shared" si="145"/>
        <v/>
      </c>
      <c r="F1001" s="164" t="str">
        <f t="shared" si="146"/>
        <v/>
      </c>
      <c r="G1001" s="165" t="str">
        <f t="shared" si="147"/>
        <v/>
      </c>
      <c r="H1001" s="164" t="str">
        <f t="shared" si="148"/>
        <v/>
      </c>
      <c r="I1001" s="162"/>
      <c r="J1001" s="210"/>
      <c r="K1001" s="162">
        <f t="shared" si="149"/>
        <v>0</v>
      </c>
      <c r="L1001" s="164" t="str">
        <f t="shared" si="150"/>
        <v/>
      </c>
      <c r="M1001" s="177"/>
      <c r="N1001" s="59"/>
      <c r="O1001" s="59"/>
      <c r="P1001" s="59"/>
      <c r="Q1001" s="59"/>
      <c r="R1001" s="59"/>
      <c r="S1001" s="59"/>
      <c r="T1001" s="59"/>
      <c r="U1001" s="59"/>
      <c r="V1001" s="59"/>
      <c r="AA1001" s="59"/>
      <c r="AB1001" s="59"/>
      <c r="AC1001" s="59"/>
      <c r="AD1001" s="59"/>
      <c r="AE1001" s="59"/>
      <c r="AF1001" s="59"/>
      <c r="AG1001" s="59"/>
      <c r="AH1001" s="65"/>
      <c r="BF1001" s="65"/>
      <c r="BG1001" s="65"/>
      <c r="BI1001" s="65"/>
    </row>
    <row r="1002" spans="4:61">
      <c r="D1002" s="162" t="str">
        <f t="shared" si="151"/>
        <v/>
      </c>
      <c r="E1002" s="162" t="str">
        <f t="shared" si="145"/>
        <v/>
      </c>
      <c r="F1002" s="164" t="str">
        <f t="shared" si="146"/>
        <v/>
      </c>
      <c r="G1002" s="165" t="str">
        <f t="shared" si="147"/>
        <v/>
      </c>
      <c r="H1002" s="164" t="str">
        <f t="shared" si="148"/>
        <v/>
      </c>
      <c r="I1002" s="162"/>
      <c r="J1002" s="210"/>
      <c r="K1002" s="162">
        <f t="shared" si="149"/>
        <v>0</v>
      </c>
      <c r="L1002" s="164" t="str">
        <f t="shared" si="150"/>
        <v/>
      </c>
      <c r="M1002" s="177"/>
      <c r="N1002" s="59"/>
      <c r="O1002" s="59"/>
      <c r="P1002" s="59"/>
      <c r="Q1002" s="59"/>
      <c r="R1002" s="59"/>
      <c r="S1002" s="59"/>
      <c r="T1002" s="59"/>
      <c r="U1002" s="59"/>
      <c r="V1002" s="59"/>
      <c r="AA1002" s="59"/>
      <c r="AB1002" s="59"/>
      <c r="AC1002" s="59"/>
      <c r="AD1002" s="59"/>
      <c r="AE1002" s="59"/>
      <c r="AF1002" s="59"/>
      <c r="AG1002" s="59"/>
      <c r="AH1002" s="65"/>
      <c r="BF1002" s="65"/>
      <c r="BG1002" s="65"/>
      <c r="BI1002" s="65"/>
    </row>
    <row r="1003" spans="4:61">
      <c r="D1003" s="162" t="str">
        <f t="shared" si="151"/>
        <v/>
      </c>
      <c r="E1003" s="162" t="str">
        <f t="shared" si="145"/>
        <v/>
      </c>
      <c r="F1003" s="164" t="str">
        <f t="shared" si="146"/>
        <v/>
      </c>
      <c r="G1003" s="165" t="str">
        <f t="shared" si="147"/>
        <v/>
      </c>
      <c r="H1003" s="164" t="str">
        <f t="shared" si="148"/>
        <v/>
      </c>
      <c r="I1003" s="162"/>
      <c r="J1003" s="210"/>
      <c r="K1003" s="162">
        <f t="shared" si="149"/>
        <v>0</v>
      </c>
      <c r="L1003" s="164" t="str">
        <f t="shared" si="150"/>
        <v/>
      </c>
      <c r="M1003" s="177"/>
      <c r="N1003" s="59"/>
      <c r="O1003" s="59"/>
      <c r="P1003" s="59"/>
      <c r="Q1003" s="59"/>
      <c r="R1003" s="59"/>
      <c r="S1003" s="59"/>
      <c r="T1003" s="59"/>
      <c r="U1003" s="59"/>
      <c r="V1003" s="59"/>
      <c r="AA1003" s="59"/>
      <c r="AB1003" s="59"/>
      <c r="AC1003" s="59"/>
      <c r="AD1003" s="59"/>
      <c r="AE1003" s="59"/>
      <c r="AF1003" s="59"/>
      <c r="AG1003" s="59"/>
      <c r="AH1003" s="65"/>
      <c r="BF1003" s="65"/>
      <c r="BG1003" s="65"/>
      <c r="BI1003" s="65"/>
    </row>
    <row r="1004" spans="4:61">
      <c r="D1004" s="162" t="str">
        <f t="shared" si="151"/>
        <v/>
      </c>
      <c r="E1004" s="162" t="str">
        <f t="shared" si="145"/>
        <v/>
      </c>
      <c r="F1004" s="164" t="str">
        <f t="shared" si="146"/>
        <v/>
      </c>
      <c r="G1004" s="165" t="str">
        <f t="shared" si="147"/>
        <v/>
      </c>
      <c r="H1004" s="164" t="str">
        <f t="shared" si="148"/>
        <v/>
      </c>
      <c r="I1004" s="162"/>
      <c r="J1004" s="210"/>
      <c r="K1004" s="162">
        <f t="shared" si="149"/>
        <v>0</v>
      </c>
      <c r="L1004" s="164" t="str">
        <f t="shared" si="150"/>
        <v/>
      </c>
      <c r="M1004" s="177"/>
      <c r="N1004" s="59"/>
      <c r="O1004" s="59"/>
      <c r="P1004" s="59"/>
      <c r="Q1004" s="59"/>
      <c r="R1004" s="59"/>
      <c r="S1004" s="59"/>
      <c r="T1004" s="59"/>
      <c r="U1004" s="59"/>
      <c r="V1004" s="59"/>
      <c r="AA1004" s="59"/>
      <c r="AB1004" s="59"/>
      <c r="AC1004" s="59"/>
      <c r="AD1004" s="59"/>
      <c r="AE1004" s="59"/>
      <c r="AF1004" s="59"/>
      <c r="AG1004" s="59"/>
      <c r="AH1004" s="65"/>
      <c r="BF1004" s="65"/>
      <c r="BG1004" s="65"/>
      <c r="BI1004" s="65"/>
    </row>
    <row r="1005" spans="4:61">
      <c r="D1005" s="162" t="str">
        <f t="shared" si="151"/>
        <v/>
      </c>
      <c r="E1005" s="162" t="str">
        <f t="shared" si="145"/>
        <v/>
      </c>
      <c r="F1005" s="164" t="str">
        <f t="shared" si="146"/>
        <v/>
      </c>
      <c r="G1005" s="165" t="str">
        <f t="shared" si="147"/>
        <v/>
      </c>
      <c r="H1005" s="164" t="str">
        <f t="shared" si="148"/>
        <v/>
      </c>
      <c r="I1005" s="162"/>
      <c r="J1005" s="210"/>
      <c r="K1005" s="162">
        <f t="shared" si="149"/>
        <v>0</v>
      </c>
      <c r="L1005" s="164" t="str">
        <f t="shared" si="150"/>
        <v/>
      </c>
      <c r="M1005" s="177"/>
      <c r="N1005" s="59"/>
      <c r="O1005" s="59"/>
      <c r="P1005" s="59"/>
      <c r="Q1005" s="59"/>
      <c r="R1005" s="59"/>
      <c r="S1005" s="59"/>
      <c r="T1005" s="59"/>
      <c r="U1005" s="59"/>
      <c r="V1005" s="59"/>
      <c r="AA1005" s="59"/>
      <c r="AB1005" s="59"/>
      <c r="AC1005" s="59"/>
      <c r="AD1005" s="59"/>
      <c r="AE1005" s="59"/>
      <c r="AF1005" s="59"/>
      <c r="AG1005" s="59"/>
      <c r="AH1005" s="65"/>
      <c r="BF1005" s="65"/>
      <c r="BG1005" s="65"/>
      <c r="BI1005" s="65"/>
    </row>
    <row r="1006" spans="4:61">
      <c r="D1006" s="162" t="str">
        <f t="shared" si="151"/>
        <v/>
      </c>
      <c r="E1006" s="162" t="str">
        <f t="shared" si="145"/>
        <v/>
      </c>
      <c r="F1006" s="164" t="str">
        <f t="shared" si="146"/>
        <v/>
      </c>
      <c r="G1006" s="165" t="str">
        <f t="shared" si="147"/>
        <v/>
      </c>
      <c r="H1006" s="164" t="str">
        <f t="shared" si="148"/>
        <v/>
      </c>
      <c r="I1006" s="162"/>
      <c r="J1006" s="210"/>
      <c r="K1006" s="162">
        <f t="shared" si="149"/>
        <v>0</v>
      </c>
      <c r="L1006" s="164" t="str">
        <f t="shared" si="150"/>
        <v/>
      </c>
      <c r="M1006" s="177"/>
      <c r="N1006" s="59"/>
      <c r="O1006" s="59"/>
      <c r="P1006" s="59"/>
      <c r="Q1006" s="59"/>
      <c r="R1006" s="59"/>
      <c r="S1006" s="59"/>
      <c r="T1006" s="59"/>
      <c r="U1006" s="59"/>
      <c r="V1006" s="59"/>
      <c r="AA1006" s="59"/>
      <c r="AB1006" s="59"/>
      <c r="AC1006" s="59"/>
      <c r="AD1006" s="59"/>
      <c r="AE1006" s="59"/>
      <c r="AF1006" s="59"/>
      <c r="AG1006" s="59"/>
      <c r="AH1006" s="65"/>
      <c r="BF1006" s="65"/>
      <c r="BG1006" s="65"/>
      <c r="BI1006" s="65"/>
    </row>
    <row r="1007" spans="4:61">
      <c r="D1007" s="162" t="str">
        <f t="shared" si="151"/>
        <v/>
      </c>
      <c r="E1007" s="162" t="str">
        <f t="shared" si="145"/>
        <v/>
      </c>
      <c r="F1007" s="164" t="str">
        <f t="shared" si="146"/>
        <v/>
      </c>
      <c r="G1007" s="165" t="str">
        <f t="shared" si="147"/>
        <v/>
      </c>
      <c r="H1007" s="164" t="str">
        <f t="shared" si="148"/>
        <v/>
      </c>
      <c r="I1007" s="162"/>
      <c r="J1007" s="210"/>
      <c r="K1007" s="162">
        <f t="shared" si="149"/>
        <v>0</v>
      </c>
      <c r="L1007" s="164" t="str">
        <f t="shared" si="150"/>
        <v/>
      </c>
      <c r="M1007" s="177"/>
      <c r="N1007" s="59"/>
      <c r="O1007" s="59"/>
      <c r="P1007" s="59"/>
      <c r="Q1007" s="59"/>
      <c r="R1007" s="59"/>
      <c r="S1007" s="59"/>
      <c r="T1007" s="59"/>
      <c r="U1007" s="59"/>
      <c r="V1007" s="59"/>
      <c r="AA1007" s="59"/>
      <c r="AB1007" s="59"/>
      <c r="AC1007" s="59"/>
      <c r="AD1007" s="59"/>
      <c r="AE1007" s="59"/>
      <c r="AF1007" s="59"/>
      <c r="AG1007" s="59"/>
      <c r="AH1007" s="65"/>
      <c r="BF1007" s="65"/>
      <c r="BG1007" s="65"/>
      <c r="BI1007" s="65"/>
    </row>
    <row r="1008" spans="4:61">
      <c r="D1008" s="162" t="str">
        <f t="shared" si="151"/>
        <v/>
      </c>
      <c r="E1008" s="162" t="str">
        <f t="shared" si="145"/>
        <v/>
      </c>
      <c r="F1008" s="164" t="str">
        <f t="shared" si="146"/>
        <v/>
      </c>
      <c r="G1008" s="165" t="str">
        <f t="shared" si="147"/>
        <v/>
      </c>
      <c r="H1008" s="164" t="str">
        <f t="shared" si="148"/>
        <v/>
      </c>
      <c r="I1008" s="162"/>
      <c r="J1008" s="210"/>
      <c r="K1008" s="162">
        <f t="shared" si="149"/>
        <v>0</v>
      </c>
      <c r="L1008" s="164" t="str">
        <f t="shared" si="150"/>
        <v/>
      </c>
      <c r="M1008" s="177"/>
      <c r="N1008" s="59"/>
      <c r="O1008" s="59"/>
      <c r="P1008" s="59"/>
      <c r="Q1008" s="59"/>
      <c r="R1008" s="59"/>
      <c r="S1008" s="59"/>
      <c r="T1008" s="59"/>
      <c r="U1008" s="59"/>
      <c r="V1008" s="59"/>
      <c r="AA1008" s="59"/>
      <c r="AB1008" s="59"/>
      <c r="AC1008" s="59"/>
      <c r="AD1008" s="59"/>
      <c r="AE1008" s="59"/>
      <c r="AF1008" s="59"/>
      <c r="AG1008" s="59"/>
      <c r="AH1008" s="65"/>
      <c r="BF1008" s="65"/>
      <c r="BG1008" s="65"/>
      <c r="BI1008" s="65"/>
    </row>
    <row r="1009" spans="4:61">
      <c r="D1009" s="162" t="str">
        <f t="shared" si="151"/>
        <v/>
      </c>
      <c r="E1009" s="162" t="str">
        <f t="shared" si="145"/>
        <v/>
      </c>
      <c r="F1009" s="164" t="str">
        <f t="shared" si="146"/>
        <v/>
      </c>
      <c r="G1009" s="165" t="str">
        <f t="shared" si="147"/>
        <v/>
      </c>
      <c r="H1009" s="164" t="str">
        <f t="shared" si="148"/>
        <v/>
      </c>
      <c r="I1009" s="162"/>
      <c r="J1009" s="210"/>
      <c r="K1009" s="162">
        <f t="shared" si="149"/>
        <v>0</v>
      </c>
      <c r="L1009" s="164" t="str">
        <f t="shared" si="150"/>
        <v/>
      </c>
      <c r="M1009" s="177"/>
      <c r="N1009" s="59"/>
      <c r="O1009" s="59"/>
      <c r="P1009" s="59"/>
      <c r="Q1009" s="59"/>
      <c r="R1009" s="59"/>
      <c r="S1009" s="59"/>
      <c r="T1009" s="59"/>
      <c r="U1009" s="59"/>
      <c r="V1009" s="59"/>
      <c r="AA1009" s="59"/>
      <c r="AB1009" s="59"/>
      <c r="AC1009" s="59"/>
      <c r="AD1009" s="59"/>
      <c r="AE1009" s="59"/>
      <c r="AF1009" s="59"/>
      <c r="AG1009" s="59"/>
      <c r="AH1009" s="65"/>
      <c r="BF1009" s="65"/>
      <c r="BG1009" s="65"/>
      <c r="BI1009" s="65"/>
    </row>
    <row r="1010" spans="4:61">
      <c r="D1010" s="162" t="str">
        <f t="shared" si="151"/>
        <v/>
      </c>
      <c r="E1010" s="162" t="str">
        <f t="shared" si="145"/>
        <v/>
      </c>
      <c r="F1010" s="164" t="str">
        <f t="shared" si="146"/>
        <v/>
      </c>
      <c r="G1010" s="165" t="str">
        <f t="shared" si="147"/>
        <v/>
      </c>
      <c r="H1010" s="164" t="str">
        <f t="shared" si="148"/>
        <v/>
      </c>
      <c r="I1010" s="162"/>
      <c r="J1010" s="210"/>
      <c r="K1010" s="162">
        <f t="shared" si="149"/>
        <v>0</v>
      </c>
      <c r="L1010" s="164" t="str">
        <f t="shared" si="150"/>
        <v/>
      </c>
      <c r="M1010" s="177"/>
      <c r="N1010" s="59"/>
      <c r="O1010" s="59"/>
      <c r="P1010" s="59"/>
      <c r="Q1010" s="59"/>
      <c r="R1010" s="59"/>
      <c r="S1010" s="59"/>
      <c r="T1010" s="59"/>
      <c r="U1010" s="59"/>
      <c r="V1010" s="59"/>
      <c r="AA1010" s="59"/>
      <c r="AB1010" s="59"/>
      <c r="AC1010" s="59"/>
      <c r="AD1010" s="59"/>
      <c r="AE1010" s="59"/>
      <c r="AF1010" s="59"/>
      <c r="AG1010" s="59"/>
      <c r="AH1010" s="65"/>
      <c r="BF1010" s="65"/>
      <c r="BG1010" s="65"/>
      <c r="BI1010" s="65"/>
    </row>
    <row r="1011" spans="4:61">
      <c r="D1011" s="162" t="str">
        <f t="shared" si="151"/>
        <v/>
      </c>
      <c r="E1011" s="162" t="str">
        <f t="shared" si="145"/>
        <v/>
      </c>
      <c r="F1011" s="164" t="str">
        <f t="shared" si="146"/>
        <v/>
      </c>
      <c r="G1011" s="165" t="str">
        <f t="shared" si="147"/>
        <v/>
      </c>
      <c r="H1011" s="164" t="str">
        <f t="shared" si="148"/>
        <v/>
      </c>
      <c r="I1011" s="162"/>
      <c r="J1011" s="210"/>
      <c r="K1011" s="162">
        <f t="shared" si="149"/>
        <v>0</v>
      </c>
      <c r="L1011" s="164" t="str">
        <f t="shared" si="150"/>
        <v/>
      </c>
      <c r="M1011" s="177"/>
      <c r="N1011" s="59"/>
      <c r="O1011" s="59"/>
      <c r="P1011" s="59"/>
      <c r="Q1011" s="59"/>
      <c r="R1011" s="59"/>
      <c r="S1011" s="59"/>
      <c r="T1011" s="59"/>
      <c r="U1011" s="59"/>
      <c r="V1011" s="59"/>
      <c r="AA1011" s="59"/>
      <c r="AB1011" s="59"/>
      <c r="AC1011" s="59"/>
      <c r="AD1011" s="59"/>
      <c r="AE1011" s="59"/>
      <c r="AF1011" s="59"/>
      <c r="AG1011" s="59"/>
      <c r="AH1011" s="65"/>
      <c r="BF1011" s="65"/>
      <c r="BG1011" s="65"/>
      <c r="BI1011" s="65"/>
    </row>
    <row r="1012" spans="4:61">
      <c r="D1012" s="162" t="str">
        <f t="shared" si="151"/>
        <v/>
      </c>
      <c r="E1012" s="162" t="str">
        <f t="shared" si="145"/>
        <v/>
      </c>
      <c r="F1012" s="164" t="str">
        <f t="shared" si="146"/>
        <v/>
      </c>
      <c r="G1012" s="165" t="str">
        <f t="shared" si="147"/>
        <v/>
      </c>
      <c r="H1012" s="164" t="str">
        <f t="shared" si="148"/>
        <v/>
      </c>
      <c r="I1012" s="162"/>
      <c r="J1012" s="210"/>
      <c r="K1012" s="162">
        <f t="shared" si="149"/>
        <v>0</v>
      </c>
      <c r="L1012" s="164" t="str">
        <f t="shared" si="150"/>
        <v/>
      </c>
      <c r="M1012" s="177"/>
      <c r="N1012" s="59"/>
      <c r="O1012" s="59"/>
      <c r="P1012" s="59"/>
      <c r="Q1012" s="59"/>
      <c r="R1012" s="59"/>
      <c r="S1012" s="59"/>
      <c r="T1012" s="59"/>
      <c r="U1012" s="59"/>
      <c r="V1012" s="59"/>
      <c r="AA1012" s="59"/>
      <c r="AB1012" s="59"/>
      <c r="AC1012" s="59"/>
      <c r="AD1012" s="59"/>
      <c r="AE1012" s="59"/>
      <c r="AF1012" s="59"/>
      <c r="AG1012" s="59"/>
      <c r="AH1012" s="65"/>
      <c r="BF1012" s="65"/>
      <c r="BG1012" s="65"/>
      <c r="BI1012" s="65"/>
    </row>
    <row r="1013" spans="4:61">
      <c r="D1013" s="162" t="str">
        <f t="shared" si="151"/>
        <v/>
      </c>
      <c r="E1013" s="162" t="str">
        <f t="shared" si="145"/>
        <v/>
      </c>
      <c r="F1013" s="164" t="str">
        <f t="shared" si="146"/>
        <v/>
      </c>
      <c r="G1013" s="165" t="str">
        <f t="shared" si="147"/>
        <v/>
      </c>
      <c r="H1013" s="164" t="str">
        <f t="shared" si="148"/>
        <v/>
      </c>
      <c r="I1013" s="162"/>
      <c r="J1013" s="210"/>
      <c r="K1013" s="162">
        <f t="shared" si="149"/>
        <v>0</v>
      </c>
      <c r="L1013" s="164" t="str">
        <f t="shared" si="150"/>
        <v/>
      </c>
      <c r="M1013" s="177"/>
      <c r="N1013" s="59"/>
      <c r="O1013" s="59"/>
      <c r="P1013" s="59"/>
      <c r="Q1013" s="59"/>
      <c r="R1013" s="59"/>
      <c r="S1013" s="59"/>
      <c r="T1013" s="59"/>
      <c r="U1013" s="59"/>
      <c r="V1013" s="59"/>
      <c r="AA1013" s="59"/>
      <c r="AB1013" s="59"/>
      <c r="AC1013" s="59"/>
      <c r="AD1013" s="59"/>
      <c r="AE1013" s="59"/>
      <c r="AF1013" s="59"/>
      <c r="AG1013" s="59"/>
      <c r="AH1013" s="65"/>
      <c r="BF1013" s="65"/>
      <c r="BG1013" s="65"/>
      <c r="BI1013" s="65"/>
    </row>
    <row r="1014" spans="4:61">
      <c r="D1014" s="162" t="str">
        <f t="shared" si="151"/>
        <v/>
      </c>
      <c r="E1014" s="162" t="str">
        <f t="shared" si="145"/>
        <v/>
      </c>
      <c r="F1014" s="164" t="str">
        <f t="shared" si="146"/>
        <v/>
      </c>
      <c r="G1014" s="165" t="str">
        <f t="shared" si="147"/>
        <v/>
      </c>
      <c r="H1014" s="164" t="str">
        <f t="shared" si="148"/>
        <v/>
      </c>
      <c r="I1014" s="162"/>
      <c r="J1014" s="210"/>
      <c r="K1014" s="162">
        <f t="shared" si="149"/>
        <v>0</v>
      </c>
      <c r="L1014" s="164" t="str">
        <f t="shared" si="150"/>
        <v/>
      </c>
      <c r="M1014" s="177"/>
      <c r="N1014" s="59"/>
      <c r="O1014" s="59"/>
      <c r="P1014" s="59"/>
      <c r="Q1014" s="59"/>
      <c r="R1014" s="59"/>
      <c r="S1014" s="59"/>
      <c r="T1014" s="59"/>
      <c r="U1014" s="59"/>
      <c r="V1014" s="59"/>
      <c r="AA1014" s="59"/>
      <c r="AB1014" s="59"/>
      <c r="AC1014" s="59"/>
      <c r="AD1014" s="59"/>
      <c r="AE1014" s="59"/>
      <c r="AF1014" s="59"/>
      <c r="AG1014" s="59"/>
      <c r="AH1014" s="65"/>
      <c r="BF1014" s="65"/>
      <c r="BG1014" s="65"/>
      <c r="BI1014" s="65"/>
    </row>
    <row r="1015" spans="4:61">
      <c r="D1015" s="162" t="str">
        <f t="shared" si="151"/>
        <v/>
      </c>
      <c r="E1015" s="162" t="str">
        <f t="shared" si="145"/>
        <v/>
      </c>
      <c r="F1015" s="164" t="str">
        <f t="shared" si="146"/>
        <v/>
      </c>
      <c r="G1015" s="165" t="str">
        <f t="shared" si="147"/>
        <v/>
      </c>
      <c r="H1015" s="164" t="str">
        <f t="shared" si="148"/>
        <v/>
      </c>
      <c r="I1015" s="162"/>
      <c r="J1015" s="210"/>
      <c r="K1015" s="162">
        <f t="shared" si="149"/>
        <v>0</v>
      </c>
      <c r="L1015" s="164" t="str">
        <f t="shared" si="150"/>
        <v/>
      </c>
      <c r="M1015" s="177"/>
      <c r="N1015" s="59"/>
      <c r="O1015" s="59"/>
      <c r="P1015" s="59"/>
      <c r="Q1015" s="59"/>
      <c r="R1015" s="59"/>
      <c r="S1015" s="59"/>
      <c r="T1015" s="59"/>
      <c r="U1015" s="59"/>
      <c r="V1015" s="59"/>
      <c r="AA1015" s="59"/>
      <c r="AB1015" s="59"/>
      <c r="AC1015" s="59"/>
      <c r="AD1015" s="59"/>
      <c r="AE1015" s="59"/>
      <c r="AF1015" s="59"/>
      <c r="AG1015" s="59"/>
      <c r="AH1015" s="65"/>
      <c r="BF1015" s="65"/>
      <c r="BG1015" s="65"/>
      <c r="BI1015" s="65"/>
    </row>
    <row r="1016" spans="4:61">
      <c r="D1016" s="162" t="str">
        <f t="shared" si="151"/>
        <v/>
      </c>
      <c r="E1016" s="162" t="str">
        <f t="shared" si="145"/>
        <v/>
      </c>
      <c r="F1016" s="164" t="str">
        <f t="shared" si="146"/>
        <v/>
      </c>
      <c r="G1016" s="165" t="str">
        <f t="shared" si="147"/>
        <v/>
      </c>
      <c r="H1016" s="164" t="str">
        <f t="shared" si="148"/>
        <v/>
      </c>
      <c r="I1016" s="162"/>
      <c r="J1016" s="210"/>
      <c r="K1016" s="162">
        <f t="shared" si="149"/>
        <v>0</v>
      </c>
      <c r="L1016" s="164" t="str">
        <f t="shared" si="150"/>
        <v/>
      </c>
      <c r="M1016" s="177"/>
      <c r="N1016" s="59"/>
      <c r="O1016" s="59"/>
      <c r="P1016" s="59"/>
      <c r="Q1016" s="59"/>
      <c r="R1016" s="59"/>
      <c r="S1016" s="59"/>
      <c r="T1016" s="59"/>
      <c r="U1016" s="59"/>
      <c r="V1016" s="59"/>
      <c r="AA1016" s="59"/>
      <c r="AB1016" s="59"/>
      <c r="AC1016" s="59"/>
      <c r="AD1016" s="59"/>
      <c r="AE1016" s="59"/>
      <c r="AF1016" s="59"/>
      <c r="AG1016" s="59"/>
      <c r="AH1016" s="65"/>
      <c r="BF1016" s="65"/>
      <c r="BG1016" s="65"/>
      <c r="BI1016" s="65"/>
    </row>
    <row r="1017" spans="4:61">
      <c r="D1017" s="162" t="str">
        <f t="shared" si="151"/>
        <v/>
      </c>
      <c r="E1017" s="162" t="str">
        <f t="shared" si="145"/>
        <v/>
      </c>
      <c r="F1017" s="164" t="str">
        <f t="shared" si="146"/>
        <v/>
      </c>
      <c r="G1017" s="165" t="str">
        <f t="shared" si="147"/>
        <v/>
      </c>
      <c r="H1017" s="164" t="str">
        <f t="shared" si="148"/>
        <v/>
      </c>
      <c r="I1017" s="162"/>
      <c r="J1017" s="210"/>
      <c r="K1017" s="162">
        <f t="shared" si="149"/>
        <v>0</v>
      </c>
      <c r="L1017" s="164" t="str">
        <f t="shared" si="150"/>
        <v/>
      </c>
      <c r="M1017" s="177"/>
      <c r="N1017" s="59"/>
      <c r="O1017" s="59"/>
      <c r="P1017" s="59"/>
      <c r="Q1017" s="59"/>
      <c r="R1017" s="59"/>
      <c r="S1017" s="59"/>
      <c r="T1017" s="59"/>
      <c r="U1017" s="59"/>
      <c r="V1017" s="59"/>
      <c r="AA1017" s="59"/>
      <c r="AB1017" s="59"/>
      <c r="AC1017" s="59"/>
      <c r="AD1017" s="59"/>
      <c r="AE1017" s="59"/>
      <c r="AF1017" s="59"/>
      <c r="AG1017" s="59"/>
      <c r="AH1017" s="65"/>
      <c r="BF1017" s="65"/>
      <c r="BG1017" s="65"/>
      <c r="BI1017" s="65"/>
    </row>
    <row r="1018" spans="4:61">
      <c r="D1018" s="162" t="str">
        <f t="shared" si="151"/>
        <v/>
      </c>
      <c r="E1018" s="162" t="str">
        <f t="shared" si="145"/>
        <v/>
      </c>
      <c r="F1018" s="164" t="str">
        <f t="shared" si="146"/>
        <v/>
      </c>
      <c r="G1018" s="165" t="str">
        <f t="shared" si="147"/>
        <v/>
      </c>
      <c r="H1018" s="164" t="str">
        <f t="shared" si="148"/>
        <v/>
      </c>
      <c r="I1018" s="162"/>
      <c r="J1018" s="210"/>
      <c r="K1018" s="162">
        <f t="shared" si="149"/>
        <v>0</v>
      </c>
      <c r="L1018" s="164" t="str">
        <f t="shared" si="150"/>
        <v/>
      </c>
      <c r="M1018" s="177"/>
      <c r="N1018" s="59"/>
      <c r="O1018" s="59"/>
      <c r="P1018" s="59"/>
      <c r="Q1018" s="59"/>
      <c r="R1018" s="59"/>
      <c r="S1018" s="59"/>
      <c r="T1018" s="59"/>
      <c r="U1018" s="59"/>
      <c r="V1018" s="59"/>
      <c r="AA1018" s="59"/>
      <c r="AB1018" s="59"/>
      <c r="AC1018" s="59"/>
      <c r="AD1018" s="59"/>
      <c r="AE1018" s="59"/>
      <c r="AF1018" s="59"/>
      <c r="AG1018" s="59"/>
      <c r="AH1018" s="65"/>
      <c r="BF1018" s="65"/>
      <c r="BG1018" s="65"/>
      <c r="BI1018" s="65"/>
    </row>
    <row r="1019" spans="4:61">
      <c r="D1019" s="162" t="str">
        <f t="shared" si="151"/>
        <v/>
      </c>
      <c r="E1019" s="162" t="str">
        <f t="shared" si="145"/>
        <v/>
      </c>
      <c r="F1019" s="164" t="str">
        <f t="shared" si="146"/>
        <v/>
      </c>
      <c r="G1019" s="165" t="str">
        <f t="shared" si="147"/>
        <v/>
      </c>
      <c r="H1019" s="164" t="str">
        <f t="shared" si="148"/>
        <v/>
      </c>
      <c r="I1019" s="162"/>
      <c r="J1019" s="210"/>
      <c r="K1019" s="162">
        <f t="shared" si="149"/>
        <v>0</v>
      </c>
      <c r="L1019" s="164" t="str">
        <f t="shared" si="150"/>
        <v/>
      </c>
      <c r="M1019" s="177"/>
      <c r="N1019" s="59"/>
      <c r="O1019" s="59"/>
      <c r="P1019" s="59"/>
      <c r="Q1019" s="59"/>
      <c r="R1019" s="59"/>
      <c r="S1019" s="59"/>
      <c r="T1019" s="59"/>
      <c r="U1019" s="59"/>
      <c r="V1019" s="59"/>
      <c r="AA1019" s="59"/>
      <c r="AB1019" s="59"/>
      <c r="AC1019" s="59"/>
      <c r="AD1019" s="59"/>
      <c r="AE1019" s="59"/>
      <c r="AF1019" s="59"/>
      <c r="AG1019" s="59"/>
      <c r="AH1019" s="65"/>
      <c r="BF1019" s="65"/>
      <c r="BG1019" s="65"/>
      <c r="BI1019" s="65"/>
    </row>
    <row r="1020" spans="4:61">
      <c r="D1020" s="162" t="str">
        <f t="shared" si="151"/>
        <v/>
      </c>
      <c r="E1020" s="162" t="str">
        <f t="shared" si="145"/>
        <v/>
      </c>
      <c r="F1020" s="164" t="str">
        <f t="shared" si="146"/>
        <v/>
      </c>
      <c r="G1020" s="165" t="str">
        <f t="shared" si="147"/>
        <v/>
      </c>
      <c r="H1020" s="164" t="str">
        <f t="shared" si="148"/>
        <v/>
      </c>
      <c r="I1020" s="162"/>
      <c r="J1020" s="210"/>
      <c r="K1020" s="162">
        <f t="shared" si="149"/>
        <v>0</v>
      </c>
      <c r="L1020" s="164" t="str">
        <f t="shared" si="150"/>
        <v/>
      </c>
      <c r="M1020" s="177"/>
      <c r="N1020" s="59"/>
      <c r="O1020" s="59"/>
      <c r="P1020" s="59"/>
      <c r="Q1020" s="59"/>
      <c r="R1020" s="59"/>
      <c r="S1020" s="59"/>
      <c r="T1020" s="59"/>
      <c r="U1020" s="59"/>
      <c r="V1020" s="59"/>
      <c r="AA1020" s="59"/>
      <c r="AB1020" s="59"/>
      <c r="AC1020" s="59"/>
      <c r="AD1020" s="59"/>
      <c r="AE1020" s="59"/>
      <c r="AF1020" s="59"/>
      <c r="AG1020" s="59"/>
      <c r="AH1020" s="65"/>
      <c r="BF1020" s="65"/>
      <c r="BG1020" s="65"/>
      <c r="BI1020" s="65"/>
    </row>
    <row r="1021" spans="4:61">
      <c r="D1021" s="162" t="str">
        <f t="shared" si="151"/>
        <v/>
      </c>
      <c r="E1021" s="162" t="str">
        <f t="shared" si="145"/>
        <v/>
      </c>
      <c r="F1021" s="164" t="str">
        <f t="shared" si="146"/>
        <v/>
      </c>
      <c r="G1021" s="165" t="str">
        <f t="shared" si="147"/>
        <v/>
      </c>
      <c r="H1021" s="164" t="str">
        <f t="shared" si="148"/>
        <v/>
      </c>
      <c r="I1021" s="162"/>
      <c r="J1021" s="210"/>
      <c r="K1021" s="162">
        <f t="shared" si="149"/>
        <v>0</v>
      </c>
      <c r="L1021" s="164" t="str">
        <f t="shared" si="150"/>
        <v/>
      </c>
      <c r="M1021" s="177"/>
      <c r="N1021" s="59"/>
      <c r="O1021" s="59"/>
      <c r="P1021" s="59"/>
      <c r="Q1021" s="59"/>
      <c r="R1021" s="59"/>
      <c r="S1021" s="59"/>
      <c r="T1021" s="59"/>
      <c r="U1021" s="59"/>
      <c r="V1021" s="59"/>
      <c r="AA1021" s="59"/>
      <c r="AB1021" s="59"/>
      <c r="AC1021" s="59"/>
      <c r="AD1021" s="59"/>
      <c r="AE1021" s="59"/>
      <c r="AF1021" s="59"/>
      <c r="AG1021" s="59"/>
      <c r="AH1021" s="65"/>
      <c r="BF1021" s="65"/>
      <c r="BG1021" s="65"/>
      <c r="BI1021" s="65"/>
    </row>
    <row r="1022" spans="4:61">
      <c r="D1022" s="162" t="str">
        <f t="shared" si="151"/>
        <v/>
      </c>
      <c r="E1022" s="162" t="str">
        <f t="shared" si="145"/>
        <v/>
      </c>
      <c r="F1022" s="164" t="str">
        <f t="shared" si="146"/>
        <v/>
      </c>
      <c r="G1022" s="165" t="str">
        <f t="shared" si="147"/>
        <v/>
      </c>
      <c r="H1022" s="164" t="str">
        <f t="shared" si="148"/>
        <v/>
      </c>
      <c r="I1022" s="162"/>
      <c r="J1022" s="210"/>
      <c r="K1022" s="162">
        <f t="shared" si="149"/>
        <v>0</v>
      </c>
      <c r="L1022" s="164" t="str">
        <f t="shared" si="150"/>
        <v/>
      </c>
      <c r="M1022" s="177"/>
      <c r="N1022" s="59"/>
      <c r="O1022" s="59"/>
      <c r="P1022" s="59"/>
      <c r="Q1022" s="59"/>
      <c r="R1022" s="59"/>
      <c r="S1022" s="59"/>
      <c r="T1022" s="59"/>
      <c r="U1022" s="59"/>
      <c r="V1022" s="59"/>
      <c r="AA1022" s="59"/>
      <c r="AB1022" s="59"/>
      <c r="AC1022" s="59"/>
      <c r="AD1022" s="59"/>
      <c r="AE1022" s="59"/>
      <c r="AF1022" s="59"/>
      <c r="AG1022" s="59"/>
      <c r="AH1022" s="65"/>
      <c r="BF1022" s="65"/>
      <c r="BG1022" s="65"/>
      <c r="BI1022" s="65"/>
    </row>
    <row r="1023" spans="4:61">
      <c r="D1023" s="162" t="str">
        <f t="shared" si="151"/>
        <v/>
      </c>
      <c r="E1023" s="162" t="str">
        <f t="shared" si="145"/>
        <v/>
      </c>
      <c r="F1023" s="164" t="str">
        <f t="shared" si="146"/>
        <v/>
      </c>
      <c r="G1023" s="165" t="str">
        <f t="shared" si="147"/>
        <v/>
      </c>
      <c r="H1023" s="164" t="str">
        <f t="shared" si="148"/>
        <v/>
      </c>
      <c r="I1023" s="162"/>
      <c r="J1023" s="210"/>
      <c r="K1023" s="162">
        <f t="shared" si="149"/>
        <v>0</v>
      </c>
      <c r="L1023" s="164" t="str">
        <f t="shared" si="150"/>
        <v/>
      </c>
      <c r="M1023" s="177"/>
      <c r="N1023" s="59"/>
      <c r="O1023" s="59"/>
      <c r="P1023" s="59"/>
      <c r="Q1023" s="59"/>
      <c r="R1023" s="59"/>
      <c r="S1023" s="59"/>
      <c r="T1023" s="59"/>
      <c r="U1023" s="59"/>
      <c r="V1023" s="59"/>
      <c r="AA1023" s="59"/>
      <c r="AB1023" s="59"/>
      <c r="AC1023" s="59"/>
      <c r="AD1023" s="59"/>
      <c r="AE1023" s="59"/>
      <c r="AF1023" s="59"/>
      <c r="AG1023" s="59"/>
      <c r="AH1023" s="65"/>
      <c r="BF1023" s="65"/>
      <c r="BG1023" s="65"/>
      <c r="BI1023" s="65"/>
    </row>
    <row r="1024" spans="4:61">
      <c r="D1024" s="162" t="str">
        <f t="shared" si="151"/>
        <v/>
      </c>
      <c r="E1024" s="162" t="str">
        <f t="shared" si="145"/>
        <v/>
      </c>
      <c r="F1024" s="164" t="str">
        <f t="shared" si="146"/>
        <v/>
      </c>
      <c r="G1024" s="165" t="str">
        <f t="shared" si="147"/>
        <v/>
      </c>
      <c r="H1024" s="164" t="str">
        <f t="shared" si="148"/>
        <v/>
      </c>
      <c r="I1024" s="162"/>
      <c r="J1024" s="210"/>
      <c r="K1024" s="162">
        <f t="shared" si="149"/>
        <v>0</v>
      </c>
      <c r="L1024" s="164" t="str">
        <f t="shared" si="150"/>
        <v/>
      </c>
      <c r="M1024" s="177"/>
      <c r="N1024" s="59"/>
      <c r="O1024" s="59"/>
      <c r="P1024" s="59"/>
      <c r="Q1024" s="59"/>
      <c r="R1024" s="59"/>
      <c r="S1024" s="59"/>
      <c r="T1024" s="59"/>
      <c r="U1024" s="59"/>
      <c r="V1024" s="59"/>
      <c r="AA1024" s="59"/>
      <c r="AB1024" s="59"/>
      <c r="AC1024" s="59"/>
      <c r="AD1024" s="59"/>
      <c r="AE1024" s="59"/>
      <c r="AF1024" s="59"/>
      <c r="AG1024" s="59"/>
      <c r="AH1024" s="65"/>
      <c r="BF1024" s="65"/>
      <c r="BG1024" s="65"/>
      <c r="BI1024" s="65"/>
    </row>
    <row r="1025" spans="4:61">
      <c r="D1025" s="162" t="str">
        <f t="shared" si="151"/>
        <v/>
      </c>
      <c r="E1025" s="162" t="str">
        <f t="shared" si="145"/>
        <v/>
      </c>
      <c r="F1025" s="164" t="str">
        <f t="shared" si="146"/>
        <v/>
      </c>
      <c r="G1025" s="165" t="str">
        <f t="shared" si="147"/>
        <v/>
      </c>
      <c r="H1025" s="164" t="str">
        <f t="shared" si="148"/>
        <v/>
      </c>
      <c r="I1025" s="162"/>
      <c r="J1025" s="210"/>
      <c r="K1025" s="162">
        <f t="shared" si="149"/>
        <v>0</v>
      </c>
      <c r="L1025" s="164" t="str">
        <f t="shared" si="150"/>
        <v/>
      </c>
      <c r="M1025" s="177"/>
      <c r="N1025" s="59"/>
      <c r="O1025" s="59"/>
      <c r="P1025" s="59"/>
      <c r="Q1025" s="59"/>
      <c r="R1025" s="59"/>
      <c r="S1025" s="59"/>
      <c r="T1025" s="59"/>
      <c r="U1025" s="59"/>
      <c r="V1025" s="59"/>
      <c r="AA1025" s="59"/>
      <c r="AB1025" s="59"/>
      <c r="AC1025" s="59"/>
      <c r="AD1025" s="59"/>
      <c r="AE1025" s="59"/>
      <c r="AF1025" s="59"/>
      <c r="AG1025" s="59"/>
      <c r="AH1025" s="65"/>
      <c r="BF1025" s="65"/>
      <c r="BG1025" s="65"/>
      <c r="BI1025" s="65"/>
    </row>
    <row r="1026" spans="4:61">
      <c r="D1026" s="162" t="str">
        <f t="shared" si="151"/>
        <v/>
      </c>
      <c r="E1026" s="162" t="str">
        <f t="shared" si="145"/>
        <v/>
      </c>
      <c r="F1026" s="164" t="str">
        <f t="shared" si="146"/>
        <v/>
      </c>
      <c r="G1026" s="165" t="str">
        <f t="shared" si="147"/>
        <v/>
      </c>
      <c r="H1026" s="164" t="str">
        <f t="shared" si="148"/>
        <v/>
      </c>
      <c r="I1026" s="162"/>
      <c r="J1026" s="210"/>
      <c r="K1026" s="162">
        <f t="shared" si="149"/>
        <v>0</v>
      </c>
      <c r="L1026" s="164" t="str">
        <f t="shared" si="150"/>
        <v/>
      </c>
      <c r="M1026" s="177"/>
      <c r="N1026" s="59"/>
      <c r="O1026" s="59"/>
      <c r="P1026" s="59"/>
      <c r="Q1026" s="59"/>
      <c r="R1026" s="59"/>
      <c r="S1026" s="59"/>
      <c r="T1026" s="59"/>
      <c r="U1026" s="59"/>
      <c r="V1026" s="59"/>
      <c r="AA1026" s="59"/>
      <c r="AB1026" s="59"/>
      <c r="AC1026" s="59"/>
      <c r="AD1026" s="59"/>
      <c r="AE1026" s="59"/>
      <c r="AF1026" s="59"/>
      <c r="AG1026" s="59"/>
      <c r="AH1026" s="65"/>
      <c r="BF1026" s="65"/>
      <c r="BG1026" s="65"/>
      <c r="BI1026" s="65"/>
    </row>
    <row r="1027" spans="4:61">
      <c r="D1027" s="162" t="str">
        <f t="shared" si="151"/>
        <v/>
      </c>
      <c r="E1027" s="162" t="str">
        <f t="shared" si="145"/>
        <v/>
      </c>
      <c r="F1027" s="164" t="str">
        <f t="shared" si="146"/>
        <v/>
      </c>
      <c r="G1027" s="165" t="str">
        <f t="shared" si="147"/>
        <v/>
      </c>
      <c r="H1027" s="164" t="str">
        <f t="shared" si="148"/>
        <v/>
      </c>
      <c r="I1027" s="162"/>
      <c r="J1027" s="210"/>
      <c r="K1027" s="162">
        <f t="shared" si="149"/>
        <v>0</v>
      </c>
      <c r="L1027" s="164" t="str">
        <f t="shared" si="150"/>
        <v/>
      </c>
      <c r="M1027" s="177"/>
      <c r="N1027" s="59"/>
      <c r="O1027" s="59"/>
      <c r="P1027" s="59"/>
      <c r="Q1027" s="59"/>
      <c r="R1027" s="59"/>
      <c r="S1027" s="59"/>
      <c r="T1027" s="59"/>
      <c r="U1027" s="59"/>
      <c r="V1027" s="59"/>
      <c r="AA1027" s="59"/>
      <c r="AB1027" s="59"/>
      <c r="AC1027" s="59"/>
      <c r="AD1027" s="59"/>
      <c r="AE1027" s="59"/>
      <c r="AF1027" s="59"/>
      <c r="AG1027" s="59"/>
      <c r="AH1027" s="65"/>
      <c r="BF1027" s="65"/>
      <c r="BG1027" s="65"/>
      <c r="BI1027" s="65"/>
    </row>
    <row r="1028" spans="4:61">
      <c r="D1028" s="162" t="str">
        <f t="shared" si="151"/>
        <v/>
      </c>
      <c r="E1028" s="162" t="str">
        <f t="shared" ref="E1028:E1091" si="152">IF(D1028="","",IF(ISERROR(INDEX($A$25:$B$34,MATCH(D1028,$A$25:$A$34,0),2)),0,INDEX($A$25:$B$34,MATCH(D1028,$A$25:$A$34,0),2)))</f>
        <v/>
      </c>
      <c r="F1028" s="164" t="str">
        <f t="shared" ref="F1028:F1091" si="153">IF(D1028="","",IF(emi&gt;(L1027*(1+rate/freq)),IF((L1027*(1+rate/freq))&lt;0,0,(L1027*(1+rate/freq))),emi))</f>
        <v/>
      </c>
      <c r="G1028" s="165" t="str">
        <f t="shared" ref="G1028:G1091" si="154">IF(D1028="","",IF(L1027&lt;0,0,L1027)*rate/freq)</f>
        <v/>
      </c>
      <c r="H1028" s="164" t="str">
        <f t="shared" si="148"/>
        <v/>
      </c>
      <c r="I1028" s="162"/>
      <c r="J1028" s="210"/>
      <c r="K1028" s="162">
        <f t="shared" si="149"/>
        <v>0</v>
      </c>
      <c r="L1028" s="164" t="str">
        <f t="shared" si="150"/>
        <v/>
      </c>
      <c r="M1028" s="177"/>
      <c r="N1028" s="59"/>
      <c r="O1028" s="59"/>
      <c r="P1028" s="59"/>
      <c r="Q1028" s="59"/>
      <c r="R1028" s="59"/>
      <c r="S1028" s="59"/>
      <c r="T1028" s="59"/>
      <c r="U1028" s="59"/>
      <c r="V1028" s="59"/>
      <c r="AA1028" s="59"/>
      <c r="AB1028" s="59"/>
      <c r="AC1028" s="59"/>
      <c r="AD1028" s="59"/>
      <c r="AE1028" s="59"/>
      <c r="AF1028" s="59"/>
      <c r="AG1028" s="59"/>
      <c r="AH1028" s="65"/>
      <c r="BF1028" s="65"/>
      <c r="BG1028" s="65"/>
      <c r="BI1028" s="65"/>
    </row>
    <row r="1029" spans="4:61">
      <c r="D1029" s="162" t="str">
        <f t="shared" si="151"/>
        <v/>
      </c>
      <c r="E1029" s="162" t="str">
        <f t="shared" si="152"/>
        <v/>
      </c>
      <c r="F1029" s="164" t="str">
        <f t="shared" si="153"/>
        <v/>
      </c>
      <c r="G1029" s="165" t="str">
        <f t="shared" si="154"/>
        <v/>
      </c>
      <c r="H1029" s="164" t="str">
        <f t="shared" ref="H1029:H1092" si="155">IF(D1029="","",F1029-G1029)</f>
        <v/>
      </c>
      <c r="I1029" s="162"/>
      <c r="J1029" s="210"/>
      <c r="K1029" s="162">
        <f t="shared" ref="K1029:K1092" si="156">IF(L1028=0,0,J1029)</f>
        <v>0</v>
      </c>
      <c r="L1029" s="164" t="str">
        <f t="shared" ref="L1029:L1092" si="157">IF(D1029="","",IF(L1028&lt;=0,0,IF(L1028+E1029-H1029-I1029-K1029&lt;0,0,L1028+E1029-H1029-I1029-K1029)))</f>
        <v/>
      </c>
      <c r="M1029" s="177"/>
      <c r="N1029" s="59"/>
      <c r="O1029" s="59"/>
      <c r="P1029" s="59"/>
      <c r="Q1029" s="59"/>
      <c r="R1029" s="59"/>
      <c r="S1029" s="59"/>
      <c r="T1029" s="59"/>
      <c r="U1029" s="59"/>
      <c r="V1029" s="59"/>
      <c r="AA1029" s="59"/>
      <c r="AB1029" s="59"/>
      <c r="AC1029" s="59"/>
      <c r="AD1029" s="59"/>
      <c r="AE1029" s="59"/>
      <c r="AF1029" s="59"/>
      <c r="AG1029" s="59"/>
      <c r="AH1029" s="65"/>
      <c r="BF1029" s="65"/>
      <c r="BG1029" s="65"/>
      <c r="BI1029" s="65"/>
    </row>
    <row r="1030" spans="4:61">
      <c r="D1030" s="162" t="str">
        <f t="shared" si="151"/>
        <v/>
      </c>
      <c r="E1030" s="162" t="str">
        <f t="shared" si="152"/>
        <v/>
      </c>
      <c r="F1030" s="164" t="str">
        <f t="shared" si="153"/>
        <v/>
      </c>
      <c r="G1030" s="165" t="str">
        <f t="shared" si="154"/>
        <v/>
      </c>
      <c r="H1030" s="164" t="str">
        <f t="shared" si="155"/>
        <v/>
      </c>
      <c r="I1030" s="162"/>
      <c r="J1030" s="210"/>
      <c r="K1030" s="162">
        <f t="shared" si="156"/>
        <v>0</v>
      </c>
      <c r="L1030" s="164" t="str">
        <f t="shared" si="157"/>
        <v/>
      </c>
      <c r="M1030" s="177"/>
      <c r="N1030" s="59"/>
      <c r="O1030" s="59"/>
      <c r="P1030" s="59"/>
      <c r="Q1030" s="59"/>
      <c r="R1030" s="59"/>
      <c r="S1030" s="59"/>
      <c r="T1030" s="59"/>
      <c r="U1030" s="59"/>
      <c r="V1030" s="59"/>
      <c r="AA1030" s="59"/>
      <c r="AB1030" s="59"/>
      <c r="AC1030" s="59"/>
      <c r="AD1030" s="59"/>
      <c r="AE1030" s="59"/>
      <c r="AF1030" s="59"/>
      <c r="AG1030" s="59"/>
      <c r="AH1030" s="65"/>
      <c r="BF1030" s="65"/>
      <c r="BG1030" s="65"/>
      <c r="BI1030" s="65"/>
    </row>
    <row r="1031" spans="4:61">
      <c r="D1031" s="162" t="str">
        <f t="shared" si="151"/>
        <v/>
      </c>
      <c r="E1031" s="162" t="str">
        <f t="shared" si="152"/>
        <v/>
      </c>
      <c r="F1031" s="164" t="str">
        <f t="shared" si="153"/>
        <v/>
      </c>
      <c r="G1031" s="165" t="str">
        <f t="shared" si="154"/>
        <v/>
      </c>
      <c r="H1031" s="164" t="str">
        <f t="shared" si="155"/>
        <v/>
      </c>
      <c r="I1031" s="162"/>
      <c r="J1031" s="210"/>
      <c r="K1031" s="162">
        <f t="shared" si="156"/>
        <v>0</v>
      </c>
      <c r="L1031" s="164" t="str">
        <f t="shared" si="157"/>
        <v/>
      </c>
      <c r="M1031" s="177"/>
      <c r="N1031" s="59"/>
      <c r="O1031" s="59"/>
      <c r="P1031" s="59"/>
      <c r="Q1031" s="59"/>
      <c r="R1031" s="59"/>
      <c r="S1031" s="59"/>
      <c r="T1031" s="59"/>
      <c r="U1031" s="59"/>
      <c r="V1031" s="59"/>
      <c r="AA1031" s="59"/>
      <c r="AB1031" s="59"/>
      <c r="AC1031" s="59"/>
      <c r="AD1031" s="59"/>
      <c r="AE1031" s="59"/>
      <c r="AF1031" s="59"/>
      <c r="AG1031" s="59"/>
      <c r="AH1031" s="65"/>
      <c r="BF1031" s="65"/>
      <c r="BG1031" s="65"/>
      <c r="BI1031" s="65"/>
    </row>
    <row r="1032" spans="4:61">
      <c r="D1032" s="162" t="str">
        <f t="shared" si="151"/>
        <v/>
      </c>
      <c r="E1032" s="162" t="str">
        <f t="shared" si="152"/>
        <v/>
      </c>
      <c r="F1032" s="164" t="str">
        <f t="shared" si="153"/>
        <v/>
      </c>
      <c r="G1032" s="165" t="str">
        <f t="shared" si="154"/>
        <v/>
      </c>
      <c r="H1032" s="164" t="str">
        <f t="shared" si="155"/>
        <v/>
      </c>
      <c r="I1032" s="162"/>
      <c r="J1032" s="210"/>
      <c r="K1032" s="162">
        <f t="shared" si="156"/>
        <v>0</v>
      </c>
      <c r="L1032" s="164" t="str">
        <f t="shared" si="157"/>
        <v/>
      </c>
      <c r="M1032" s="177"/>
      <c r="N1032" s="59"/>
      <c r="O1032" s="59"/>
      <c r="P1032" s="59"/>
      <c r="Q1032" s="59"/>
      <c r="R1032" s="59"/>
      <c r="S1032" s="59"/>
      <c r="T1032" s="59"/>
      <c r="U1032" s="59"/>
      <c r="V1032" s="59"/>
      <c r="AA1032" s="59"/>
      <c r="AB1032" s="59"/>
      <c r="AC1032" s="59"/>
      <c r="AD1032" s="59"/>
      <c r="AE1032" s="59"/>
      <c r="AF1032" s="59"/>
      <c r="AG1032" s="59"/>
      <c r="AH1032" s="65"/>
      <c r="BF1032" s="65"/>
      <c r="BG1032" s="65"/>
      <c r="BI1032" s="65"/>
    </row>
    <row r="1033" spans="4:61">
      <c r="D1033" s="162" t="str">
        <f t="shared" si="151"/>
        <v/>
      </c>
      <c r="E1033" s="162" t="str">
        <f t="shared" si="152"/>
        <v/>
      </c>
      <c r="F1033" s="164" t="str">
        <f t="shared" si="153"/>
        <v/>
      </c>
      <c r="G1033" s="165" t="str">
        <f t="shared" si="154"/>
        <v/>
      </c>
      <c r="H1033" s="164" t="str">
        <f t="shared" si="155"/>
        <v/>
      </c>
      <c r="I1033" s="162"/>
      <c r="J1033" s="210"/>
      <c r="K1033" s="162">
        <f t="shared" si="156"/>
        <v>0</v>
      </c>
      <c r="L1033" s="164" t="str">
        <f t="shared" si="157"/>
        <v/>
      </c>
      <c r="M1033" s="177"/>
      <c r="N1033" s="59"/>
      <c r="O1033" s="59"/>
      <c r="P1033" s="59"/>
      <c r="Q1033" s="59"/>
      <c r="R1033" s="59"/>
      <c r="S1033" s="59"/>
      <c r="T1033" s="59"/>
      <c r="U1033" s="59"/>
      <c r="V1033" s="59"/>
      <c r="AA1033" s="59"/>
      <c r="AB1033" s="59"/>
      <c r="AC1033" s="59"/>
      <c r="AD1033" s="59"/>
      <c r="AE1033" s="59"/>
      <c r="AF1033" s="59"/>
      <c r="AG1033" s="59"/>
      <c r="AH1033" s="65"/>
      <c r="BF1033" s="65"/>
      <c r="BG1033" s="65"/>
      <c r="BI1033" s="65"/>
    </row>
    <row r="1034" spans="4:61">
      <c r="D1034" s="162" t="str">
        <f t="shared" si="151"/>
        <v/>
      </c>
      <c r="E1034" s="162" t="str">
        <f t="shared" si="152"/>
        <v/>
      </c>
      <c r="F1034" s="164" t="str">
        <f t="shared" si="153"/>
        <v/>
      </c>
      <c r="G1034" s="165" t="str">
        <f t="shared" si="154"/>
        <v/>
      </c>
      <c r="H1034" s="164" t="str">
        <f t="shared" si="155"/>
        <v/>
      </c>
      <c r="I1034" s="162"/>
      <c r="J1034" s="210"/>
      <c r="K1034" s="162">
        <f t="shared" si="156"/>
        <v>0</v>
      </c>
      <c r="L1034" s="164" t="str">
        <f t="shared" si="157"/>
        <v/>
      </c>
      <c r="M1034" s="177"/>
      <c r="N1034" s="59"/>
      <c r="O1034" s="59"/>
      <c r="P1034" s="59"/>
      <c r="Q1034" s="59"/>
      <c r="R1034" s="59"/>
      <c r="S1034" s="59"/>
      <c r="T1034" s="59"/>
      <c r="U1034" s="59"/>
      <c r="V1034" s="59"/>
      <c r="AA1034" s="59"/>
      <c r="AB1034" s="59"/>
      <c r="AC1034" s="59"/>
      <c r="AD1034" s="59"/>
      <c r="AE1034" s="59"/>
      <c r="AF1034" s="59"/>
      <c r="AG1034" s="59"/>
      <c r="AH1034" s="65"/>
      <c r="BF1034" s="65"/>
      <c r="BG1034" s="65"/>
      <c r="BI1034" s="65"/>
    </row>
    <row r="1035" spans="4:61">
      <c r="D1035" s="162" t="str">
        <f t="shared" si="151"/>
        <v/>
      </c>
      <c r="E1035" s="162" t="str">
        <f t="shared" si="152"/>
        <v/>
      </c>
      <c r="F1035" s="164" t="str">
        <f t="shared" si="153"/>
        <v/>
      </c>
      <c r="G1035" s="165" t="str">
        <f t="shared" si="154"/>
        <v/>
      </c>
      <c r="H1035" s="164" t="str">
        <f t="shared" si="155"/>
        <v/>
      </c>
      <c r="I1035" s="162"/>
      <c r="J1035" s="210"/>
      <c r="K1035" s="162">
        <f t="shared" si="156"/>
        <v>0</v>
      </c>
      <c r="L1035" s="164" t="str">
        <f t="shared" si="157"/>
        <v/>
      </c>
      <c r="M1035" s="177"/>
      <c r="N1035" s="59"/>
      <c r="O1035" s="59"/>
      <c r="P1035" s="59"/>
      <c r="Q1035" s="59"/>
      <c r="R1035" s="59"/>
      <c r="S1035" s="59"/>
      <c r="T1035" s="59"/>
      <c r="U1035" s="59"/>
      <c r="V1035" s="59"/>
      <c r="AA1035" s="59"/>
      <c r="AB1035" s="59"/>
      <c r="AC1035" s="59"/>
      <c r="AD1035" s="59"/>
      <c r="AE1035" s="59"/>
      <c r="AF1035" s="59"/>
      <c r="AG1035" s="59"/>
      <c r="AH1035" s="65"/>
      <c r="BF1035" s="65"/>
      <c r="BG1035" s="65"/>
      <c r="BI1035" s="65"/>
    </row>
    <row r="1036" spans="4:61">
      <c r="D1036" s="162" t="str">
        <f t="shared" si="151"/>
        <v/>
      </c>
      <c r="E1036" s="162" t="str">
        <f t="shared" si="152"/>
        <v/>
      </c>
      <c r="F1036" s="164" t="str">
        <f t="shared" si="153"/>
        <v/>
      </c>
      <c r="G1036" s="165" t="str">
        <f t="shared" si="154"/>
        <v/>
      </c>
      <c r="H1036" s="164" t="str">
        <f t="shared" si="155"/>
        <v/>
      </c>
      <c r="I1036" s="162"/>
      <c r="J1036" s="210"/>
      <c r="K1036" s="162">
        <f t="shared" si="156"/>
        <v>0</v>
      </c>
      <c r="L1036" s="164" t="str">
        <f t="shared" si="157"/>
        <v/>
      </c>
      <c r="M1036" s="177"/>
      <c r="N1036" s="59"/>
      <c r="O1036" s="59"/>
      <c r="P1036" s="59"/>
      <c r="Q1036" s="59"/>
      <c r="R1036" s="59"/>
      <c r="S1036" s="59"/>
      <c r="T1036" s="59"/>
      <c r="U1036" s="59"/>
      <c r="V1036" s="59"/>
      <c r="AA1036" s="59"/>
      <c r="AB1036" s="59"/>
      <c r="AC1036" s="59"/>
      <c r="AD1036" s="59"/>
      <c r="AE1036" s="59"/>
      <c r="AF1036" s="59"/>
      <c r="AG1036" s="59"/>
      <c r="AH1036" s="65"/>
      <c r="BF1036" s="65"/>
      <c r="BG1036" s="65"/>
      <c r="BI1036" s="65"/>
    </row>
    <row r="1037" spans="4:61">
      <c r="D1037" s="162" t="str">
        <f t="shared" si="151"/>
        <v/>
      </c>
      <c r="E1037" s="162" t="str">
        <f t="shared" si="152"/>
        <v/>
      </c>
      <c r="F1037" s="164" t="str">
        <f t="shared" si="153"/>
        <v/>
      </c>
      <c r="G1037" s="165" t="str">
        <f t="shared" si="154"/>
        <v/>
      </c>
      <c r="H1037" s="164" t="str">
        <f t="shared" si="155"/>
        <v/>
      </c>
      <c r="I1037" s="162"/>
      <c r="J1037" s="210"/>
      <c r="K1037" s="162">
        <f t="shared" si="156"/>
        <v>0</v>
      </c>
      <c r="L1037" s="164" t="str">
        <f t="shared" si="157"/>
        <v/>
      </c>
      <c r="M1037" s="177"/>
      <c r="N1037" s="59"/>
      <c r="O1037" s="59"/>
      <c r="P1037" s="59"/>
      <c r="Q1037" s="59"/>
      <c r="R1037" s="59"/>
      <c r="S1037" s="59"/>
      <c r="T1037" s="59"/>
      <c r="U1037" s="59"/>
      <c r="V1037" s="59"/>
      <c r="AA1037" s="59"/>
      <c r="AB1037" s="59"/>
      <c r="AC1037" s="59"/>
      <c r="AD1037" s="59"/>
      <c r="AE1037" s="59"/>
      <c r="AF1037" s="59"/>
      <c r="AG1037" s="59"/>
      <c r="AH1037" s="65"/>
      <c r="BF1037" s="65"/>
      <c r="BG1037" s="65"/>
      <c r="BI1037" s="65"/>
    </row>
    <row r="1038" spans="4:61">
      <c r="D1038" s="162" t="str">
        <f t="shared" si="151"/>
        <v/>
      </c>
      <c r="E1038" s="162" t="str">
        <f t="shared" si="152"/>
        <v/>
      </c>
      <c r="F1038" s="164" t="str">
        <f t="shared" si="153"/>
        <v/>
      </c>
      <c r="G1038" s="165" t="str">
        <f t="shared" si="154"/>
        <v/>
      </c>
      <c r="H1038" s="164" t="str">
        <f t="shared" si="155"/>
        <v/>
      </c>
      <c r="I1038" s="162"/>
      <c r="J1038" s="210"/>
      <c r="K1038" s="162">
        <f t="shared" si="156"/>
        <v>0</v>
      </c>
      <c r="L1038" s="164" t="str">
        <f t="shared" si="157"/>
        <v/>
      </c>
      <c r="M1038" s="177"/>
      <c r="N1038" s="59"/>
      <c r="O1038" s="59"/>
      <c r="P1038" s="59"/>
      <c r="Q1038" s="59"/>
      <c r="R1038" s="59"/>
      <c r="S1038" s="59"/>
      <c r="T1038" s="59"/>
      <c r="U1038" s="59"/>
      <c r="V1038" s="59"/>
      <c r="AA1038" s="59"/>
      <c r="AB1038" s="59"/>
      <c r="AC1038" s="59"/>
      <c r="AD1038" s="59"/>
      <c r="AE1038" s="59"/>
      <c r="AF1038" s="59"/>
      <c r="AG1038" s="59"/>
      <c r="AH1038" s="65"/>
      <c r="BF1038" s="65"/>
      <c r="BG1038" s="65"/>
      <c r="BI1038" s="65"/>
    </row>
    <row r="1039" spans="4:61">
      <c r="D1039" s="162" t="str">
        <f t="shared" si="151"/>
        <v/>
      </c>
      <c r="E1039" s="162" t="str">
        <f t="shared" si="152"/>
        <v/>
      </c>
      <c r="F1039" s="164" t="str">
        <f t="shared" si="153"/>
        <v/>
      </c>
      <c r="G1039" s="165" t="str">
        <f t="shared" si="154"/>
        <v/>
      </c>
      <c r="H1039" s="164" t="str">
        <f t="shared" si="155"/>
        <v/>
      </c>
      <c r="I1039" s="162"/>
      <c r="J1039" s="210"/>
      <c r="K1039" s="162">
        <f t="shared" si="156"/>
        <v>0</v>
      </c>
      <c r="L1039" s="164" t="str">
        <f t="shared" si="157"/>
        <v/>
      </c>
      <c r="M1039" s="177"/>
      <c r="N1039" s="59"/>
      <c r="O1039" s="59"/>
      <c r="P1039" s="59"/>
      <c r="Q1039" s="59"/>
      <c r="R1039" s="59"/>
      <c r="S1039" s="59"/>
      <c r="T1039" s="59"/>
      <c r="U1039" s="59"/>
      <c r="V1039" s="59"/>
      <c r="AA1039" s="59"/>
      <c r="AB1039" s="59"/>
      <c r="AC1039" s="59"/>
      <c r="AD1039" s="59"/>
      <c r="AE1039" s="59"/>
      <c r="AF1039" s="59"/>
      <c r="AG1039" s="59"/>
      <c r="AH1039" s="65"/>
      <c r="BF1039" s="65"/>
      <c r="BG1039" s="65"/>
      <c r="BI1039" s="65"/>
    </row>
    <row r="1040" spans="4:61">
      <c r="D1040" s="162" t="str">
        <f t="shared" si="151"/>
        <v/>
      </c>
      <c r="E1040" s="162" t="str">
        <f t="shared" si="152"/>
        <v/>
      </c>
      <c r="F1040" s="164" t="str">
        <f t="shared" si="153"/>
        <v/>
      </c>
      <c r="G1040" s="165" t="str">
        <f t="shared" si="154"/>
        <v/>
      </c>
      <c r="H1040" s="164" t="str">
        <f t="shared" si="155"/>
        <v/>
      </c>
      <c r="I1040" s="162"/>
      <c r="J1040" s="210"/>
      <c r="K1040" s="162">
        <f t="shared" si="156"/>
        <v>0</v>
      </c>
      <c r="L1040" s="164" t="str">
        <f t="shared" si="157"/>
        <v/>
      </c>
      <c r="M1040" s="177"/>
      <c r="N1040" s="59"/>
      <c r="O1040" s="59"/>
      <c r="P1040" s="59"/>
      <c r="Q1040" s="59"/>
      <c r="R1040" s="59"/>
      <c r="S1040" s="59"/>
      <c r="T1040" s="59"/>
      <c r="U1040" s="59"/>
      <c r="V1040" s="59"/>
      <c r="AA1040" s="59"/>
      <c r="AB1040" s="59"/>
      <c r="AC1040" s="59"/>
      <c r="AD1040" s="59"/>
      <c r="AE1040" s="59"/>
      <c r="AF1040" s="59"/>
      <c r="AG1040" s="59"/>
      <c r="AH1040" s="65"/>
      <c r="BF1040" s="65"/>
      <c r="BG1040" s="65"/>
      <c r="BI1040" s="65"/>
    </row>
    <row r="1041" spans="4:61">
      <c r="D1041" s="162" t="str">
        <f t="shared" si="151"/>
        <v/>
      </c>
      <c r="E1041" s="162" t="str">
        <f t="shared" si="152"/>
        <v/>
      </c>
      <c r="F1041" s="164" t="str">
        <f t="shared" si="153"/>
        <v/>
      </c>
      <c r="G1041" s="165" t="str">
        <f t="shared" si="154"/>
        <v/>
      </c>
      <c r="H1041" s="164" t="str">
        <f t="shared" si="155"/>
        <v/>
      </c>
      <c r="I1041" s="162"/>
      <c r="J1041" s="210"/>
      <c r="K1041" s="162">
        <f t="shared" si="156"/>
        <v>0</v>
      </c>
      <c r="L1041" s="164" t="str">
        <f t="shared" si="157"/>
        <v/>
      </c>
      <c r="M1041" s="177"/>
      <c r="N1041" s="59"/>
      <c r="O1041" s="59"/>
      <c r="P1041" s="59"/>
      <c r="Q1041" s="59"/>
      <c r="R1041" s="59"/>
      <c r="S1041" s="59"/>
      <c r="T1041" s="59"/>
      <c r="U1041" s="59"/>
      <c r="V1041" s="59"/>
      <c r="AA1041" s="59"/>
      <c r="AB1041" s="59"/>
      <c r="AC1041" s="59"/>
      <c r="AD1041" s="59"/>
      <c r="AE1041" s="59"/>
      <c r="AF1041" s="59"/>
      <c r="AG1041" s="59"/>
      <c r="AH1041" s="65"/>
      <c r="BF1041" s="65"/>
      <c r="BG1041" s="65"/>
      <c r="BI1041" s="65"/>
    </row>
    <row r="1042" spans="4:61">
      <c r="D1042" s="162" t="str">
        <f t="shared" si="151"/>
        <v/>
      </c>
      <c r="E1042" s="162" t="str">
        <f t="shared" si="152"/>
        <v/>
      </c>
      <c r="F1042" s="164" t="str">
        <f t="shared" si="153"/>
        <v/>
      </c>
      <c r="G1042" s="165" t="str">
        <f t="shared" si="154"/>
        <v/>
      </c>
      <c r="H1042" s="164" t="str">
        <f t="shared" si="155"/>
        <v/>
      </c>
      <c r="I1042" s="162"/>
      <c r="J1042" s="210"/>
      <c r="K1042" s="162">
        <f t="shared" si="156"/>
        <v>0</v>
      </c>
      <c r="L1042" s="164" t="str">
        <f t="shared" si="157"/>
        <v/>
      </c>
      <c r="M1042" s="177"/>
      <c r="N1042" s="59"/>
      <c r="O1042" s="59"/>
      <c r="P1042" s="59"/>
      <c r="Q1042" s="59"/>
      <c r="R1042" s="59"/>
      <c r="S1042" s="59"/>
      <c r="T1042" s="59"/>
      <c r="U1042" s="59"/>
      <c r="V1042" s="59"/>
      <c r="AA1042" s="59"/>
      <c r="AB1042" s="59"/>
      <c r="AC1042" s="59"/>
      <c r="AD1042" s="59"/>
      <c r="AE1042" s="59"/>
      <c r="AF1042" s="59"/>
      <c r="AG1042" s="59"/>
      <c r="AH1042" s="65"/>
      <c r="BF1042" s="65"/>
      <c r="BG1042" s="65"/>
      <c r="BI1042" s="65"/>
    </row>
    <row r="1043" spans="4:61">
      <c r="D1043" s="162" t="str">
        <f t="shared" si="151"/>
        <v/>
      </c>
      <c r="E1043" s="162" t="str">
        <f t="shared" si="152"/>
        <v/>
      </c>
      <c r="F1043" s="164" t="str">
        <f t="shared" si="153"/>
        <v/>
      </c>
      <c r="G1043" s="165" t="str">
        <f t="shared" si="154"/>
        <v/>
      </c>
      <c r="H1043" s="164" t="str">
        <f t="shared" si="155"/>
        <v/>
      </c>
      <c r="I1043" s="162"/>
      <c r="J1043" s="210"/>
      <c r="K1043" s="162">
        <f t="shared" si="156"/>
        <v>0</v>
      </c>
      <c r="L1043" s="164" t="str">
        <f t="shared" si="157"/>
        <v/>
      </c>
      <c r="M1043" s="177"/>
      <c r="N1043" s="59"/>
      <c r="O1043" s="59"/>
      <c r="P1043" s="59"/>
      <c r="Q1043" s="59"/>
      <c r="R1043" s="59"/>
      <c r="S1043" s="59"/>
      <c r="T1043" s="59"/>
      <c r="U1043" s="59"/>
      <c r="V1043" s="59"/>
      <c r="AA1043" s="59"/>
      <c r="AB1043" s="59"/>
      <c r="AC1043" s="59"/>
      <c r="AD1043" s="59"/>
      <c r="AE1043" s="59"/>
      <c r="AF1043" s="59"/>
      <c r="AG1043" s="59"/>
      <c r="AH1043" s="65"/>
      <c r="BF1043" s="65"/>
      <c r="BG1043" s="65"/>
      <c r="BI1043" s="65"/>
    </row>
    <row r="1044" spans="4:61">
      <c r="D1044" s="162" t="str">
        <f t="shared" si="151"/>
        <v/>
      </c>
      <c r="E1044" s="162" t="str">
        <f t="shared" si="152"/>
        <v/>
      </c>
      <c r="F1044" s="164" t="str">
        <f t="shared" si="153"/>
        <v/>
      </c>
      <c r="G1044" s="165" t="str">
        <f t="shared" si="154"/>
        <v/>
      </c>
      <c r="H1044" s="164" t="str">
        <f t="shared" si="155"/>
        <v/>
      </c>
      <c r="I1044" s="162"/>
      <c r="J1044" s="210"/>
      <c r="K1044" s="162">
        <f t="shared" si="156"/>
        <v>0</v>
      </c>
      <c r="L1044" s="164" t="str">
        <f t="shared" si="157"/>
        <v/>
      </c>
      <c r="M1044" s="177"/>
      <c r="N1044" s="59"/>
      <c r="O1044" s="59"/>
      <c r="P1044" s="59"/>
      <c r="Q1044" s="59"/>
      <c r="R1044" s="59"/>
      <c r="S1044" s="59"/>
      <c r="T1044" s="59"/>
      <c r="U1044" s="59"/>
      <c r="V1044" s="59"/>
      <c r="AA1044" s="59"/>
      <c r="AB1044" s="59"/>
      <c r="AC1044" s="59"/>
      <c r="AD1044" s="59"/>
      <c r="AE1044" s="59"/>
      <c r="AF1044" s="59"/>
      <c r="AG1044" s="59"/>
      <c r="AH1044" s="65"/>
      <c r="BF1044" s="65"/>
      <c r="BG1044" s="65"/>
      <c r="BI1044" s="65"/>
    </row>
    <row r="1045" spans="4:61">
      <c r="D1045" s="162" t="str">
        <f t="shared" si="151"/>
        <v/>
      </c>
      <c r="E1045" s="162" t="str">
        <f t="shared" si="152"/>
        <v/>
      </c>
      <c r="F1045" s="164" t="str">
        <f t="shared" si="153"/>
        <v/>
      </c>
      <c r="G1045" s="165" t="str">
        <f t="shared" si="154"/>
        <v/>
      </c>
      <c r="H1045" s="164" t="str">
        <f t="shared" si="155"/>
        <v/>
      </c>
      <c r="I1045" s="162"/>
      <c r="J1045" s="210"/>
      <c r="K1045" s="162">
        <f t="shared" si="156"/>
        <v>0</v>
      </c>
      <c r="L1045" s="164" t="str">
        <f t="shared" si="157"/>
        <v/>
      </c>
      <c r="M1045" s="177"/>
      <c r="N1045" s="59"/>
      <c r="O1045" s="59"/>
      <c r="P1045" s="59"/>
      <c r="Q1045" s="59"/>
      <c r="R1045" s="59"/>
      <c r="S1045" s="59"/>
      <c r="T1045" s="59"/>
      <c r="U1045" s="59"/>
      <c r="V1045" s="59"/>
      <c r="AA1045" s="59"/>
      <c r="AB1045" s="59"/>
      <c r="AC1045" s="59"/>
      <c r="AD1045" s="59"/>
      <c r="AE1045" s="59"/>
      <c r="AF1045" s="59"/>
      <c r="AG1045" s="59"/>
      <c r="AH1045" s="65"/>
      <c r="BF1045" s="65"/>
      <c r="BG1045" s="65"/>
      <c r="BI1045" s="65"/>
    </row>
    <row r="1046" spans="4:61">
      <c r="D1046" s="162" t="str">
        <f t="shared" si="151"/>
        <v/>
      </c>
      <c r="E1046" s="162" t="str">
        <f t="shared" si="152"/>
        <v/>
      </c>
      <c r="F1046" s="164" t="str">
        <f t="shared" si="153"/>
        <v/>
      </c>
      <c r="G1046" s="165" t="str">
        <f t="shared" si="154"/>
        <v/>
      </c>
      <c r="H1046" s="164" t="str">
        <f t="shared" si="155"/>
        <v/>
      </c>
      <c r="I1046" s="162"/>
      <c r="J1046" s="210"/>
      <c r="K1046" s="162">
        <f t="shared" si="156"/>
        <v>0</v>
      </c>
      <c r="L1046" s="164" t="str">
        <f t="shared" si="157"/>
        <v/>
      </c>
      <c r="M1046" s="177"/>
      <c r="N1046" s="59"/>
      <c r="O1046" s="59"/>
      <c r="P1046" s="59"/>
      <c r="Q1046" s="59"/>
      <c r="R1046" s="59"/>
      <c r="S1046" s="59"/>
      <c r="T1046" s="59"/>
      <c r="U1046" s="59"/>
      <c r="V1046" s="59"/>
      <c r="AA1046" s="59"/>
      <c r="AB1046" s="59"/>
      <c r="AC1046" s="59"/>
      <c r="AD1046" s="59"/>
      <c r="AE1046" s="59"/>
      <c r="AF1046" s="59"/>
      <c r="AG1046" s="59"/>
      <c r="AH1046" s="65"/>
      <c r="BF1046" s="65"/>
      <c r="BG1046" s="65"/>
      <c r="BI1046" s="65"/>
    </row>
    <row r="1047" spans="4:61">
      <c r="D1047" s="162" t="str">
        <f t="shared" si="151"/>
        <v/>
      </c>
      <c r="E1047" s="162" t="str">
        <f t="shared" si="152"/>
        <v/>
      </c>
      <c r="F1047" s="164" t="str">
        <f t="shared" si="153"/>
        <v/>
      </c>
      <c r="G1047" s="165" t="str">
        <f t="shared" si="154"/>
        <v/>
      </c>
      <c r="H1047" s="164" t="str">
        <f t="shared" si="155"/>
        <v/>
      </c>
      <c r="I1047" s="162"/>
      <c r="J1047" s="210"/>
      <c r="K1047" s="162">
        <f t="shared" si="156"/>
        <v>0</v>
      </c>
      <c r="L1047" s="164" t="str">
        <f t="shared" si="157"/>
        <v/>
      </c>
      <c r="M1047" s="177"/>
      <c r="N1047" s="59"/>
      <c r="O1047" s="59"/>
      <c r="P1047" s="59"/>
      <c r="Q1047" s="59"/>
      <c r="R1047" s="59"/>
      <c r="S1047" s="59"/>
      <c r="T1047" s="59"/>
      <c r="U1047" s="59"/>
      <c r="V1047" s="59"/>
      <c r="AA1047" s="59"/>
      <c r="AB1047" s="59"/>
      <c r="AC1047" s="59"/>
      <c r="AD1047" s="59"/>
      <c r="AE1047" s="59"/>
      <c r="AF1047" s="59"/>
      <c r="AG1047" s="59"/>
      <c r="AH1047" s="65"/>
      <c r="BF1047" s="65"/>
      <c r="BG1047" s="65"/>
      <c r="BI1047" s="65"/>
    </row>
    <row r="1048" spans="4:61">
      <c r="D1048" s="162" t="str">
        <f t="shared" si="151"/>
        <v/>
      </c>
      <c r="E1048" s="162" t="str">
        <f t="shared" si="152"/>
        <v/>
      </c>
      <c r="F1048" s="164" t="str">
        <f t="shared" si="153"/>
        <v/>
      </c>
      <c r="G1048" s="165" t="str">
        <f t="shared" si="154"/>
        <v/>
      </c>
      <c r="H1048" s="164" t="str">
        <f t="shared" si="155"/>
        <v/>
      </c>
      <c r="I1048" s="162"/>
      <c r="J1048" s="210"/>
      <c r="K1048" s="162">
        <f t="shared" si="156"/>
        <v>0</v>
      </c>
      <c r="L1048" s="164" t="str">
        <f t="shared" si="157"/>
        <v/>
      </c>
      <c r="M1048" s="177"/>
      <c r="N1048" s="59"/>
      <c r="O1048" s="59"/>
      <c r="P1048" s="59"/>
      <c r="Q1048" s="59"/>
      <c r="R1048" s="59"/>
      <c r="S1048" s="59"/>
      <c r="T1048" s="59"/>
      <c r="U1048" s="59"/>
      <c r="V1048" s="59"/>
      <c r="AA1048" s="59"/>
      <c r="AB1048" s="59"/>
      <c r="AC1048" s="59"/>
      <c r="AD1048" s="59"/>
      <c r="AE1048" s="59"/>
      <c r="AF1048" s="59"/>
      <c r="AG1048" s="59"/>
      <c r="AH1048" s="65"/>
      <c r="BF1048" s="65"/>
      <c r="BG1048" s="65"/>
      <c r="BI1048" s="65"/>
    </row>
    <row r="1049" spans="4:61">
      <c r="D1049" s="162" t="str">
        <f t="shared" si="151"/>
        <v/>
      </c>
      <c r="E1049" s="162" t="str">
        <f t="shared" si="152"/>
        <v/>
      </c>
      <c r="F1049" s="164" t="str">
        <f t="shared" si="153"/>
        <v/>
      </c>
      <c r="G1049" s="165" t="str">
        <f t="shared" si="154"/>
        <v/>
      </c>
      <c r="H1049" s="164" t="str">
        <f t="shared" si="155"/>
        <v/>
      </c>
      <c r="I1049" s="162"/>
      <c r="J1049" s="210"/>
      <c r="K1049" s="162">
        <f t="shared" si="156"/>
        <v>0</v>
      </c>
      <c r="L1049" s="164" t="str">
        <f t="shared" si="157"/>
        <v/>
      </c>
      <c r="M1049" s="177"/>
      <c r="N1049" s="59"/>
      <c r="O1049" s="59"/>
      <c r="P1049" s="59"/>
      <c r="Q1049" s="59"/>
      <c r="R1049" s="59"/>
      <c r="S1049" s="59"/>
      <c r="T1049" s="59"/>
      <c r="U1049" s="59"/>
      <c r="V1049" s="59"/>
      <c r="AA1049" s="59"/>
      <c r="AB1049" s="59"/>
      <c r="AC1049" s="59"/>
      <c r="AD1049" s="59"/>
      <c r="AE1049" s="59"/>
      <c r="AF1049" s="59"/>
      <c r="AG1049" s="59"/>
      <c r="AH1049" s="65"/>
      <c r="BF1049" s="65"/>
      <c r="BG1049" s="65"/>
      <c r="BI1049" s="65"/>
    </row>
    <row r="1050" spans="4:61">
      <c r="D1050" s="162" t="str">
        <f t="shared" si="151"/>
        <v/>
      </c>
      <c r="E1050" s="162" t="str">
        <f t="shared" si="152"/>
        <v/>
      </c>
      <c r="F1050" s="164" t="str">
        <f t="shared" si="153"/>
        <v/>
      </c>
      <c r="G1050" s="165" t="str">
        <f t="shared" si="154"/>
        <v/>
      </c>
      <c r="H1050" s="164" t="str">
        <f t="shared" si="155"/>
        <v/>
      </c>
      <c r="I1050" s="162"/>
      <c r="J1050" s="210"/>
      <c r="K1050" s="162">
        <f t="shared" si="156"/>
        <v>0</v>
      </c>
      <c r="L1050" s="164" t="str">
        <f t="shared" si="157"/>
        <v/>
      </c>
      <c r="M1050" s="177"/>
      <c r="N1050" s="59"/>
      <c r="O1050" s="59"/>
      <c r="P1050" s="59"/>
      <c r="Q1050" s="59"/>
      <c r="R1050" s="59"/>
      <c r="S1050" s="59"/>
      <c r="T1050" s="59"/>
      <c r="U1050" s="59"/>
      <c r="V1050" s="59"/>
      <c r="AA1050" s="59"/>
      <c r="AB1050" s="59"/>
      <c r="AC1050" s="59"/>
      <c r="AD1050" s="59"/>
      <c r="AE1050" s="59"/>
      <c r="AF1050" s="59"/>
      <c r="AG1050" s="59"/>
      <c r="AH1050" s="65"/>
      <c r="BF1050" s="65"/>
      <c r="BG1050" s="65"/>
      <c r="BI1050" s="65"/>
    </row>
    <row r="1051" spans="4:61">
      <c r="D1051" s="162" t="str">
        <f t="shared" si="151"/>
        <v/>
      </c>
      <c r="E1051" s="162" t="str">
        <f t="shared" si="152"/>
        <v/>
      </c>
      <c r="F1051" s="164" t="str">
        <f t="shared" si="153"/>
        <v/>
      </c>
      <c r="G1051" s="165" t="str">
        <f t="shared" si="154"/>
        <v/>
      </c>
      <c r="H1051" s="164" t="str">
        <f t="shared" si="155"/>
        <v/>
      </c>
      <c r="I1051" s="162"/>
      <c r="J1051" s="210"/>
      <c r="K1051" s="162">
        <f t="shared" si="156"/>
        <v>0</v>
      </c>
      <c r="L1051" s="164" t="str">
        <f t="shared" si="157"/>
        <v/>
      </c>
      <c r="M1051" s="177"/>
      <c r="N1051" s="59"/>
      <c r="O1051" s="59"/>
      <c r="P1051" s="59"/>
      <c r="Q1051" s="59"/>
      <c r="R1051" s="59"/>
      <c r="S1051" s="59"/>
      <c r="T1051" s="59"/>
      <c r="U1051" s="59"/>
      <c r="V1051" s="59"/>
      <c r="AA1051" s="59"/>
      <c r="AB1051" s="59"/>
      <c r="AC1051" s="59"/>
      <c r="AD1051" s="59"/>
      <c r="AE1051" s="59"/>
      <c r="AF1051" s="59"/>
      <c r="AG1051" s="59"/>
      <c r="AH1051" s="65"/>
      <c r="BF1051" s="65"/>
      <c r="BG1051" s="65"/>
      <c r="BI1051" s="65"/>
    </row>
    <row r="1052" spans="4:61">
      <c r="D1052" s="162" t="str">
        <f t="shared" si="151"/>
        <v/>
      </c>
      <c r="E1052" s="162" t="str">
        <f t="shared" si="152"/>
        <v/>
      </c>
      <c r="F1052" s="164" t="str">
        <f t="shared" si="153"/>
        <v/>
      </c>
      <c r="G1052" s="165" t="str">
        <f t="shared" si="154"/>
        <v/>
      </c>
      <c r="H1052" s="164" t="str">
        <f t="shared" si="155"/>
        <v/>
      </c>
      <c r="I1052" s="162"/>
      <c r="J1052" s="210"/>
      <c r="K1052" s="162">
        <f t="shared" si="156"/>
        <v>0</v>
      </c>
      <c r="L1052" s="164" t="str">
        <f t="shared" si="157"/>
        <v/>
      </c>
      <c r="M1052" s="177"/>
      <c r="N1052" s="59"/>
      <c r="O1052" s="59"/>
      <c r="P1052" s="59"/>
      <c r="Q1052" s="59"/>
      <c r="R1052" s="59"/>
      <c r="S1052" s="59"/>
      <c r="T1052" s="59"/>
      <c r="U1052" s="59"/>
      <c r="V1052" s="59"/>
      <c r="AA1052" s="59"/>
      <c r="AB1052" s="59"/>
      <c r="AC1052" s="59"/>
      <c r="AD1052" s="59"/>
      <c r="AE1052" s="59"/>
      <c r="AF1052" s="59"/>
      <c r="AG1052" s="59"/>
      <c r="AH1052" s="65"/>
      <c r="BF1052" s="65"/>
      <c r="BG1052" s="65"/>
      <c r="BI1052" s="65"/>
    </row>
    <row r="1053" spans="4:61">
      <c r="D1053" s="162" t="str">
        <f t="shared" si="151"/>
        <v/>
      </c>
      <c r="E1053" s="162" t="str">
        <f t="shared" si="152"/>
        <v/>
      </c>
      <c r="F1053" s="164" t="str">
        <f t="shared" si="153"/>
        <v/>
      </c>
      <c r="G1053" s="165" t="str">
        <f t="shared" si="154"/>
        <v/>
      </c>
      <c r="H1053" s="164" t="str">
        <f t="shared" si="155"/>
        <v/>
      </c>
      <c r="I1053" s="162"/>
      <c r="J1053" s="210"/>
      <c r="K1053" s="162">
        <f t="shared" si="156"/>
        <v>0</v>
      </c>
      <c r="L1053" s="164" t="str">
        <f t="shared" si="157"/>
        <v/>
      </c>
      <c r="M1053" s="177"/>
      <c r="N1053" s="59"/>
      <c r="O1053" s="59"/>
      <c r="P1053" s="59"/>
      <c r="Q1053" s="59"/>
      <c r="R1053" s="59"/>
      <c r="S1053" s="59"/>
      <c r="T1053" s="59"/>
      <c r="U1053" s="59"/>
      <c r="V1053" s="59"/>
      <c r="AA1053" s="59"/>
      <c r="AB1053" s="59"/>
      <c r="AC1053" s="59"/>
      <c r="AD1053" s="59"/>
      <c r="AE1053" s="59"/>
      <c r="AF1053" s="59"/>
      <c r="AG1053" s="59"/>
      <c r="AH1053" s="65"/>
      <c r="BF1053" s="65"/>
      <c r="BG1053" s="65"/>
      <c r="BI1053" s="65"/>
    </row>
    <row r="1054" spans="4:61">
      <c r="D1054" s="162" t="str">
        <f t="shared" si="151"/>
        <v/>
      </c>
      <c r="E1054" s="162" t="str">
        <f t="shared" si="152"/>
        <v/>
      </c>
      <c r="F1054" s="164" t="str">
        <f t="shared" si="153"/>
        <v/>
      </c>
      <c r="G1054" s="165" t="str">
        <f t="shared" si="154"/>
        <v/>
      </c>
      <c r="H1054" s="164" t="str">
        <f t="shared" si="155"/>
        <v/>
      </c>
      <c r="I1054" s="162"/>
      <c r="J1054" s="210"/>
      <c r="K1054" s="162">
        <f t="shared" si="156"/>
        <v>0</v>
      </c>
      <c r="L1054" s="164" t="str">
        <f t="shared" si="157"/>
        <v/>
      </c>
      <c r="M1054" s="177"/>
      <c r="N1054" s="59"/>
      <c r="O1054" s="59"/>
      <c r="P1054" s="59"/>
      <c r="Q1054" s="59"/>
      <c r="R1054" s="59"/>
      <c r="S1054" s="59"/>
      <c r="T1054" s="59"/>
      <c r="U1054" s="59"/>
      <c r="V1054" s="59"/>
      <c r="AA1054" s="59"/>
      <c r="AB1054" s="59"/>
      <c r="AC1054" s="59"/>
      <c r="AD1054" s="59"/>
      <c r="AE1054" s="59"/>
      <c r="AF1054" s="59"/>
      <c r="AG1054" s="59"/>
      <c r="AH1054" s="65"/>
      <c r="BF1054" s="65"/>
      <c r="BG1054" s="65"/>
      <c r="BI1054" s="65"/>
    </row>
    <row r="1055" spans="4:61">
      <c r="D1055" s="162" t="str">
        <f t="shared" si="151"/>
        <v/>
      </c>
      <c r="E1055" s="162" t="str">
        <f t="shared" si="152"/>
        <v/>
      </c>
      <c r="F1055" s="164" t="str">
        <f t="shared" si="153"/>
        <v/>
      </c>
      <c r="G1055" s="165" t="str">
        <f t="shared" si="154"/>
        <v/>
      </c>
      <c r="H1055" s="164" t="str">
        <f t="shared" si="155"/>
        <v/>
      </c>
      <c r="I1055" s="162"/>
      <c r="J1055" s="210"/>
      <c r="K1055" s="162">
        <f t="shared" si="156"/>
        <v>0</v>
      </c>
      <c r="L1055" s="164" t="str">
        <f t="shared" si="157"/>
        <v/>
      </c>
      <c r="M1055" s="177"/>
      <c r="N1055" s="59"/>
      <c r="O1055" s="59"/>
      <c r="P1055" s="59"/>
      <c r="Q1055" s="59"/>
      <c r="R1055" s="59"/>
      <c r="S1055" s="59"/>
      <c r="T1055" s="59"/>
      <c r="U1055" s="59"/>
      <c r="V1055" s="59"/>
      <c r="AA1055" s="59"/>
      <c r="AB1055" s="59"/>
      <c r="AC1055" s="59"/>
      <c r="AD1055" s="59"/>
      <c r="AE1055" s="59"/>
      <c r="AF1055" s="59"/>
      <c r="AG1055" s="59"/>
      <c r="AH1055" s="65"/>
      <c r="BF1055" s="65"/>
      <c r="BG1055" s="65"/>
      <c r="BI1055" s="65"/>
    </row>
    <row r="1056" spans="4:61">
      <c r="D1056" s="162" t="str">
        <f t="shared" si="151"/>
        <v/>
      </c>
      <c r="E1056" s="162" t="str">
        <f t="shared" si="152"/>
        <v/>
      </c>
      <c r="F1056" s="164" t="str">
        <f t="shared" si="153"/>
        <v/>
      </c>
      <c r="G1056" s="165" t="str">
        <f t="shared" si="154"/>
        <v/>
      </c>
      <c r="H1056" s="164" t="str">
        <f t="shared" si="155"/>
        <v/>
      </c>
      <c r="I1056" s="162"/>
      <c r="J1056" s="210"/>
      <c r="K1056" s="162">
        <f t="shared" si="156"/>
        <v>0</v>
      </c>
      <c r="L1056" s="164" t="str">
        <f t="shared" si="157"/>
        <v/>
      </c>
      <c r="M1056" s="177"/>
      <c r="N1056" s="59"/>
      <c r="O1056" s="59"/>
      <c r="P1056" s="59"/>
      <c r="Q1056" s="59"/>
      <c r="R1056" s="59"/>
      <c r="S1056" s="59"/>
      <c r="T1056" s="59"/>
      <c r="U1056" s="59"/>
      <c r="V1056" s="59"/>
      <c r="AA1056" s="59"/>
      <c r="AB1056" s="59"/>
      <c r="AC1056" s="59"/>
      <c r="AD1056" s="59"/>
      <c r="AE1056" s="59"/>
      <c r="AF1056" s="59"/>
      <c r="AG1056" s="59"/>
      <c r="AH1056" s="65"/>
      <c r="BF1056" s="65"/>
      <c r="BG1056" s="65"/>
      <c r="BI1056" s="65"/>
    </row>
    <row r="1057" spans="4:61">
      <c r="D1057" s="162" t="str">
        <f t="shared" si="151"/>
        <v/>
      </c>
      <c r="E1057" s="162" t="str">
        <f t="shared" si="152"/>
        <v/>
      </c>
      <c r="F1057" s="164" t="str">
        <f t="shared" si="153"/>
        <v/>
      </c>
      <c r="G1057" s="165" t="str">
        <f t="shared" si="154"/>
        <v/>
      </c>
      <c r="H1057" s="164" t="str">
        <f t="shared" si="155"/>
        <v/>
      </c>
      <c r="I1057" s="162"/>
      <c r="J1057" s="210"/>
      <c r="K1057" s="162">
        <f t="shared" si="156"/>
        <v>0</v>
      </c>
      <c r="L1057" s="164" t="str">
        <f t="shared" si="157"/>
        <v/>
      </c>
      <c r="M1057" s="177"/>
      <c r="N1057" s="59"/>
      <c r="O1057" s="59"/>
      <c r="P1057" s="59"/>
      <c r="Q1057" s="59"/>
      <c r="R1057" s="59"/>
      <c r="S1057" s="59"/>
      <c r="T1057" s="59"/>
      <c r="U1057" s="59"/>
      <c r="V1057" s="59"/>
      <c r="AA1057" s="59"/>
      <c r="AB1057" s="59"/>
      <c r="AC1057" s="59"/>
      <c r="AD1057" s="59"/>
      <c r="AE1057" s="59"/>
      <c r="AF1057" s="59"/>
      <c r="AG1057" s="59"/>
      <c r="AH1057" s="65"/>
      <c r="BF1057" s="65"/>
      <c r="BG1057" s="65"/>
      <c r="BI1057" s="65"/>
    </row>
    <row r="1058" spans="4:61">
      <c r="D1058" s="162" t="str">
        <f t="shared" si="151"/>
        <v/>
      </c>
      <c r="E1058" s="162" t="str">
        <f t="shared" si="152"/>
        <v/>
      </c>
      <c r="F1058" s="164" t="str">
        <f t="shared" si="153"/>
        <v/>
      </c>
      <c r="G1058" s="165" t="str">
        <f t="shared" si="154"/>
        <v/>
      </c>
      <c r="H1058" s="164" t="str">
        <f t="shared" si="155"/>
        <v/>
      </c>
      <c r="I1058" s="162"/>
      <c r="J1058" s="210"/>
      <c r="K1058" s="162">
        <f t="shared" si="156"/>
        <v>0</v>
      </c>
      <c r="L1058" s="164" t="str">
        <f t="shared" si="157"/>
        <v/>
      </c>
      <c r="M1058" s="177"/>
      <c r="N1058" s="59"/>
      <c r="O1058" s="59"/>
      <c r="P1058" s="59"/>
      <c r="Q1058" s="59"/>
      <c r="R1058" s="59"/>
      <c r="S1058" s="59"/>
      <c r="T1058" s="59"/>
      <c r="U1058" s="59"/>
      <c r="V1058" s="59"/>
      <c r="AA1058" s="59"/>
      <c r="AB1058" s="59"/>
      <c r="AC1058" s="59"/>
      <c r="AD1058" s="59"/>
      <c r="AE1058" s="59"/>
      <c r="AF1058" s="59"/>
      <c r="AG1058" s="59"/>
      <c r="AH1058" s="65"/>
      <c r="BF1058" s="65"/>
      <c r="BG1058" s="65"/>
      <c r="BI1058" s="65"/>
    </row>
    <row r="1059" spans="4:61">
      <c r="D1059" s="162" t="str">
        <f t="shared" si="151"/>
        <v/>
      </c>
      <c r="E1059" s="162" t="str">
        <f t="shared" si="152"/>
        <v/>
      </c>
      <c r="F1059" s="164" t="str">
        <f t="shared" si="153"/>
        <v/>
      </c>
      <c r="G1059" s="165" t="str">
        <f t="shared" si="154"/>
        <v/>
      </c>
      <c r="H1059" s="164" t="str">
        <f t="shared" si="155"/>
        <v/>
      </c>
      <c r="I1059" s="162"/>
      <c r="J1059" s="210"/>
      <c r="K1059" s="162">
        <f t="shared" si="156"/>
        <v>0</v>
      </c>
      <c r="L1059" s="164" t="str">
        <f t="shared" si="157"/>
        <v/>
      </c>
      <c r="M1059" s="177"/>
      <c r="N1059" s="59"/>
      <c r="O1059" s="59"/>
      <c r="P1059" s="59"/>
      <c r="Q1059" s="59"/>
      <c r="R1059" s="59"/>
      <c r="S1059" s="59"/>
      <c r="T1059" s="59"/>
      <c r="U1059" s="59"/>
      <c r="V1059" s="59"/>
      <c r="AA1059" s="59"/>
      <c r="AB1059" s="59"/>
      <c r="AC1059" s="59"/>
      <c r="AD1059" s="59"/>
      <c r="AE1059" s="59"/>
      <c r="AF1059" s="59"/>
      <c r="AG1059" s="59"/>
      <c r="AH1059" s="65"/>
      <c r="BF1059" s="65"/>
      <c r="BG1059" s="65"/>
      <c r="BI1059" s="65"/>
    </row>
    <row r="1060" spans="4:61">
      <c r="D1060" s="162" t="str">
        <f t="shared" si="151"/>
        <v/>
      </c>
      <c r="E1060" s="162" t="str">
        <f t="shared" si="152"/>
        <v/>
      </c>
      <c r="F1060" s="164" t="str">
        <f t="shared" si="153"/>
        <v/>
      </c>
      <c r="G1060" s="165" t="str">
        <f t="shared" si="154"/>
        <v/>
      </c>
      <c r="H1060" s="164" t="str">
        <f t="shared" si="155"/>
        <v/>
      </c>
      <c r="I1060" s="162"/>
      <c r="J1060" s="210"/>
      <c r="K1060" s="162">
        <f t="shared" si="156"/>
        <v>0</v>
      </c>
      <c r="L1060" s="164" t="str">
        <f t="shared" si="157"/>
        <v/>
      </c>
      <c r="M1060" s="177"/>
      <c r="N1060" s="59"/>
      <c r="O1060" s="59"/>
      <c r="P1060" s="59"/>
      <c r="Q1060" s="59"/>
      <c r="R1060" s="59"/>
      <c r="S1060" s="59"/>
      <c r="T1060" s="59"/>
      <c r="U1060" s="59"/>
      <c r="V1060" s="59"/>
      <c r="AA1060" s="59"/>
      <c r="AB1060" s="59"/>
      <c r="AC1060" s="59"/>
      <c r="AD1060" s="59"/>
      <c r="AE1060" s="59"/>
      <c r="AF1060" s="59"/>
      <c r="AG1060" s="59"/>
      <c r="AH1060" s="65"/>
      <c r="BF1060" s="65"/>
      <c r="BG1060" s="65"/>
      <c r="BI1060" s="65"/>
    </row>
    <row r="1061" spans="4:61">
      <c r="D1061" s="162" t="str">
        <f t="shared" ref="D1061:D1124" si="158">IF(D1060&lt;term*freq,D1060+1,"")</f>
        <v/>
      </c>
      <c r="E1061" s="162" t="str">
        <f t="shared" si="152"/>
        <v/>
      </c>
      <c r="F1061" s="164" t="str">
        <f t="shared" si="153"/>
        <v/>
      </c>
      <c r="G1061" s="165" t="str">
        <f t="shared" si="154"/>
        <v/>
      </c>
      <c r="H1061" s="164" t="str">
        <f t="shared" si="155"/>
        <v/>
      </c>
      <c r="I1061" s="162"/>
      <c r="J1061" s="210"/>
      <c r="K1061" s="162">
        <f t="shared" si="156"/>
        <v>0</v>
      </c>
      <c r="L1061" s="164" t="str">
        <f t="shared" si="157"/>
        <v/>
      </c>
      <c r="M1061" s="177"/>
      <c r="N1061" s="59"/>
      <c r="O1061" s="59"/>
      <c r="P1061" s="59"/>
      <c r="Q1061" s="59"/>
      <c r="R1061" s="59"/>
      <c r="S1061" s="59"/>
      <c r="T1061" s="59"/>
      <c r="U1061" s="59"/>
      <c r="V1061" s="59"/>
      <c r="AA1061" s="59"/>
      <c r="AB1061" s="59"/>
      <c r="AC1061" s="59"/>
      <c r="AD1061" s="59"/>
      <c r="AE1061" s="59"/>
      <c r="AF1061" s="59"/>
      <c r="AG1061" s="59"/>
      <c r="AH1061" s="65"/>
      <c r="BF1061" s="65"/>
      <c r="BG1061" s="65"/>
      <c r="BI1061" s="65"/>
    </row>
    <row r="1062" spans="4:61">
      <c r="D1062" s="162" t="str">
        <f t="shared" si="158"/>
        <v/>
      </c>
      <c r="E1062" s="162" t="str">
        <f t="shared" si="152"/>
        <v/>
      </c>
      <c r="F1062" s="164" t="str">
        <f t="shared" si="153"/>
        <v/>
      </c>
      <c r="G1062" s="165" t="str">
        <f t="shared" si="154"/>
        <v/>
      </c>
      <c r="H1062" s="164" t="str">
        <f t="shared" si="155"/>
        <v/>
      </c>
      <c r="I1062" s="162"/>
      <c r="J1062" s="210"/>
      <c r="K1062" s="162">
        <f t="shared" si="156"/>
        <v>0</v>
      </c>
      <c r="L1062" s="164" t="str">
        <f t="shared" si="157"/>
        <v/>
      </c>
      <c r="M1062" s="177"/>
      <c r="N1062" s="59"/>
      <c r="O1062" s="59"/>
      <c r="P1062" s="59"/>
      <c r="Q1062" s="59"/>
      <c r="R1062" s="59"/>
      <c r="S1062" s="59"/>
      <c r="T1062" s="59"/>
      <c r="U1062" s="59"/>
      <c r="V1062" s="59"/>
      <c r="AA1062" s="59"/>
      <c r="AB1062" s="59"/>
      <c r="AC1062" s="59"/>
      <c r="AD1062" s="59"/>
      <c r="AE1062" s="59"/>
      <c r="AF1062" s="59"/>
      <c r="AG1062" s="59"/>
      <c r="AH1062" s="65"/>
      <c r="BF1062" s="65"/>
      <c r="BG1062" s="65"/>
      <c r="BI1062" s="65"/>
    </row>
    <row r="1063" spans="4:61">
      <c r="D1063" s="162" t="str">
        <f t="shared" si="158"/>
        <v/>
      </c>
      <c r="E1063" s="162" t="str">
        <f t="shared" si="152"/>
        <v/>
      </c>
      <c r="F1063" s="164" t="str">
        <f t="shared" si="153"/>
        <v/>
      </c>
      <c r="G1063" s="165" t="str">
        <f t="shared" si="154"/>
        <v/>
      </c>
      <c r="H1063" s="164" t="str">
        <f t="shared" si="155"/>
        <v/>
      </c>
      <c r="I1063" s="162"/>
      <c r="J1063" s="210"/>
      <c r="K1063" s="162">
        <f t="shared" si="156"/>
        <v>0</v>
      </c>
      <c r="L1063" s="164" t="str">
        <f t="shared" si="157"/>
        <v/>
      </c>
      <c r="M1063" s="177"/>
      <c r="N1063" s="59"/>
      <c r="O1063" s="59"/>
      <c r="P1063" s="59"/>
      <c r="Q1063" s="59"/>
      <c r="R1063" s="59"/>
      <c r="S1063" s="59"/>
      <c r="T1063" s="59"/>
      <c r="U1063" s="59"/>
      <c r="V1063" s="59"/>
      <c r="AA1063" s="59"/>
      <c r="AB1063" s="59"/>
      <c r="AC1063" s="59"/>
      <c r="AD1063" s="59"/>
      <c r="AE1063" s="59"/>
      <c r="AF1063" s="59"/>
      <c r="AG1063" s="59"/>
      <c r="AH1063" s="65"/>
      <c r="BF1063" s="65"/>
      <c r="BG1063" s="65"/>
      <c r="BI1063" s="65"/>
    </row>
    <row r="1064" spans="4:61">
      <c r="D1064" s="162" t="str">
        <f t="shared" si="158"/>
        <v/>
      </c>
      <c r="E1064" s="162" t="str">
        <f t="shared" si="152"/>
        <v/>
      </c>
      <c r="F1064" s="164" t="str">
        <f t="shared" si="153"/>
        <v/>
      </c>
      <c r="G1064" s="165" t="str">
        <f t="shared" si="154"/>
        <v/>
      </c>
      <c r="H1064" s="164" t="str">
        <f t="shared" si="155"/>
        <v/>
      </c>
      <c r="I1064" s="162"/>
      <c r="J1064" s="210"/>
      <c r="K1064" s="162">
        <f t="shared" si="156"/>
        <v>0</v>
      </c>
      <c r="L1064" s="164" t="str">
        <f t="shared" si="157"/>
        <v/>
      </c>
      <c r="M1064" s="177"/>
      <c r="N1064" s="59"/>
      <c r="O1064" s="59"/>
      <c r="P1064" s="59"/>
      <c r="Q1064" s="59"/>
      <c r="R1064" s="59"/>
      <c r="S1064" s="59"/>
      <c r="T1064" s="59"/>
      <c r="U1064" s="59"/>
      <c r="V1064" s="59"/>
      <c r="AA1064" s="59"/>
      <c r="AB1064" s="59"/>
      <c r="AC1064" s="59"/>
      <c r="AD1064" s="59"/>
      <c r="AE1064" s="59"/>
      <c r="AF1064" s="59"/>
      <c r="AG1064" s="59"/>
      <c r="AH1064" s="65"/>
      <c r="BF1064" s="65"/>
      <c r="BG1064" s="65"/>
      <c r="BI1064" s="65"/>
    </row>
    <row r="1065" spans="4:61">
      <c r="D1065" s="162" t="str">
        <f t="shared" si="158"/>
        <v/>
      </c>
      <c r="E1065" s="162" t="str">
        <f t="shared" si="152"/>
        <v/>
      </c>
      <c r="F1065" s="164" t="str">
        <f t="shared" si="153"/>
        <v/>
      </c>
      <c r="G1065" s="165" t="str">
        <f t="shared" si="154"/>
        <v/>
      </c>
      <c r="H1065" s="164" t="str">
        <f t="shared" si="155"/>
        <v/>
      </c>
      <c r="I1065" s="162"/>
      <c r="J1065" s="210"/>
      <c r="K1065" s="162">
        <f t="shared" si="156"/>
        <v>0</v>
      </c>
      <c r="L1065" s="164" t="str">
        <f t="shared" si="157"/>
        <v/>
      </c>
      <c r="M1065" s="177"/>
      <c r="N1065" s="59"/>
      <c r="O1065" s="59"/>
      <c r="P1065" s="59"/>
      <c r="Q1065" s="59"/>
      <c r="R1065" s="59"/>
      <c r="S1065" s="59"/>
      <c r="T1065" s="59"/>
      <c r="U1065" s="59"/>
      <c r="V1065" s="59"/>
      <c r="AA1065" s="59"/>
      <c r="AB1065" s="59"/>
      <c r="AC1065" s="59"/>
      <c r="AD1065" s="59"/>
      <c r="AE1065" s="59"/>
      <c r="AF1065" s="59"/>
      <c r="AG1065" s="59"/>
      <c r="AH1065" s="65"/>
      <c r="BF1065" s="65"/>
      <c r="BG1065" s="65"/>
      <c r="BI1065" s="65"/>
    </row>
    <row r="1066" spans="4:61">
      <c r="D1066" s="162" t="str">
        <f t="shared" si="158"/>
        <v/>
      </c>
      <c r="E1066" s="162" t="str">
        <f t="shared" si="152"/>
        <v/>
      </c>
      <c r="F1066" s="164" t="str">
        <f t="shared" si="153"/>
        <v/>
      </c>
      <c r="G1066" s="165" t="str">
        <f t="shared" si="154"/>
        <v/>
      </c>
      <c r="H1066" s="164" t="str">
        <f t="shared" si="155"/>
        <v/>
      </c>
      <c r="I1066" s="162"/>
      <c r="J1066" s="210"/>
      <c r="K1066" s="162">
        <f t="shared" si="156"/>
        <v>0</v>
      </c>
      <c r="L1066" s="164" t="str">
        <f t="shared" si="157"/>
        <v/>
      </c>
      <c r="M1066" s="177"/>
      <c r="N1066" s="59"/>
      <c r="O1066" s="59"/>
      <c r="P1066" s="59"/>
      <c r="Q1066" s="59"/>
      <c r="R1066" s="59"/>
      <c r="S1066" s="59"/>
      <c r="T1066" s="59"/>
      <c r="U1066" s="59"/>
      <c r="V1066" s="59"/>
      <c r="AA1066" s="59"/>
      <c r="AB1066" s="59"/>
      <c r="AC1066" s="59"/>
      <c r="AD1066" s="59"/>
      <c r="AE1066" s="59"/>
      <c r="AF1066" s="59"/>
      <c r="AG1066" s="59"/>
      <c r="AH1066" s="65"/>
      <c r="BF1066" s="65"/>
      <c r="BG1066" s="65"/>
      <c r="BI1066" s="65"/>
    </row>
    <row r="1067" spans="4:61">
      <c r="D1067" s="162" t="str">
        <f t="shared" si="158"/>
        <v/>
      </c>
      <c r="E1067" s="162" t="str">
        <f t="shared" si="152"/>
        <v/>
      </c>
      <c r="F1067" s="164" t="str">
        <f t="shared" si="153"/>
        <v/>
      </c>
      <c r="G1067" s="165" t="str">
        <f t="shared" si="154"/>
        <v/>
      </c>
      <c r="H1067" s="164" t="str">
        <f t="shared" si="155"/>
        <v/>
      </c>
      <c r="I1067" s="162"/>
      <c r="J1067" s="210"/>
      <c r="K1067" s="162">
        <f t="shared" si="156"/>
        <v>0</v>
      </c>
      <c r="L1067" s="164" t="str">
        <f t="shared" si="157"/>
        <v/>
      </c>
      <c r="M1067" s="177"/>
      <c r="N1067" s="59"/>
      <c r="O1067" s="59"/>
      <c r="P1067" s="59"/>
      <c r="Q1067" s="59"/>
      <c r="R1067" s="59"/>
      <c r="S1067" s="59"/>
      <c r="T1067" s="59"/>
      <c r="U1067" s="59"/>
      <c r="V1067" s="59"/>
      <c r="AA1067" s="59"/>
      <c r="AB1067" s="59"/>
      <c r="AC1067" s="59"/>
      <c r="AD1067" s="59"/>
      <c r="AE1067" s="59"/>
      <c r="AF1067" s="59"/>
      <c r="AG1067" s="59"/>
      <c r="AH1067" s="65"/>
      <c r="BF1067" s="65"/>
      <c r="BG1067" s="65"/>
      <c r="BI1067" s="65"/>
    </row>
    <row r="1068" spans="4:61">
      <c r="D1068" s="162" t="str">
        <f t="shared" si="158"/>
        <v/>
      </c>
      <c r="E1068" s="162" t="str">
        <f t="shared" si="152"/>
        <v/>
      </c>
      <c r="F1068" s="164" t="str">
        <f t="shared" si="153"/>
        <v/>
      </c>
      <c r="G1068" s="165" t="str">
        <f t="shared" si="154"/>
        <v/>
      </c>
      <c r="H1068" s="164" t="str">
        <f t="shared" si="155"/>
        <v/>
      </c>
      <c r="I1068" s="162"/>
      <c r="J1068" s="210"/>
      <c r="K1068" s="162">
        <f t="shared" si="156"/>
        <v>0</v>
      </c>
      <c r="L1068" s="164" t="str">
        <f t="shared" si="157"/>
        <v/>
      </c>
      <c r="M1068" s="177"/>
      <c r="N1068" s="59"/>
      <c r="O1068" s="59"/>
      <c r="P1068" s="59"/>
      <c r="Q1068" s="59"/>
      <c r="R1068" s="59"/>
      <c r="S1068" s="59"/>
      <c r="T1068" s="59"/>
      <c r="U1068" s="59"/>
      <c r="V1068" s="59"/>
      <c r="AA1068" s="59"/>
      <c r="AB1068" s="59"/>
      <c r="AC1068" s="59"/>
      <c r="AD1068" s="59"/>
      <c r="AE1068" s="59"/>
      <c r="AF1068" s="59"/>
      <c r="AG1068" s="59"/>
      <c r="AH1068" s="65"/>
      <c r="BF1068" s="65"/>
      <c r="BG1068" s="65"/>
      <c r="BI1068" s="65"/>
    </row>
    <row r="1069" spans="4:61">
      <c r="D1069" s="162" t="str">
        <f t="shared" si="158"/>
        <v/>
      </c>
      <c r="E1069" s="162" t="str">
        <f t="shared" si="152"/>
        <v/>
      </c>
      <c r="F1069" s="164" t="str">
        <f t="shared" si="153"/>
        <v/>
      </c>
      <c r="G1069" s="165" t="str">
        <f t="shared" si="154"/>
        <v/>
      </c>
      <c r="H1069" s="164" t="str">
        <f t="shared" si="155"/>
        <v/>
      </c>
      <c r="I1069" s="162"/>
      <c r="J1069" s="210"/>
      <c r="K1069" s="162">
        <f t="shared" si="156"/>
        <v>0</v>
      </c>
      <c r="L1069" s="164" t="str">
        <f t="shared" si="157"/>
        <v/>
      </c>
      <c r="M1069" s="177"/>
      <c r="N1069" s="59"/>
      <c r="O1069" s="59"/>
      <c r="P1069" s="59"/>
      <c r="Q1069" s="59"/>
      <c r="R1069" s="59"/>
      <c r="S1069" s="59"/>
      <c r="T1069" s="59"/>
      <c r="U1069" s="59"/>
      <c r="V1069" s="59"/>
      <c r="AA1069" s="59"/>
      <c r="AB1069" s="59"/>
      <c r="AC1069" s="59"/>
      <c r="AD1069" s="59"/>
      <c r="AE1069" s="59"/>
      <c r="AF1069" s="59"/>
      <c r="AG1069" s="59"/>
      <c r="AH1069" s="65"/>
      <c r="BF1069" s="65"/>
      <c r="BG1069" s="65"/>
      <c r="BI1069" s="65"/>
    </row>
    <row r="1070" spans="4:61">
      <c r="D1070" s="162" t="str">
        <f t="shared" si="158"/>
        <v/>
      </c>
      <c r="E1070" s="162" t="str">
        <f t="shared" si="152"/>
        <v/>
      </c>
      <c r="F1070" s="164" t="str">
        <f t="shared" si="153"/>
        <v/>
      </c>
      <c r="G1070" s="165" t="str">
        <f t="shared" si="154"/>
        <v/>
      </c>
      <c r="H1070" s="164" t="str">
        <f t="shared" si="155"/>
        <v/>
      </c>
      <c r="I1070" s="162"/>
      <c r="J1070" s="210"/>
      <c r="K1070" s="162">
        <f t="shared" si="156"/>
        <v>0</v>
      </c>
      <c r="L1070" s="164" t="str">
        <f t="shared" si="157"/>
        <v/>
      </c>
      <c r="M1070" s="177"/>
      <c r="N1070" s="59"/>
      <c r="O1070" s="59"/>
      <c r="P1070" s="59"/>
      <c r="Q1070" s="59"/>
      <c r="R1070" s="59"/>
      <c r="S1070" s="59"/>
      <c r="T1070" s="59"/>
      <c r="U1070" s="59"/>
      <c r="V1070" s="59"/>
      <c r="AA1070" s="59"/>
      <c r="AB1070" s="59"/>
      <c r="AC1070" s="59"/>
      <c r="AD1070" s="59"/>
      <c r="AE1070" s="59"/>
      <c r="AF1070" s="59"/>
      <c r="AG1070" s="59"/>
      <c r="AH1070" s="65"/>
      <c r="BF1070" s="65"/>
      <c r="BG1070" s="65"/>
      <c r="BI1070" s="65"/>
    </row>
    <row r="1071" spans="4:61">
      <c r="D1071" s="162" t="str">
        <f t="shared" si="158"/>
        <v/>
      </c>
      <c r="E1071" s="162" t="str">
        <f t="shared" si="152"/>
        <v/>
      </c>
      <c r="F1071" s="164" t="str">
        <f t="shared" si="153"/>
        <v/>
      </c>
      <c r="G1071" s="165" t="str">
        <f t="shared" si="154"/>
        <v/>
      </c>
      <c r="H1071" s="164" t="str">
        <f t="shared" si="155"/>
        <v/>
      </c>
      <c r="I1071" s="162"/>
      <c r="J1071" s="210"/>
      <c r="K1071" s="162">
        <f t="shared" si="156"/>
        <v>0</v>
      </c>
      <c r="L1071" s="164" t="str">
        <f t="shared" si="157"/>
        <v/>
      </c>
      <c r="M1071" s="177"/>
      <c r="N1071" s="59"/>
      <c r="O1071" s="59"/>
      <c r="P1071" s="59"/>
      <c r="Q1071" s="59"/>
      <c r="R1071" s="59"/>
      <c r="S1071" s="59"/>
      <c r="T1071" s="59"/>
      <c r="U1071" s="59"/>
      <c r="V1071" s="59"/>
      <c r="AA1071" s="59"/>
      <c r="AB1071" s="59"/>
      <c r="AC1071" s="59"/>
      <c r="AD1071" s="59"/>
      <c r="AE1071" s="59"/>
      <c r="AF1071" s="59"/>
      <c r="AG1071" s="59"/>
      <c r="AH1071" s="65"/>
      <c r="BF1071" s="65"/>
      <c r="BG1071" s="65"/>
      <c r="BI1071" s="65"/>
    </row>
    <row r="1072" spans="4:61">
      <c r="D1072" s="162" t="str">
        <f t="shared" si="158"/>
        <v/>
      </c>
      <c r="E1072" s="162" t="str">
        <f t="shared" si="152"/>
        <v/>
      </c>
      <c r="F1072" s="164" t="str">
        <f t="shared" si="153"/>
        <v/>
      </c>
      <c r="G1072" s="165" t="str">
        <f t="shared" si="154"/>
        <v/>
      </c>
      <c r="H1072" s="164" t="str">
        <f t="shared" si="155"/>
        <v/>
      </c>
      <c r="I1072" s="162"/>
      <c r="J1072" s="210"/>
      <c r="K1072" s="162">
        <f t="shared" si="156"/>
        <v>0</v>
      </c>
      <c r="L1072" s="164" t="str">
        <f t="shared" si="157"/>
        <v/>
      </c>
      <c r="M1072" s="177"/>
      <c r="N1072" s="59"/>
      <c r="O1072" s="59"/>
      <c r="P1072" s="59"/>
      <c r="Q1072" s="59"/>
      <c r="R1072" s="59"/>
      <c r="S1072" s="59"/>
      <c r="T1072" s="59"/>
      <c r="U1072" s="59"/>
      <c r="V1072" s="59"/>
      <c r="AA1072" s="59"/>
      <c r="AB1072" s="59"/>
      <c r="AC1072" s="59"/>
      <c r="AD1072" s="59"/>
      <c r="AE1072" s="59"/>
      <c r="AF1072" s="59"/>
      <c r="AG1072" s="59"/>
      <c r="AH1072" s="65"/>
      <c r="BF1072" s="65"/>
      <c r="BG1072" s="65"/>
      <c r="BI1072" s="65"/>
    </row>
    <row r="1073" spans="4:61">
      <c r="D1073" s="162" t="str">
        <f t="shared" si="158"/>
        <v/>
      </c>
      <c r="E1073" s="162" t="str">
        <f t="shared" si="152"/>
        <v/>
      </c>
      <c r="F1073" s="164" t="str">
        <f t="shared" si="153"/>
        <v/>
      </c>
      <c r="G1073" s="165" t="str">
        <f t="shared" si="154"/>
        <v/>
      </c>
      <c r="H1073" s="164" t="str">
        <f t="shared" si="155"/>
        <v/>
      </c>
      <c r="I1073" s="162"/>
      <c r="J1073" s="210"/>
      <c r="K1073" s="162">
        <f t="shared" si="156"/>
        <v>0</v>
      </c>
      <c r="L1073" s="164" t="str">
        <f t="shared" si="157"/>
        <v/>
      </c>
      <c r="M1073" s="177"/>
      <c r="N1073" s="59"/>
      <c r="O1073" s="59"/>
      <c r="P1073" s="59"/>
      <c r="Q1073" s="59"/>
      <c r="R1073" s="59"/>
      <c r="S1073" s="59"/>
      <c r="T1073" s="59"/>
      <c r="U1073" s="59"/>
      <c r="V1073" s="59"/>
      <c r="AA1073" s="59"/>
      <c r="AB1073" s="59"/>
      <c r="AC1073" s="59"/>
      <c r="AD1073" s="59"/>
      <c r="AE1073" s="59"/>
      <c r="AF1073" s="59"/>
      <c r="AG1073" s="59"/>
      <c r="AH1073" s="65"/>
      <c r="BF1073" s="65"/>
      <c r="BG1073" s="65"/>
      <c r="BI1073" s="65"/>
    </row>
    <row r="1074" spans="4:61">
      <c r="D1074" s="162" t="str">
        <f t="shared" si="158"/>
        <v/>
      </c>
      <c r="E1074" s="162" t="str">
        <f t="shared" si="152"/>
        <v/>
      </c>
      <c r="F1074" s="164" t="str">
        <f t="shared" si="153"/>
        <v/>
      </c>
      <c r="G1074" s="165" t="str">
        <f t="shared" si="154"/>
        <v/>
      </c>
      <c r="H1074" s="164" t="str">
        <f t="shared" si="155"/>
        <v/>
      </c>
      <c r="I1074" s="162"/>
      <c r="J1074" s="210"/>
      <c r="K1074" s="162">
        <f t="shared" si="156"/>
        <v>0</v>
      </c>
      <c r="L1074" s="164" t="str">
        <f t="shared" si="157"/>
        <v/>
      </c>
      <c r="M1074" s="177"/>
      <c r="N1074" s="59"/>
      <c r="O1074" s="59"/>
      <c r="P1074" s="59"/>
      <c r="Q1074" s="59"/>
      <c r="R1074" s="59"/>
      <c r="S1074" s="59"/>
      <c r="T1074" s="59"/>
      <c r="U1074" s="59"/>
      <c r="V1074" s="59"/>
      <c r="AA1074" s="59"/>
      <c r="AB1074" s="59"/>
      <c r="AC1074" s="59"/>
      <c r="AD1074" s="59"/>
      <c r="AE1074" s="59"/>
      <c r="AF1074" s="59"/>
      <c r="AG1074" s="59"/>
      <c r="AH1074" s="65"/>
      <c r="BF1074" s="65"/>
      <c r="BG1074" s="65"/>
      <c r="BI1074" s="65"/>
    </row>
    <row r="1075" spans="4:61">
      <c r="D1075" s="162" t="str">
        <f t="shared" si="158"/>
        <v/>
      </c>
      <c r="E1075" s="162" t="str">
        <f t="shared" si="152"/>
        <v/>
      </c>
      <c r="F1075" s="164" t="str">
        <f t="shared" si="153"/>
        <v/>
      </c>
      <c r="G1075" s="165" t="str">
        <f t="shared" si="154"/>
        <v/>
      </c>
      <c r="H1075" s="164" t="str">
        <f t="shared" si="155"/>
        <v/>
      </c>
      <c r="I1075" s="162"/>
      <c r="J1075" s="210"/>
      <c r="K1075" s="162">
        <f t="shared" si="156"/>
        <v>0</v>
      </c>
      <c r="L1075" s="164" t="str">
        <f t="shared" si="157"/>
        <v/>
      </c>
      <c r="M1075" s="177"/>
      <c r="N1075" s="59"/>
      <c r="O1075" s="59"/>
      <c r="P1075" s="59"/>
      <c r="Q1075" s="59"/>
      <c r="R1075" s="59"/>
      <c r="S1075" s="59"/>
      <c r="T1075" s="59"/>
      <c r="U1075" s="59"/>
      <c r="V1075" s="59"/>
      <c r="AA1075" s="59"/>
      <c r="AB1075" s="59"/>
      <c r="AC1075" s="59"/>
      <c r="AD1075" s="59"/>
      <c r="AE1075" s="59"/>
      <c r="AF1075" s="59"/>
      <c r="AG1075" s="59"/>
      <c r="AH1075" s="65"/>
      <c r="BF1075" s="65"/>
      <c r="BG1075" s="65"/>
      <c r="BI1075" s="65"/>
    </row>
    <row r="1076" spans="4:61">
      <c r="D1076" s="162" t="str">
        <f t="shared" si="158"/>
        <v/>
      </c>
      <c r="E1076" s="162" t="str">
        <f t="shared" si="152"/>
        <v/>
      </c>
      <c r="F1076" s="164" t="str">
        <f t="shared" si="153"/>
        <v/>
      </c>
      <c r="G1076" s="165" t="str">
        <f t="shared" si="154"/>
        <v/>
      </c>
      <c r="H1076" s="164" t="str">
        <f t="shared" si="155"/>
        <v/>
      </c>
      <c r="I1076" s="162"/>
      <c r="J1076" s="210"/>
      <c r="K1076" s="162">
        <f t="shared" si="156"/>
        <v>0</v>
      </c>
      <c r="L1076" s="164" t="str">
        <f t="shared" si="157"/>
        <v/>
      </c>
      <c r="M1076" s="177"/>
      <c r="N1076" s="59"/>
      <c r="O1076" s="59"/>
      <c r="P1076" s="59"/>
      <c r="Q1076" s="59"/>
      <c r="R1076" s="59"/>
      <c r="S1076" s="59"/>
      <c r="T1076" s="59"/>
      <c r="U1076" s="59"/>
      <c r="V1076" s="59"/>
      <c r="AA1076" s="59"/>
      <c r="AB1076" s="59"/>
      <c r="AC1076" s="59"/>
      <c r="AD1076" s="59"/>
      <c r="AE1076" s="59"/>
      <c r="AF1076" s="59"/>
      <c r="AG1076" s="59"/>
      <c r="AH1076" s="65"/>
      <c r="BF1076" s="65"/>
      <c r="BG1076" s="65"/>
      <c r="BI1076" s="65"/>
    </row>
    <row r="1077" spans="4:61">
      <c r="D1077" s="162" t="str">
        <f t="shared" si="158"/>
        <v/>
      </c>
      <c r="E1077" s="162" t="str">
        <f t="shared" si="152"/>
        <v/>
      </c>
      <c r="F1077" s="164" t="str">
        <f t="shared" si="153"/>
        <v/>
      </c>
      <c r="G1077" s="165" t="str">
        <f t="shared" si="154"/>
        <v/>
      </c>
      <c r="H1077" s="164" t="str">
        <f t="shared" si="155"/>
        <v/>
      </c>
      <c r="I1077" s="162"/>
      <c r="J1077" s="210"/>
      <c r="K1077" s="162">
        <f t="shared" si="156"/>
        <v>0</v>
      </c>
      <c r="L1077" s="164" t="str">
        <f t="shared" si="157"/>
        <v/>
      </c>
      <c r="M1077" s="177"/>
      <c r="N1077" s="59"/>
      <c r="O1077" s="59"/>
      <c r="P1077" s="59"/>
      <c r="Q1077" s="59"/>
      <c r="R1077" s="59"/>
      <c r="S1077" s="59"/>
      <c r="T1077" s="59"/>
      <c r="U1077" s="59"/>
      <c r="V1077" s="59"/>
      <c r="AA1077" s="59"/>
      <c r="AB1077" s="59"/>
      <c r="AC1077" s="59"/>
      <c r="AD1077" s="59"/>
      <c r="AE1077" s="59"/>
      <c r="AF1077" s="59"/>
      <c r="AG1077" s="59"/>
      <c r="AH1077" s="65"/>
      <c r="BF1077" s="65"/>
      <c r="BG1077" s="65"/>
      <c r="BI1077" s="65"/>
    </row>
    <row r="1078" spans="4:61">
      <c r="D1078" s="162" t="str">
        <f t="shared" si="158"/>
        <v/>
      </c>
      <c r="E1078" s="162" t="str">
        <f t="shared" si="152"/>
        <v/>
      </c>
      <c r="F1078" s="164" t="str">
        <f t="shared" si="153"/>
        <v/>
      </c>
      <c r="G1078" s="165" t="str">
        <f t="shared" si="154"/>
        <v/>
      </c>
      <c r="H1078" s="164" t="str">
        <f t="shared" si="155"/>
        <v/>
      </c>
      <c r="I1078" s="162"/>
      <c r="J1078" s="210"/>
      <c r="K1078" s="162">
        <f t="shared" si="156"/>
        <v>0</v>
      </c>
      <c r="L1078" s="164" t="str">
        <f t="shared" si="157"/>
        <v/>
      </c>
      <c r="M1078" s="177"/>
      <c r="N1078" s="59"/>
      <c r="O1078" s="59"/>
      <c r="P1078" s="59"/>
      <c r="Q1078" s="59"/>
      <c r="R1078" s="59"/>
      <c r="S1078" s="59"/>
      <c r="T1078" s="59"/>
      <c r="U1078" s="59"/>
      <c r="V1078" s="59"/>
      <c r="AA1078" s="59"/>
      <c r="AB1078" s="59"/>
      <c r="AC1078" s="59"/>
      <c r="AD1078" s="59"/>
      <c r="AE1078" s="59"/>
      <c r="AF1078" s="59"/>
      <c r="AG1078" s="59"/>
      <c r="AH1078" s="65"/>
      <c r="BF1078" s="65"/>
      <c r="BG1078" s="65"/>
      <c r="BI1078" s="65"/>
    </row>
    <row r="1079" spans="4:61">
      <c r="D1079" s="162" t="str">
        <f t="shared" si="158"/>
        <v/>
      </c>
      <c r="E1079" s="162" t="str">
        <f t="shared" si="152"/>
        <v/>
      </c>
      <c r="F1079" s="164" t="str">
        <f t="shared" si="153"/>
        <v/>
      </c>
      <c r="G1079" s="165" t="str">
        <f t="shared" si="154"/>
        <v/>
      </c>
      <c r="H1079" s="164" t="str">
        <f t="shared" si="155"/>
        <v/>
      </c>
      <c r="I1079" s="162"/>
      <c r="J1079" s="210"/>
      <c r="K1079" s="162">
        <f t="shared" si="156"/>
        <v>0</v>
      </c>
      <c r="L1079" s="164" t="str">
        <f t="shared" si="157"/>
        <v/>
      </c>
      <c r="M1079" s="177"/>
      <c r="N1079" s="59"/>
      <c r="O1079" s="59"/>
      <c r="P1079" s="59"/>
      <c r="Q1079" s="59"/>
      <c r="R1079" s="59"/>
      <c r="S1079" s="59"/>
      <c r="T1079" s="59"/>
      <c r="U1079" s="59"/>
      <c r="V1079" s="59"/>
      <c r="AA1079" s="59"/>
      <c r="AB1079" s="59"/>
      <c r="AC1079" s="59"/>
      <c r="AD1079" s="59"/>
      <c r="AE1079" s="59"/>
      <c r="AF1079" s="59"/>
      <c r="AG1079" s="59"/>
      <c r="AH1079" s="65"/>
      <c r="BF1079" s="65"/>
      <c r="BG1079" s="65"/>
      <c r="BI1079" s="65"/>
    </row>
    <row r="1080" spans="4:61">
      <c r="D1080" s="162" t="str">
        <f t="shared" si="158"/>
        <v/>
      </c>
      <c r="E1080" s="162" t="str">
        <f t="shared" si="152"/>
        <v/>
      </c>
      <c r="F1080" s="164" t="str">
        <f t="shared" si="153"/>
        <v/>
      </c>
      <c r="G1080" s="165" t="str">
        <f t="shared" si="154"/>
        <v/>
      </c>
      <c r="H1080" s="164" t="str">
        <f t="shared" si="155"/>
        <v/>
      </c>
      <c r="I1080" s="162"/>
      <c r="J1080" s="210"/>
      <c r="K1080" s="162">
        <f t="shared" si="156"/>
        <v>0</v>
      </c>
      <c r="L1080" s="164" t="str">
        <f t="shared" si="157"/>
        <v/>
      </c>
      <c r="M1080" s="177"/>
      <c r="N1080" s="59"/>
      <c r="O1080" s="59"/>
      <c r="P1080" s="59"/>
      <c r="Q1080" s="59"/>
      <c r="R1080" s="59"/>
      <c r="S1080" s="59"/>
      <c r="T1080" s="59"/>
      <c r="U1080" s="59"/>
      <c r="V1080" s="59"/>
      <c r="AA1080" s="59"/>
      <c r="AB1080" s="59"/>
      <c r="AC1080" s="59"/>
      <c r="AD1080" s="59"/>
      <c r="AE1080" s="59"/>
      <c r="AF1080" s="59"/>
      <c r="AG1080" s="59"/>
      <c r="AH1080" s="65"/>
      <c r="BF1080" s="65"/>
      <c r="BG1080" s="65"/>
      <c r="BI1080" s="65"/>
    </row>
    <row r="1081" spans="4:61">
      <c r="D1081" s="162" t="str">
        <f t="shared" si="158"/>
        <v/>
      </c>
      <c r="E1081" s="162" t="str">
        <f t="shared" si="152"/>
        <v/>
      </c>
      <c r="F1081" s="164" t="str">
        <f t="shared" si="153"/>
        <v/>
      </c>
      <c r="G1081" s="165" t="str">
        <f t="shared" si="154"/>
        <v/>
      </c>
      <c r="H1081" s="164" t="str">
        <f t="shared" si="155"/>
        <v/>
      </c>
      <c r="I1081" s="162"/>
      <c r="J1081" s="210"/>
      <c r="K1081" s="162">
        <f t="shared" si="156"/>
        <v>0</v>
      </c>
      <c r="L1081" s="164" t="str">
        <f t="shared" si="157"/>
        <v/>
      </c>
      <c r="M1081" s="177"/>
      <c r="N1081" s="59"/>
      <c r="O1081" s="59"/>
      <c r="P1081" s="59"/>
      <c r="Q1081" s="59"/>
      <c r="R1081" s="59"/>
      <c r="S1081" s="59"/>
      <c r="T1081" s="59"/>
      <c r="U1081" s="59"/>
      <c r="V1081" s="59"/>
      <c r="AA1081" s="59"/>
      <c r="AB1081" s="59"/>
      <c r="AC1081" s="59"/>
      <c r="AD1081" s="59"/>
      <c r="AE1081" s="59"/>
      <c r="AF1081" s="59"/>
      <c r="AG1081" s="59"/>
      <c r="AH1081" s="65"/>
      <c r="BF1081" s="65"/>
      <c r="BG1081" s="65"/>
      <c r="BI1081" s="65"/>
    </row>
    <row r="1082" spans="4:61">
      <c r="D1082" s="162" t="str">
        <f t="shared" si="158"/>
        <v/>
      </c>
      <c r="E1082" s="162" t="str">
        <f t="shared" si="152"/>
        <v/>
      </c>
      <c r="F1082" s="164" t="str">
        <f t="shared" si="153"/>
        <v/>
      </c>
      <c r="G1082" s="165" t="str">
        <f t="shared" si="154"/>
        <v/>
      </c>
      <c r="H1082" s="164" t="str">
        <f t="shared" si="155"/>
        <v/>
      </c>
      <c r="I1082" s="162"/>
      <c r="J1082" s="210"/>
      <c r="K1082" s="162">
        <f t="shared" si="156"/>
        <v>0</v>
      </c>
      <c r="L1082" s="164" t="str">
        <f t="shared" si="157"/>
        <v/>
      </c>
      <c r="M1082" s="177"/>
      <c r="N1082" s="59"/>
      <c r="O1082" s="59"/>
      <c r="P1082" s="59"/>
      <c r="Q1082" s="59"/>
      <c r="R1082" s="59"/>
      <c r="S1082" s="59"/>
      <c r="T1082" s="59"/>
      <c r="U1082" s="59"/>
      <c r="V1082" s="59"/>
      <c r="AA1082" s="59"/>
      <c r="AB1082" s="59"/>
      <c r="AC1082" s="59"/>
      <c r="AD1082" s="59"/>
      <c r="AE1082" s="59"/>
      <c r="AF1082" s="59"/>
      <c r="AG1082" s="59"/>
      <c r="AH1082" s="65"/>
      <c r="BF1082" s="65"/>
      <c r="BG1082" s="65"/>
      <c r="BI1082" s="65"/>
    </row>
    <row r="1083" spans="4:61">
      <c r="D1083" s="162" t="str">
        <f t="shared" si="158"/>
        <v/>
      </c>
      <c r="E1083" s="162" t="str">
        <f t="shared" si="152"/>
        <v/>
      </c>
      <c r="F1083" s="164" t="str">
        <f t="shared" si="153"/>
        <v/>
      </c>
      <c r="G1083" s="165" t="str">
        <f t="shared" si="154"/>
        <v/>
      </c>
      <c r="H1083" s="164" t="str">
        <f t="shared" si="155"/>
        <v/>
      </c>
      <c r="I1083" s="162"/>
      <c r="J1083" s="210"/>
      <c r="K1083" s="162">
        <f t="shared" si="156"/>
        <v>0</v>
      </c>
      <c r="L1083" s="164" t="str">
        <f t="shared" si="157"/>
        <v/>
      </c>
      <c r="M1083" s="177"/>
      <c r="N1083" s="59"/>
      <c r="O1083" s="59"/>
      <c r="P1083" s="59"/>
      <c r="Q1083" s="59"/>
      <c r="R1083" s="59"/>
      <c r="S1083" s="59"/>
      <c r="T1083" s="59"/>
      <c r="U1083" s="59"/>
      <c r="V1083" s="59"/>
      <c r="AA1083" s="59"/>
      <c r="AB1083" s="59"/>
      <c r="AC1083" s="59"/>
      <c r="AD1083" s="59"/>
      <c r="AE1083" s="59"/>
      <c r="AF1083" s="59"/>
      <c r="AG1083" s="59"/>
      <c r="AH1083" s="65"/>
      <c r="BF1083" s="65"/>
      <c r="BG1083" s="65"/>
      <c r="BI1083" s="65"/>
    </row>
    <row r="1084" spans="4:61">
      <c r="D1084" s="162" t="str">
        <f t="shared" si="158"/>
        <v/>
      </c>
      <c r="E1084" s="162" t="str">
        <f t="shared" si="152"/>
        <v/>
      </c>
      <c r="F1084" s="164" t="str">
        <f t="shared" si="153"/>
        <v/>
      </c>
      <c r="G1084" s="165" t="str">
        <f t="shared" si="154"/>
        <v/>
      </c>
      <c r="H1084" s="164" t="str">
        <f t="shared" si="155"/>
        <v/>
      </c>
      <c r="I1084" s="162"/>
      <c r="J1084" s="210"/>
      <c r="K1084" s="162">
        <f t="shared" si="156"/>
        <v>0</v>
      </c>
      <c r="L1084" s="164" t="str">
        <f t="shared" si="157"/>
        <v/>
      </c>
      <c r="M1084" s="177"/>
      <c r="N1084" s="59"/>
      <c r="O1084" s="59"/>
      <c r="P1084" s="59"/>
      <c r="Q1084" s="59"/>
      <c r="R1084" s="59"/>
      <c r="S1084" s="59"/>
      <c r="T1084" s="59"/>
      <c r="U1084" s="59"/>
      <c r="V1084" s="59"/>
      <c r="AA1084" s="59"/>
      <c r="AB1084" s="59"/>
      <c r="AC1084" s="59"/>
      <c r="AD1084" s="59"/>
      <c r="AE1084" s="59"/>
      <c r="AF1084" s="59"/>
      <c r="AG1084" s="59"/>
      <c r="AH1084" s="65"/>
      <c r="BF1084" s="65"/>
      <c r="BG1084" s="65"/>
      <c r="BI1084" s="65"/>
    </row>
    <row r="1085" spans="4:61">
      <c r="D1085" s="162" t="str">
        <f t="shared" si="158"/>
        <v/>
      </c>
      <c r="E1085" s="162" t="str">
        <f t="shared" si="152"/>
        <v/>
      </c>
      <c r="F1085" s="164" t="str">
        <f t="shared" si="153"/>
        <v/>
      </c>
      <c r="G1085" s="165" t="str">
        <f t="shared" si="154"/>
        <v/>
      </c>
      <c r="H1085" s="164" t="str">
        <f t="shared" si="155"/>
        <v/>
      </c>
      <c r="I1085" s="162"/>
      <c r="J1085" s="210"/>
      <c r="K1085" s="162">
        <f t="shared" si="156"/>
        <v>0</v>
      </c>
      <c r="L1085" s="164" t="str">
        <f t="shared" si="157"/>
        <v/>
      </c>
      <c r="M1085" s="177"/>
      <c r="N1085" s="59"/>
      <c r="O1085" s="59"/>
      <c r="P1085" s="59"/>
      <c r="Q1085" s="59"/>
      <c r="R1085" s="59"/>
      <c r="S1085" s="59"/>
      <c r="T1085" s="59"/>
      <c r="U1085" s="59"/>
      <c r="V1085" s="59"/>
      <c r="AA1085" s="59"/>
      <c r="AB1085" s="59"/>
      <c r="AC1085" s="59"/>
      <c r="AD1085" s="59"/>
      <c r="AE1085" s="59"/>
      <c r="AF1085" s="59"/>
      <c r="AG1085" s="59"/>
      <c r="AH1085" s="65"/>
      <c r="BF1085" s="65"/>
      <c r="BG1085" s="65"/>
      <c r="BI1085" s="65"/>
    </row>
    <row r="1086" spans="4:61">
      <c r="D1086" s="162" t="str">
        <f t="shared" si="158"/>
        <v/>
      </c>
      <c r="E1086" s="162" t="str">
        <f t="shared" si="152"/>
        <v/>
      </c>
      <c r="F1086" s="164" t="str">
        <f t="shared" si="153"/>
        <v/>
      </c>
      <c r="G1086" s="165" t="str">
        <f t="shared" si="154"/>
        <v/>
      </c>
      <c r="H1086" s="164" t="str">
        <f t="shared" si="155"/>
        <v/>
      </c>
      <c r="I1086" s="162"/>
      <c r="J1086" s="210"/>
      <c r="K1086" s="162">
        <f t="shared" si="156"/>
        <v>0</v>
      </c>
      <c r="L1086" s="164" t="str">
        <f t="shared" si="157"/>
        <v/>
      </c>
      <c r="M1086" s="177"/>
      <c r="N1086" s="59"/>
      <c r="O1086" s="59"/>
      <c r="P1086" s="59"/>
      <c r="Q1086" s="59"/>
      <c r="R1086" s="59"/>
      <c r="S1086" s="59"/>
      <c r="T1086" s="59"/>
      <c r="U1086" s="59"/>
      <c r="V1086" s="59"/>
      <c r="AA1086" s="59"/>
      <c r="AB1086" s="59"/>
      <c r="AC1086" s="59"/>
      <c r="AD1086" s="59"/>
      <c r="AE1086" s="59"/>
      <c r="AF1086" s="59"/>
      <c r="AG1086" s="59"/>
      <c r="AH1086" s="65"/>
      <c r="BF1086" s="65"/>
      <c r="BG1086" s="65"/>
      <c r="BI1086" s="65"/>
    </row>
    <row r="1087" spans="4:61">
      <c r="D1087" s="162" t="str">
        <f t="shared" si="158"/>
        <v/>
      </c>
      <c r="E1087" s="162" t="str">
        <f t="shared" si="152"/>
        <v/>
      </c>
      <c r="F1087" s="164" t="str">
        <f t="shared" si="153"/>
        <v/>
      </c>
      <c r="G1087" s="165" t="str">
        <f t="shared" si="154"/>
        <v/>
      </c>
      <c r="H1087" s="164" t="str">
        <f t="shared" si="155"/>
        <v/>
      </c>
      <c r="I1087" s="162"/>
      <c r="J1087" s="210"/>
      <c r="K1087" s="162">
        <f t="shared" si="156"/>
        <v>0</v>
      </c>
      <c r="L1087" s="164" t="str">
        <f t="shared" si="157"/>
        <v/>
      </c>
      <c r="M1087" s="177"/>
      <c r="N1087" s="59"/>
      <c r="O1087" s="59"/>
      <c r="P1087" s="59"/>
      <c r="Q1087" s="59"/>
      <c r="R1087" s="59"/>
      <c r="S1087" s="59"/>
      <c r="T1087" s="59"/>
      <c r="U1087" s="59"/>
      <c r="V1087" s="59"/>
      <c r="AA1087" s="59"/>
      <c r="AB1087" s="59"/>
      <c r="AC1087" s="59"/>
      <c r="AD1087" s="59"/>
      <c r="AE1087" s="59"/>
      <c r="AF1087" s="59"/>
      <c r="AG1087" s="59"/>
      <c r="AH1087" s="65"/>
      <c r="BF1087" s="65"/>
      <c r="BG1087" s="65"/>
      <c r="BI1087" s="65"/>
    </row>
    <row r="1088" spans="4:61">
      <c r="D1088" s="162" t="str">
        <f t="shared" si="158"/>
        <v/>
      </c>
      <c r="E1088" s="162" t="str">
        <f t="shared" si="152"/>
        <v/>
      </c>
      <c r="F1088" s="164" t="str">
        <f t="shared" si="153"/>
        <v/>
      </c>
      <c r="G1088" s="165" t="str">
        <f t="shared" si="154"/>
        <v/>
      </c>
      <c r="H1088" s="164" t="str">
        <f t="shared" si="155"/>
        <v/>
      </c>
      <c r="I1088" s="162"/>
      <c r="J1088" s="210"/>
      <c r="K1088" s="162">
        <f t="shared" si="156"/>
        <v>0</v>
      </c>
      <c r="L1088" s="164" t="str">
        <f t="shared" si="157"/>
        <v/>
      </c>
      <c r="M1088" s="177"/>
      <c r="N1088" s="59"/>
      <c r="O1088" s="59"/>
      <c r="P1088" s="59"/>
      <c r="Q1088" s="59"/>
      <c r="R1088" s="59"/>
      <c r="S1088" s="59"/>
      <c r="T1088" s="59"/>
      <c r="U1088" s="59"/>
      <c r="V1088" s="59"/>
      <c r="AA1088" s="59"/>
      <c r="AB1088" s="59"/>
      <c r="AC1088" s="59"/>
      <c r="AD1088" s="59"/>
      <c r="AE1088" s="59"/>
      <c r="AF1088" s="59"/>
      <c r="AG1088" s="59"/>
      <c r="AH1088" s="65"/>
      <c r="BF1088" s="65"/>
      <c r="BG1088" s="65"/>
      <c r="BI1088" s="65"/>
    </row>
    <row r="1089" spans="4:61">
      <c r="D1089" s="162" t="str">
        <f t="shared" si="158"/>
        <v/>
      </c>
      <c r="E1089" s="162" t="str">
        <f t="shared" si="152"/>
        <v/>
      </c>
      <c r="F1089" s="164" t="str">
        <f t="shared" si="153"/>
        <v/>
      </c>
      <c r="G1089" s="165" t="str">
        <f t="shared" si="154"/>
        <v/>
      </c>
      <c r="H1089" s="164" t="str">
        <f t="shared" si="155"/>
        <v/>
      </c>
      <c r="I1089" s="162"/>
      <c r="J1089" s="210"/>
      <c r="K1089" s="162">
        <f t="shared" si="156"/>
        <v>0</v>
      </c>
      <c r="L1089" s="164" t="str">
        <f t="shared" si="157"/>
        <v/>
      </c>
      <c r="M1089" s="177"/>
      <c r="N1089" s="59"/>
      <c r="O1089" s="59"/>
      <c r="P1089" s="59"/>
      <c r="Q1089" s="59"/>
      <c r="R1089" s="59"/>
      <c r="S1089" s="59"/>
      <c r="T1089" s="59"/>
      <c r="U1089" s="59"/>
      <c r="V1089" s="59"/>
      <c r="AA1089" s="59"/>
      <c r="AB1089" s="59"/>
      <c r="AC1089" s="59"/>
      <c r="AD1089" s="59"/>
      <c r="AE1089" s="59"/>
      <c r="AF1089" s="59"/>
      <c r="AG1089" s="59"/>
      <c r="AH1089" s="65"/>
      <c r="BF1089" s="65"/>
      <c r="BG1089" s="65"/>
      <c r="BI1089" s="65"/>
    </row>
    <row r="1090" spans="4:61">
      <c r="D1090" s="162" t="str">
        <f t="shared" si="158"/>
        <v/>
      </c>
      <c r="E1090" s="162" t="str">
        <f t="shared" si="152"/>
        <v/>
      </c>
      <c r="F1090" s="164" t="str">
        <f t="shared" si="153"/>
        <v/>
      </c>
      <c r="G1090" s="165" t="str">
        <f t="shared" si="154"/>
        <v/>
      </c>
      <c r="H1090" s="164" t="str">
        <f t="shared" si="155"/>
        <v/>
      </c>
      <c r="I1090" s="162"/>
      <c r="J1090" s="210"/>
      <c r="K1090" s="162">
        <f t="shared" si="156"/>
        <v>0</v>
      </c>
      <c r="L1090" s="164" t="str">
        <f t="shared" si="157"/>
        <v/>
      </c>
      <c r="M1090" s="177"/>
      <c r="N1090" s="59"/>
      <c r="O1090" s="59"/>
      <c r="P1090" s="59"/>
      <c r="Q1090" s="59"/>
      <c r="R1090" s="59"/>
      <c r="S1090" s="59"/>
      <c r="T1090" s="59"/>
      <c r="U1090" s="59"/>
      <c r="V1090" s="59"/>
      <c r="AA1090" s="59"/>
      <c r="AB1090" s="59"/>
      <c r="AC1090" s="59"/>
      <c r="AD1090" s="59"/>
      <c r="AE1090" s="59"/>
      <c r="AF1090" s="59"/>
      <c r="AG1090" s="59"/>
      <c r="AH1090" s="65"/>
      <c r="BF1090" s="65"/>
      <c r="BG1090" s="65"/>
      <c r="BI1090" s="65"/>
    </row>
    <row r="1091" spans="4:61">
      <c r="D1091" s="162" t="str">
        <f t="shared" si="158"/>
        <v/>
      </c>
      <c r="E1091" s="162" t="str">
        <f t="shared" si="152"/>
        <v/>
      </c>
      <c r="F1091" s="164" t="str">
        <f t="shared" si="153"/>
        <v/>
      </c>
      <c r="G1091" s="165" t="str">
        <f t="shared" si="154"/>
        <v/>
      </c>
      <c r="H1091" s="164" t="str">
        <f t="shared" si="155"/>
        <v/>
      </c>
      <c r="I1091" s="162"/>
      <c r="J1091" s="210"/>
      <c r="K1091" s="162">
        <f t="shared" si="156"/>
        <v>0</v>
      </c>
      <c r="L1091" s="164" t="str">
        <f t="shared" si="157"/>
        <v/>
      </c>
      <c r="M1091" s="177"/>
      <c r="N1091" s="59"/>
      <c r="O1091" s="59"/>
      <c r="P1091" s="59"/>
      <c r="Q1091" s="59"/>
      <c r="R1091" s="59"/>
      <c r="S1091" s="59"/>
      <c r="T1091" s="59"/>
      <c r="U1091" s="59"/>
      <c r="V1091" s="59"/>
      <c r="AA1091" s="59"/>
      <c r="AB1091" s="59"/>
      <c r="AC1091" s="59"/>
      <c r="AD1091" s="59"/>
      <c r="AE1091" s="59"/>
      <c r="AF1091" s="59"/>
      <c r="AG1091" s="59"/>
      <c r="AH1091" s="65"/>
      <c r="BF1091" s="65"/>
      <c r="BG1091" s="65"/>
      <c r="BI1091" s="65"/>
    </row>
    <row r="1092" spans="4:61">
      <c r="D1092" s="162" t="str">
        <f t="shared" si="158"/>
        <v/>
      </c>
      <c r="E1092" s="162" t="str">
        <f t="shared" ref="E1092:E1155" si="159">IF(D1092="","",IF(ISERROR(INDEX($A$25:$B$34,MATCH(D1092,$A$25:$A$34,0),2)),0,INDEX($A$25:$B$34,MATCH(D1092,$A$25:$A$34,0),2)))</f>
        <v/>
      </c>
      <c r="F1092" s="164" t="str">
        <f t="shared" ref="F1092:F1155" si="160">IF(D1092="","",IF(emi&gt;(L1091*(1+rate/freq)),IF((L1091*(1+rate/freq))&lt;0,0,(L1091*(1+rate/freq))),emi))</f>
        <v/>
      </c>
      <c r="G1092" s="165" t="str">
        <f t="shared" ref="G1092:G1155" si="161">IF(D1092="","",IF(L1091&lt;0,0,L1091)*rate/freq)</f>
        <v/>
      </c>
      <c r="H1092" s="164" t="str">
        <f t="shared" si="155"/>
        <v/>
      </c>
      <c r="I1092" s="162"/>
      <c r="J1092" s="210"/>
      <c r="K1092" s="162">
        <f t="shared" si="156"/>
        <v>0</v>
      </c>
      <c r="L1092" s="164" t="str">
        <f t="shared" si="157"/>
        <v/>
      </c>
      <c r="M1092" s="177"/>
      <c r="N1092" s="59"/>
      <c r="O1092" s="59"/>
      <c r="P1092" s="59"/>
      <c r="Q1092" s="59"/>
      <c r="R1092" s="59"/>
      <c r="S1092" s="59"/>
      <c r="T1092" s="59"/>
      <c r="U1092" s="59"/>
      <c r="V1092" s="59"/>
      <c r="AA1092" s="59"/>
      <c r="AB1092" s="59"/>
      <c r="AC1092" s="59"/>
      <c r="AD1092" s="59"/>
      <c r="AE1092" s="59"/>
      <c r="AF1092" s="59"/>
      <c r="AG1092" s="59"/>
      <c r="AH1092" s="65"/>
      <c r="BF1092" s="65"/>
      <c r="BG1092" s="65"/>
      <c r="BI1092" s="65"/>
    </row>
    <row r="1093" spans="4:61">
      <c r="D1093" s="162" t="str">
        <f t="shared" si="158"/>
        <v/>
      </c>
      <c r="E1093" s="162" t="str">
        <f t="shared" si="159"/>
        <v/>
      </c>
      <c r="F1093" s="164" t="str">
        <f t="shared" si="160"/>
        <v/>
      </c>
      <c r="G1093" s="165" t="str">
        <f t="shared" si="161"/>
        <v/>
      </c>
      <c r="H1093" s="164" t="str">
        <f t="shared" ref="H1093:H1156" si="162">IF(D1093="","",F1093-G1093)</f>
        <v/>
      </c>
      <c r="I1093" s="162"/>
      <c r="J1093" s="210"/>
      <c r="K1093" s="162">
        <f t="shared" ref="K1093:K1156" si="163">IF(L1092=0,0,J1093)</f>
        <v>0</v>
      </c>
      <c r="L1093" s="164" t="str">
        <f t="shared" ref="L1093:L1156" si="164">IF(D1093="","",IF(L1092&lt;=0,0,IF(L1092+E1093-H1093-I1093-K1093&lt;0,0,L1092+E1093-H1093-I1093-K1093)))</f>
        <v/>
      </c>
      <c r="M1093" s="177"/>
      <c r="N1093" s="59"/>
      <c r="O1093" s="59"/>
      <c r="P1093" s="59"/>
      <c r="Q1093" s="59"/>
      <c r="R1093" s="59"/>
      <c r="S1093" s="59"/>
      <c r="T1093" s="59"/>
      <c r="U1093" s="59"/>
      <c r="V1093" s="59"/>
      <c r="AA1093" s="59"/>
      <c r="AB1093" s="59"/>
      <c r="AC1093" s="59"/>
      <c r="AD1093" s="59"/>
      <c r="AE1093" s="59"/>
      <c r="AF1093" s="59"/>
      <c r="AG1093" s="59"/>
      <c r="AH1093" s="65"/>
      <c r="BF1093" s="65"/>
      <c r="BG1093" s="65"/>
      <c r="BI1093" s="65"/>
    </row>
    <row r="1094" spans="4:61">
      <c r="D1094" s="162" t="str">
        <f t="shared" si="158"/>
        <v/>
      </c>
      <c r="E1094" s="162" t="str">
        <f t="shared" si="159"/>
        <v/>
      </c>
      <c r="F1094" s="164" t="str">
        <f t="shared" si="160"/>
        <v/>
      </c>
      <c r="G1094" s="165" t="str">
        <f t="shared" si="161"/>
        <v/>
      </c>
      <c r="H1094" s="164" t="str">
        <f t="shared" si="162"/>
        <v/>
      </c>
      <c r="I1094" s="162"/>
      <c r="J1094" s="210"/>
      <c r="K1094" s="162">
        <f t="shared" si="163"/>
        <v>0</v>
      </c>
      <c r="L1094" s="164" t="str">
        <f t="shared" si="164"/>
        <v/>
      </c>
      <c r="M1094" s="177"/>
      <c r="N1094" s="59"/>
      <c r="O1094" s="59"/>
      <c r="P1094" s="59"/>
      <c r="Q1094" s="59"/>
      <c r="R1094" s="59"/>
      <c r="S1094" s="59"/>
      <c r="T1094" s="59"/>
      <c r="U1094" s="59"/>
      <c r="V1094" s="59"/>
      <c r="AA1094" s="59"/>
      <c r="AB1094" s="59"/>
      <c r="AC1094" s="59"/>
      <c r="AD1094" s="59"/>
      <c r="AE1094" s="59"/>
      <c r="AF1094" s="59"/>
      <c r="AG1094" s="59"/>
      <c r="AH1094" s="65"/>
      <c r="BF1094" s="65"/>
      <c r="BG1094" s="65"/>
      <c r="BI1094" s="65"/>
    </row>
    <row r="1095" spans="4:61">
      <c r="D1095" s="162" t="str">
        <f t="shared" si="158"/>
        <v/>
      </c>
      <c r="E1095" s="162" t="str">
        <f t="shared" si="159"/>
        <v/>
      </c>
      <c r="F1095" s="164" t="str">
        <f t="shared" si="160"/>
        <v/>
      </c>
      <c r="G1095" s="165" t="str">
        <f t="shared" si="161"/>
        <v/>
      </c>
      <c r="H1095" s="164" t="str">
        <f t="shared" si="162"/>
        <v/>
      </c>
      <c r="I1095" s="162"/>
      <c r="J1095" s="210"/>
      <c r="K1095" s="162">
        <f t="shared" si="163"/>
        <v>0</v>
      </c>
      <c r="L1095" s="164" t="str">
        <f t="shared" si="164"/>
        <v/>
      </c>
      <c r="M1095" s="177"/>
      <c r="N1095" s="59"/>
      <c r="O1095" s="59"/>
      <c r="P1095" s="59"/>
      <c r="Q1095" s="59"/>
      <c r="R1095" s="59"/>
      <c r="S1095" s="59"/>
      <c r="T1095" s="59"/>
      <c r="U1095" s="59"/>
      <c r="V1095" s="59"/>
      <c r="AA1095" s="59"/>
      <c r="AB1095" s="59"/>
      <c r="AC1095" s="59"/>
      <c r="AD1095" s="59"/>
      <c r="AE1095" s="59"/>
      <c r="AF1095" s="59"/>
      <c r="AG1095" s="59"/>
      <c r="AH1095" s="65"/>
      <c r="BF1095" s="65"/>
      <c r="BG1095" s="65"/>
      <c r="BI1095" s="65"/>
    </row>
    <row r="1096" spans="4:61">
      <c r="D1096" s="162" t="str">
        <f t="shared" si="158"/>
        <v/>
      </c>
      <c r="E1096" s="162" t="str">
        <f t="shared" si="159"/>
        <v/>
      </c>
      <c r="F1096" s="164" t="str">
        <f t="shared" si="160"/>
        <v/>
      </c>
      <c r="G1096" s="165" t="str">
        <f t="shared" si="161"/>
        <v/>
      </c>
      <c r="H1096" s="164" t="str">
        <f t="shared" si="162"/>
        <v/>
      </c>
      <c r="I1096" s="162"/>
      <c r="J1096" s="210"/>
      <c r="K1096" s="162">
        <f t="shared" si="163"/>
        <v>0</v>
      </c>
      <c r="L1096" s="164" t="str">
        <f t="shared" si="164"/>
        <v/>
      </c>
      <c r="M1096" s="177"/>
      <c r="N1096" s="59"/>
      <c r="O1096" s="59"/>
      <c r="P1096" s="59"/>
      <c r="Q1096" s="59"/>
      <c r="R1096" s="59"/>
      <c r="S1096" s="59"/>
      <c r="T1096" s="59"/>
      <c r="U1096" s="59"/>
      <c r="V1096" s="59"/>
      <c r="AA1096" s="59"/>
      <c r="AB1096" s="59"/>
      <c r="AC1096" s="59"/>
      <c r="AD1096" s="59"/>
      <c r="AE1096" s="59"/>
      <c r="AF1096" s="59"/>
      <c r="AG1096" s="59"/>
      <c r="AH1096" s="65"/>
      <c r="BF1096" s="65"/>
      <c r="BG1096" s="65"/>
      <c r="BI1096" s="65"/>
    </row>
    <row r="1097" spans="4:61">
      <c r="D1097" s="162" t="str">
        <f t="shared" si="158"/>
        <v/>
      </c>
      <c r="E1097" s="162" t="str">
        <f t="shared" si="159"/>
        <v/>
      </c>
      <c r="F1097" s="164" t="str">
        <f t="shared" si="160"/>
        <v/>
      </c>
      <c r="G1097" s="165" t="str">
        <f t="shared" si="161"/>
        <v/>
      </c>
      <c r="H1097" s="164" t="str">
        <f t="shared" si="162"/>
        <v/>
      </c>
      <c r="I1097" s="162"/>
      <c r="J1097" s="210"/>
      <c r="K1097" s="162">
        <f t="shared" si="163"/>
        <v>0</v>
      </c>
      <c r="L1097" s="164" t="str">
        <f t="shared" si="164"/>
        <v/>
      </c>
      <c r="M1097" s="177"/>
      <c r="N1097" s="59"/>
      <c r="O1097" s="59"/>
      <c r="P1097" s="59"/>
      <c r="Q1097" s="59"/>
      <c r="R1097" s="59"/>
      <c r="S1097" s="59"/>
      <c r="T1097" s="59"/>
      <c r="U1097" s="59"/>
      <c r="V1097" s="59"/>
      <c r="AA1097" s="59"/>
      <c r="AB1097" s="59"/>
      <c r="AC1097" s="59"/>
      <c r="AD1097" s="59"/>
      <c r="AE1097" s="59"/>
      <c r="AF1097" s="59"/>
      <c r="AG1097" s="59"/>
      <c r="AH1097" s="65"/>
      <c r="BF1097" s="65"/>
      <c r="BG1097" s="65"/>
      <c r="BI1097" s="65"/>
    </row>
    <row r="1098" spans="4:61">
      <c r="D1098" s="162" t="str">
        <f t="shared" si="158"/>
        <v/>
      </c>
      <c r="E1098" s="162" t="str">
        <f t="shared" si="159"/>
        <v/>
      </c>
      <c r="F1098" s="164" t="str">
        <f t="shared" si="160"/>
        <v/>
      </c>
      <c r="G1098" s="165" t="str">
        <f t="shared" si="161"/>
        <v/>
      </c>
      <c r="H1098" s="164" t="str">
        <f t="shared" si="162"/>
        <v/>
      </c>
      <c r="I1098" s="162"/>
      <c r="J1098" s="210"/>
      <c r="K1098" s="162">
        <f t="shared" si="163"/>
        <v>0</v>
      </c>
      <c r="L1098" s="164" t="str">
        <f t="shared" si="164"/>
        <v/>
      </c>
      <c r="M1098" s="177"/>
      <c r="N1098" s="59"/>
      <c r="O1098" s="59"/>
      <c r="P1098" s="59"/>
      <c r="Q1098" s="59"/>
      <c r="R1098" s="59"/>
      <c r="S1098" s="59"/>
      <c r="T1098" s="59"/>
      <c r="U1098" s="59"/>
      <c r="V1098" s="59"/>
      <c r="AA1098" s="59"/>
      <c r="AB1098" s="59"/>
      <c r="AC1098" s="59"/>
      <c r="AD1098" s="59"/>
      <c r="AE1098" s="59"/>
      <c r="AF1098" s="59"/>
      <c r="AG1098" s="59"/>
      <c r="AH1098" s="65"/>
      <c r="BF1098" s="65"/>
      <c r="BG1098" s="65"/>
      <c r="BI1098" s="65"/>
    </row>
    <row r="1099" spans="4:61">
      <c r="D1099" s="162" t="str">
        <f t="shared" si="158"/>
        <v/>
      </c>
      <c r="E1099" s="162" t="str">
        <f t="shared" si="159"/>
        <v/>
      </c>
      <c r="F1099" s="164" t="str">
        <f t="shared" si="160"/>
        <v/>
      </c>
      <c r="G1099" s="165" t="str">
        <f t="shared" si="161"/>
        <v/>
      </c>
      <c r="H1099" s="164" t="str">
        <f t="shared" si="162"/>
        <v/>
      </c>
      <c r="I1099" s="162"/>
      <c r="J1099" s="210"/>
      <c r="K1099" s="162">
        <f t="shared" si="163"/>
        <v>0</v>
      </c>
      <c r="L1099" s="164" t="str">
        <f t="shared" si="164"/>
        <v/>
      </c>
      <c r="M1099" s="177"/>
      <c r="N1099" s="59"/>
      <c r="O1099" s="59"/>
      <c r="P1099" s="59"/>
      <c r="Q1099" s="59"/>
      <c r="R1099" s="59"/>
      <c r="S1099" s="59"/>
      <c r="T1099" s="59"/>
      <c r="U1099" s="59"/>
      <c r="V1099" s="59"/>
      <c r="AA1099" s="59"/>
      <c r="AB1099" s="59"/>
      <c r="AC1099" s="59"/>
      <c r="AD1099" s="59"/>
      <c r="AE1099" s="59"/>
      <c r="AF1099" s="59"/>
      <c r="AG1099" s="59"/>
      <c r="AH1099" s="65"/>
      <c r="BF1099" s="65"/>
      <c r="BG1099" s="65"/>
      <c r="BI1099" s="65"/>
    </row>
    <row r="1100" spans="4:61">
      <c r="D1100" s="162" t="str">
        <f t="shared" si="158"/>
        <v/>
      </c>
      <c r="E1100" s="162" t="str">
        <f t="shared" si="159"/>
        <v/>
      </c>
      <c r="F1100" s="164" t="str">
        <f t="shared" si="160"/>
        <v/>
      </c>
      <c r="G1100" s="165" t="str">
        <f t="shared" si="161"/>
        <v/>
      </c>
      <c r="H1100" s="164" t="str">
        <f t="shared" si="162"/>
        <v/>
      </c>
      <c r="I1100" s="162"/>
      <c r="J1100" s="210"/>
      <c r="K1100" s="162">
        <f t="shared" si="163"/>
        <v>0</v>
      </c>
      <c r="L1100" s="164" t="str">
        <f t="shared" si="164"/>
        <v/>
      </c>
      <c r="M1100" s="177"/>
      <c r="N1100" s="59"/>
      <c r="O1100" s="59"/>
      <c r="P1100" s="59"/>
      <c r="Q1100" s="59"/>
      <c r="R1100" s="59"/>
      <c r="S1100" s="59"/>
      <c r="T1100" s="59"/>
      <c r="U1100" s="59"/>
      <c r="V1100" s="59"/>
      <c r="AA1100" s="59"/>
      <c r="AB1100" s="59"/>
      <c r="AC1100" s="59"/>
      <c r="AD1100" s="59"/>
      <c r="AE1100" s="59"/>
      <c r="AF1100" s="59"/>
      <c r="AG1100" s="59"/>
      <c r="AH1100" s="65"/>
      <c r="BF1100" s="65"/>
      <c r="BG1100" s="65"/>
      <c r="BI1100" s="65"/>
    </row>
    <row r="1101" spans="4:61">
      <c r="D1101" s="162" t="str">
        <f t="shared" si="158"/>
        <v/>
      </c>
      <c r="E1101" s="162" t="str">
        <f t="shared" si="159"/>
        <v/>
      </c>
      <c r="F1101" s="164" t="str">
        <f t="shared" si="160"/>
        <v/>
      </c>
      <c r="G1101" s="165" t="str">
        <f t="shared" si="161"/>
        <v/>
      </c>
      <c r="H1101" s="164" t="str">
        <f t="shared" si="162"/>
        <v/>
      </c>
      <c r="I1101" s="162"/>
      <c r="J1101" s="210"/>
      <c r="K1101" s="162">
        <f t="shared" si="163"/>
        <v>0</v>
      </c>
      <c r="L1101" s="164" t="str">
        <f t="shared" si="164"/>
        <v/>
      </c>
      <c r="M1101" s="177"/>
      <c r="N1101" s="59"/>
      <c r="O1101" s="59"/>
      <c r="P1101" s="59"/>
      <c r="Q1101" s="59"/>
      <c r="R1101" s="59"/>
      <c r="S1101" s="59"/>
      <c r="T1101" s="59"/>
      <c r="U1101" s="59"/>
      <c r="V1101" s="59"/>
      <c r="AA1101" s="59"/>
      <c r="AB1101" s="59"/>
      <c r="AC1101" s="59"/>
      <c r="AD1101" s="59"/>
      <c r="AE1101" s="59"/>
      <c r="AF1101" s="59"/>
      <c r="AG1101" s="59"/>
      <c r="AH1101" s="65"/>
      <c r="BF1101" s="65"/>
      <c r="BG1101" s="65"/>
      <c r="BI1101" s="65"/>
    </row>
    <row r="1102" spans="4:61">
      <c r="D1102" s="162" t="str">
        <f t="shared" si="158"/>
        <v/>
      </c>
      <c r="E1102" s="162" t="str">
        <f t="shared" si="159"/>
        <v/>
      </c>
      <c r="F1102" s="164" t="str">
        <f t="shared" si="160"/>
        <v/>
      </c>
      <c r="G1102" s="165" t="str">
        <f t="shared" si="161"/>
        <v/>
      </c>
      <c r="H1102" s="164" t="str">
        <f t="shared" si="162"/>
        <v/>
      </c>
      <c r="I1102" s="162"/>
      <c r="J1102" s="210"/>
      <c r="K1102" s="162">
        <f t="shared" si="163"/>
        <v>0</v>
      </c>
      <c r="L1102" s="164" t="str">
        <f t="shared" si="164"/>
        <v/>
      </c>
      <c r="M1102" s="177"/>
      <c r="N1102" s="59"/>
      <c r="O1102" s="59"/>
      <c r="P1102" s="59"/>
      <c r="Q1102" s="59"/>
      <c r="R1102" s="59"/>
      <c r="S1102" s="59"/>
      <c r="T1102" s="59"/>
      <c r="U1102" s="59"/>
      <c r="V1102" s="59"/>
      <c r="AA1102" s="59"/>
      <c r="AB1102" s="59"/>
      <c r="AC1102" s="59"/>
      <c r="AD1102" s="59"/>
      <c r="AE1102" s="59"/>
      <c r="AF1102" s="59"/>
      <c r="AG1102" s="59"/>
      <c r="AH1102" s="65"/>
      <c r="BF1102" s="65"/>
      <c r="BG1102" s="65"/>
      <c r="BI1102" s="65"/>
    </row>
    <row r="1103" spans="4:61">
      <c r="D1103" s="162" t="str">
        <f t="shared" si="158"/>
        <v/>
      </c>
      <c r="E1103" s="162" t="str">
        <f t="shared" si="159"/>
        <v/>
      </c>
      <c r="F1103" s="164" t="str">
        <f t="shared" si="160"/>
        <v/>
      </c>
      <c r="G1103" s="165" t="str">
        <f t="shared" si="161"/>
        <v/>
      </c>
      <c r="H1103" s="164" t="str">
        <f t="shared" si="162"/>
        <v/>
      </c>
      <c r="I1103" s="162"/>
      <c r="J1103" s="210"/>
      <c r="K1103" s="162">
        <f t="shared" si="163"/>
        <v>0</v>
      </c>
      <c r="L1103" s="164" t="str">
        <f t="shared" si="164"/>
        <v/>
      </c>
      <c r="M1103" s="177"/>
      <c r="N1103" s="59"/>
      <c r="O1103" s="59"/>
      <c r="P1103" s="59"/>
      <c r="Q1103" s="59"/>
      <c r="R1103" s="59"/>
      <c r="S1103" s="59"/>
      <c r="T1103" s="59"/>
      <c r="U1103" s="59"/>
      <c r="V1103" s="59"/>
      <c r="AA1103" s="59"/>
      <c r="AB1103" s="59"/>
      <c r="AC1103" s="59"/>
      <c r="AD1103" s="59"/>
      <c r="AE1103" s="59"/>
      <c r="AF1103" s="59"/>
      <c r="AG1103" s="59"/>
      <c r="AH1103" s="65"/>
      <c r="BF1103" s="65"/>
      <c r="BG1103" s="65"/>
      <c r="BI1103" s="65"/>
    </row>
    <row r="1104" spans="4:61">
      <c r="D1104" s="162" t="str">
        <f t="shared" si="158"/>
        <v/>
      </c>
      <c r="E1104" s="162" t="str">
        <f t="shared" si="159"/>
        <v/>
      </c>
      <c r="F1104" s="164" t="str">
        <f t="shared" si="160"/>
        <v/>
      </c>
      <c r="G1104" s="165" t="str">
        <f t="shared" si="161"/>
        <v/>
      </c>
      <c r="H1104" s="164" t="str">
        <f t="shared" si="162"/>
        <v/>
      </c>
      <c r="I1104" s="162"/>
      <c r="J1104" s="210"/>
      <c r="K1104" s="162">
        <f t="shared" si="163"/>
        <v>0</v>
      </c>
      <c r="L1104" s="164" t="str">
        <f t="shared" si="164"/>
        <v/>
      </c>
      <c r="M1104" s="177"/>
      <c r="N1104" s="59"/>
      <c r="O1104" s="59"/>
      <c r="P1104" s="59"/>
      <c r="Q1104" s="59"/>
      <c r="R1104" s="59"/>
      <c r="S1104" s="59"/>
      <c r="T1104" s="59"/>
      <c r="U1104" s="59"/>
      <c r="V1104" s="59"/>
      <c r="AA1104" s="59"/>
      <c r="AB1104" s="59"/>
      <c r="AC1104" s="59"/>
      <c r="AD1104" s="59"/>
      <c r="AE1104" s="59"/>
      <c r="AF1104" s="59"/>
      <c r="AG1104" s="59"/>
      <c r="AH1104" s="65"/>
      <c r="BF1104" s="65"/>
      <c r="BG1104" s="65"/>
      <c r="BI1104" s="65"/>
    </row>
    <row r="1105" spans="4:61">
      <c r="D1105" s="162" t="str">
        <f t="shared" si="158"/>
        <v/>
      </c>
      <c r="E1105" s="162" t="str">
        <f t="shared" si="159"/>
        <v/>
      </c>
      <c r="F1105" s="164" t="str">
        <f t="shared" si="160"/>
        <v/>
      </c>
      <c r="G1105" s="165" t="str">
        <f t="shared" si="161"/>
        <v/>
      </c>
      <c r="H1105" s="164" t="str">
        <f t="shared" si="162"/>
        <v/>
      </c>
      <c r="I1105" s="162"/>
      <c r="J1105" s="210"/>
      <c r="K1105" s="162">
        <f t="shared" si="163"/>
        <v>0</v>
      </c>
      <c r="L1105" s="164" t="str">
        <f t="shared" si="164"/>
        <v/>
      </c>
      <c r="M1105" s="177"/>
      <c r="N1105" s="59"/>
      <c r="O1105" s="59"/>
      <c r="P1105" s="59"/>
      <c r="Q1105" s="59"/>
      <c r="R1105" s="59"/>
      <c r="S1105" s="59"/>
      <c r="T1105" s="59"/>
      <c r="U1105" s="59"/>
      <c r="V1105" s="59"/>
      <c r="AA1105" s="59"/>
      <c r="AB1105" s="59"/>
      <c r="AC1105" s="59"/>
      <c r="AD1105" s="59"/>
      <c r="AE1105" s="59"/>
      <c r="AF1105" s="59"/>
      <c r="AG1105" s="59"/>
      <c r="AH1105" s="65"/>
      <c r="BF1105" s="65"/>
      <c r="BG1105" s="65"/>
      <c r="BI1105" s="65"/>
    </row>
    <row r="1106" spans="4:61">
      <c r="D1106" s="162" t="str">
        <f t="shared" si="158"/>
        <v/>
      </c>
      <c r="E1106" s="162" t="str">
        <f t="shared" si="159"/>
        <v/>
      </c>
      <c r="F1106" s="164" t="str">
        <f t="shared" si="160"/>
        <v/>
      </c>
      <c r="G1106" s="165" t="str">
        <f t="shared" si="161"/>
        <v/>
      </c>
      <c r="H1106" s="164" t="str">
        <f t="shared" si="162"/>
        <v/>
      </c>
      <c r="I1106" s="162"/>
      <c r="J1106" s="210"/>
      <c r="K1106" s="162">
        <f t="shared" si="163"/>
        <v>0</v>
      </c>
      <c r="L1106" s="164" t="str">
        <f t="shared" si="164"/>
        <v/>
      </c>
      <c r="M1106" s="177"/>
      <c r="N1106" s="59"/>
      <c r="O1106" s="59"/>
      <c r="P1106" s="59"/>
      <c r="Q1106" s="59"/>
      <c r="R1106" s="59"/>
      <c r="S1106" s="59"/>
      <c r="T1106" s="59"/>
      <c r="U1106" s="59"/>
      <c r="V1106" s="59"/>
      <c r="AA1106" s="59"/>
      <c r="AB1106" s="59"/>
      <c r="AC1106" s="59"/>
      <c r="AD1106" s="59"/>
      <c r="AE1106" s="59"/>
      <c r="AF1106" s="59"/>
      <c r="AG1106" s="59"/>
      <c r="AH1106" s="65"/>
      <c r="BF1106" s="65"/>
      <c r="BG1106" s="65"/>
      <c r="BI1106" s="65"/>
    </row>
    <row r="1107" spans="4:61">
      <c r="D1107" s="162" t="str">
        <f t="shared" si="158"/>
        <v/>
      </c>
      <c r="E1107" s="162" t="str">
        <f t="shared" si="159"/>
        <v/>
      </c>
      <c r="F1107" s="164" t="str">
        <f t="shared" si="160"/>
        <v/>
      </c>
      <c r="G1107" s="165" t="str">
        <f t="shared" si="161"/>
        <v/>
      </c>
      <c r="H1107" s="164" t="str">
        <f t="shared" si="162"/>
        <v/>
      </c>
      <c r="I1107" s="162"/>
      <c r="J1107" s="210"/>
      <c r="K1107" s="162">
        <f t="shared" si="163"/>
        <v>0</v>
      </c>
      <c r="L1107" s="164" t="str">
        <f t="shared" si="164"/>
        <v/>
      </c>
      <c r="M1107" s="177"/>
      <c r="N1107" s="59"/>
      <c r="O1107" s="59"/>
      <c r="P1107" s="59"/>
      <c r="Q1107" s="59"/>
      <c r="R1107" s="59"/>
      <c r="S1107" s="59"/>
      <c r="T1107" s="59"/>
      <c r="U1107" s="59"/>
      <c r="V1107" s="59"/>
      <c r="AA1107" s="59"/>
      <c r="AB1107" s="59"/>
      <c r="AC1107" s="59"/>
      <c r="AD1107" s="59"/>
      <c r="AE1107" s="59"/>
      <c r="AF1107" s="59"/>
      <c r="AG1107" s="59"/>
      <c r="AH1107" s="65"/>
      <c r="BF1107" s="65"/>
      <c r="BG1107" s="65"/>
      <c r="BI1107" s="65"/>
    </row>
    <row r="1108" spans="4:61">
      <c r="D1108" s="162" t="str">
        <f t="shared" si="158"/>
        <v/>
      </c>
      <c r="E1108" s="162" t="str">
        <f t="shared" si="159"/>
        <v/>
      </c>
      <c r="F1108" s="164" t="str">
        <f t="shared" si="160"/>
        <v/>
      </c>
      <c r="G1108" s="165" t="str">
        <f t="shared" si="161"/>
        <v/>
      </c>
      <c r="H1108" s="164" t="str">
        <f t="shared" si="162"/>
        <v/>
      </c>
      <c r="I1108" s="162"/>
      <c r="J1108" s="210"/>
      <c r="K1108" s="162">
        <f t="shared" si="163"/>
        <v>0</v>
      </c>
      <c r="L1108" s="164" t="str">
        <f t="shared" si="164"/>
        <v/>
      </c>
      <c r="M1108" s="177"/>
      <c r="N1108" s="59"/>
      <c r="O1108" s="59"/>
      <c r="P1108" s="59"/>
      <c r="Q1108" s="59"/>
      <c r="R1108" s="59"/>
      <c r="S1108" s="59"/>
      <c r="T1108" s="59"/>
      <c r="U1108" s="59"/>
      <c r="V1108" s="59"/>
      <c r="AA1108" s="59"/>
      <c r="AB1108" s="59"/>
      <c r="AC1108" s="59"/>
      <c r="AD1108" s="59"/>
      <c r="AE1108" s="59"/>
      <c r="AF1108" s="59"/>
      <c r="AG1108" s="59"/>
      <c r="AH1108" s="65"/>
      <c r="BF1108" s="65"/>
      <c r="BG1108" s="65"/>
      <c r="BI1108" s="65"/>
    </row>
    <row r="1109" spans="4:61">
      <c r="D1109" s="162" t="str">
        <f t="shared" si="158"/>
        <v/>
      </c>
      <c r="E1109" s="162" t="str">
        <f t="shared" si="159"/>
        <v/>
      </c>
      <c r="F1109" s="164" t="str">
        <f t="shared" si="160"/>
        <v/>
      </c>
      <c r="G1109" s="165" t="str">
        <f t="shared" si="161"/>
        <v/>
      </c>
      <c r="H1109" s="164" t="str">
        <f t="shared" si="162"/>
        <v/>
      </c>
      <c r="I1109" s="162"/>
      <c r="J1109" s="210"/>
      <c r="K1109" s="162">
        <f t="shared" si="163"/>
        <v>0</v>
      </c>
      <c r="L1109" s="164" t="str">
        <f t="shared" si="164"/>
        <v/>
      </c>
      <c r="M1109" s="177"/>
      <c r="N1109" s="59"/>
      <c r="O1109" s="59"/>
      <c r="P1109" s="59"/>
      <c r="Q1109" s="59"/>
      <c r="R1109" s="59"/>
      <c r="S1109" s="59"/>
      <c r="T1109" s="59"/>
      <c r="U1109" s="59"/>
      <c r="V1109" s="59"/>
      <c r="AA1109" s="59"/>
      <c r="AB1109" s="59"/>
      <c r="AC1109" s="59"/>
      <c r="AD1109" s="59"/>
      <c r="AE1109" s="59"/>
      <c r="AF1109" s="59"/>
      <c r="AG1109" s="59"/>
      <c r="AH1109" s="65"/>
      <c r="BF1109" s="65"/>
      <c r="BG1109" s="65"/>
      <c r="BI1109" s="65"/>
    </row>
    <row r="1110" spans="4:61">
      <c r="D1110" s="162" t="str">
        <f t="shared" si="158"/>
        <v/>
      </c>
      <c r="E1110" s="162" t="str">
        <f t="shared" si="159"/>
        <v/>
      </c>
      <c r="F1110" s="164" t="str">
        <f t="shared" si="160"/>
        <v/>
      </c>
      <c r="G1110" s="165" t="str">
        <f t="shared" si="161"/>
        <v/>
      </c>
      <c r="H1110" s="164" t="str">
        <f t="shared" si="162"/>
        <v/>
      </c>
      <c r="I1110" s="162"/>
      <c r="J1110" s="210"/>
      <c r="K1110" s="162">
        <f t="shared" si="163"/>
        <v>0</v>
      </c>
      <c r="L1110" s="164" t="str">
        <f t="shared" si="164"/>
        <v/>
      </c>
      <c r="M1110" s="177"/>
      <c r="N1110" s="59"/>
      <c r="O1110" s="59"/>
      <c r="P1110" s="59"/>
      <c r="Q1110" s="59"/>
      <c r="R1110" s="59"/>
      <c r="S1110" s="59"/>
      <c r="T1110" s="59"/>
      <c r="U1110" s="59"/>
      <c r="V1110" s="59"/>
      <c r="AA1110" s="59"/>
      <c r="AB1110" s="59"/>
      <c r="AC1110" s="59"/>
      <c r="AD1110" s="59"/>
      <c r="AE1110" s="59"/>
      <c r="AF1110" s="59"/>
      <c r="AG1110" s="59"/>
      <c r="AH1110" s="65"/>
      <c r="BF1110" s="65"/>
      <c r="BG1110" s="65"/>
      <c r="BI1110" s="65"/>
    </row>
    <row r="1111" spans="4:61">
      <c r="D1111" s="162" t="str">
        <f t="shared" si="158"/>
        <v/>
      </c>
      <c r="E1111" s="162" t="str">
        <f t="shared" si="159"/>
        <v/>
      </c>
      <c r="F1111" s="164" t="str">
        <f t="shared" si="160"/>
        <v/>
      </c>
      <c r="G1111" s="165" t="str">
        <f t="shared" si="161"/>
        <v/>
      </c>
      <c r="H1111" s="164" t="str">
        <f t="shared" si="162"/>
        <v/>
      </c>
      <c r="I1111" s="162"/>
      <c r="J1111" s="210"/>
      <c r="K1111" s="162">
        <f t="shared" si="163"/>
        <v>0</v>
      </c>
      <c r="L1111" s="164" t="str">
        <f t="shared" si="164"/>
        <v/>
      </c>
      <c r="M1111" s="177"/>
      <c r="N1111" s="59"/>
      <c r="O1111" s="59"/>
      <c r="P1111" s="59"/>
      <c r="Q1111" s="59"/>
      <c r="R1111" s="59"/>
      <c r="S1111" s="59"/>
      <c r="T1111" s="59"/>
      <c r="U1111" s="59"/>
      <c r="V1111" s="59"/>
      <c r="AA1111" s="59"/>
      <c r="AB1111" s="59"/>
      <c r="AC1111" s="59"/>
      <c r="AD1111" s="59"/>
      <c r="AE1111" s="59"/>
      <c r="AF1111" s="59"/>
      <c r="AG1111" s="59"/>
      <c r="AH1111" s="65"/>
      <c r="BF1111" s="65"/>
      <c r="BG1111" s="65"/>
      <c r="BI1111" s="65"/>
    </row>
    <row r="1112" spans="4:61">
      <c r="D1112" s="162" t="str">
        <f t="shared" si="158"/>
        <v/>
      </c>
      <c r="E1112" s="162" t="str">
        <f t="shared" si="159"/>
        <v/>
      </c>
      <c r="F1112" s="164" t="str">
        <f t="shared" si="160"/>
        <v/>
      </c>
      <c r="G1112" s="165" t="str">
        <f t="shared" si="161"/>
        <v/>
      </c>
      <c r="H1112" s="164" t="str">
        <f t="shared" si="162"/>
        <v/>
      </c>
      <c r="I1112" s="162"/>
      <c r="J1112" s="210"/>
      <c r="K1112" s="162">
        <f t="shared" si="163"/>
        <v>0</v>
      </c>
      <c r="L1112" s="164" t="str">
        <f t="shared" si="164"/>
        <v/>
      </c>
      <c r="M1112" s="177"/>
      <c r="N1112" s="59"/>
      <c r="O1112" s="59"/>
      <c r="P1112" s="59"/>
      <c r="Q1112" s="59"/>
      <c r="R1112" s="59"/>
      <c r="S1112" s="59"/>
      <c r="T1112" s="59"/>
      <c r="U1112" s="59"/>
      <c r="V1112" s="59"/>
      <c r="AA1112" s="59"/>
      <c r="AB1112" s="59"/>
      <c r="AC1112" s="59"/>
      <c r="AD1112" s="59"/>
      <c r="AE1112" s="59"/>
      <c r="AF1112" s="59"/>
      <c r="AG1112" s="59"/>
      <c r="AH1112" s="65"/>
      <c r="BF1112" s="65"/>
      <c r="BG1112" s="65"/>
      <c r="BI1112" s="65"/>
    </row>
    <row r="1113" spans="4:61">
      <c r="D1113" s="162" t="str">
        <f t="shared" si="158"/>
        <v/>
      </c>
      <c r="E1113" s="162" t="str">
        <f t="shared" si="159"/>
        <v/>
      </c>
      <c r="F1113" s="164" t="str">
        <f t="shared" si="160"/>
        <v/>
      </c>
      <c r="G1113" s="165" t="str">
        <f t="shared" si="161"/>
        <v/>
      </c>
      <c r="H1113" s="164" t="str">
        <f t="shared" si="162"/>
        <v/>
      </c>
      <c r="I1113" s="162"/>
      <c r="J1113" s="210"/>
      <c r="K1113" s="162">
        <f t="shared" si="163"/>
        <v>0</v>
      </c>
      <c r="L1113" s="164" t="str">
        <f t="shared" si="164"/>
        <v/>
      </c>
      <c r="M1113" s="177"/>
      <c r="N1113" s="59"/>
      <c r="O1113" s="59"/>
      <c r="P1113" s="59"/>
      <c r="Q1113" s="59"/>
      <c r="R1113" s="59"/>
      <c r="S1113" s="59"/>
      <c r="T1113" s="59"/>
      <c r="U1113" s="59"/>
      <c r="V1113" s="59"/>
      <c r="AA1113" s="59"/>
      <c r="AB1113" s="59"/>
      <c r="AC1113" s="59"/>
      <c r="AD1113" s="59"/>
      <c r="AE1113" s="59"/>
      <c r="AF1113" s="59"/>
      <c r="AG1113" s="59"/>
      <c r="AH1113" s="65"/>
      <c r="BF1113" s="65"/>
      <c r="BG1113" s="65"/>
      <c r="BI1113" s="65"/>
    </row>
    <row r="1114" spans="4:61">
      <c r="D1114" s="162" t="str">
        <f t="shared" si="158"/>
        <v/>
      </c>
      <c r="E1114" s="162" t="str">
        <f t="shared" si="159"/>
        <v/>
      </c>
      <c r="F1114" s="164" t="str">
        <f t="shared" si="160"/>
        <v/>
      </c>
      <c r="G1114" s="165" t="str">
        <f t="shared" si="161"/>
        <v/>
      </c>
      <c r="H1114" s="164" t="str">
        <f t="shared" si="162"/>
        <v/>
      </c>
      <c r="I1114" s="162"/>
      <c r="J1114" s="210"/>
      <c r="K1114" s="162">
        <f t="shared" si="163"/>
        <v>0</v>
      </c>
      <c r="L1114" s="164" t="str">
        <f t="shared" si="164"/>
        <v/>
      </c>
      <c r="M1114" s="177"/>
      <c r="N1114" s="59"/>
      <c r="O1114" s="59"/>
      <c r="P1114" s="59"/>
      <c r="Q1114" s="59"/>
      <c r="R1114" s="59"/>
      <c r="S1114" s="59"/>
      <c r="T1114" s="59"/>
      <c r="U1114" s="59"/>
      <c r="V1114" s="59"/>
      <c r="AA1114" s="59"/>
      <c r="AB1114" s="59"/>
      <c r="AC1114" s="59"/>
      <c r="AD1114" s="59"/>
      <c r="AE1114" s="59"/>
      <c r="AF1114" s="59"/>
      <c r="AG1114" s="59"/>
      <c r="AH1114" s="65"/>
      <c r="BF1114" s="65"/>
      <c r="BG1114" s="65"/>
      <c r="BI1114" s="65"/>
    </row>
    <row r="1115" spans="4:61">
      <c r="D1115" s="162" t="str">
        <f t="shared" si="158"/>
        <v/>
      </c>
      <c r="E1115" s="162" t="str">
        <f t="shared" si="159"/>
        <v/>
      </c>
      <c r="F1115" s="164" t="str">
        <f t="shared" si="160"/>
        <v/>
      </c>
      <c r="G1115" s="165" t="str">
        <f t="shared" si="161"/>
        <v/>
      </c>
      <c r="H1115" s="164" t="str">
        <f t="shared" si="162"/>
        <v/>
      </c>
      <c r="I1115" s="162"/>
      <c r="J1115" s="210"/>
      <c r="K1115" s="162">
        <f t="shared" si="163"/>
        <v>0</v>
      </c>
      <c r="L1115" s="164" t="str">
        <f t="shared" si="164"/>
        <v/>
      </c>
      <c r="M1115" s="177"/>
      <c r="N1115" s="59"/>
      <c r="O1115" s="59"/>
      <c r="P1115" s="59"/>
      <c r="Q1115" s="59"/>
      <c r="R1115" s="59"/>
      <c r="S1115" s="59"/>
      <c r="T1115" s="59"/>
      <c r="U1115" s="59"/>
      <c r="V1115" s="59"/>
      <c r="AA1115" s="59"/>
      <c r="AB1115" s="59"/>
      <c r="AC1115" s="59"/>
      <c r="AD1115" s="59"/>
      <c r="AE1115" s="59"/>
      <c r="AF1115" s="59"/>
      <c r="AG1115" s="59"/>
      <c r="AH1115" s="65"/>
      <c r="BF1115" s="65"/>
      <c r="BG1115" s="65"/>
      <c r="BI1115" s="65"/>
    </row>
    <row r="1116" spans="4:61">
      <c r="D1116" s="162" t="str">
        <f t="shared" si="158"/>
        <v/>
      </c>
      <c r="E1116" s="162" t="str">
        <f t="shared" si="159"/>
        <v/>
      </c>
      <c r="F1116" s="164" t="str">
        <f t="shared" si="160"/>
        <v/>
      </c>
      <c r="G1116" s="165" t="str">
        <f t="shared" si="161"/>
        <v/>
      </c>
      <c r="H1116" s="164" t="str">
        <f t="shared" si="162"/>
        <v/>
      </c>
      <c r="I1116" s="162"/>
      <c r="J1116" s="210"/>
      <c r="K1116" s="162">
        <f t="shared" si="163"/>
        <v>0</v>
      </c>
      <c r="L1116" s="164" t="str">
        <f t="shared" si="164"/>
        <v/>
      </c>
      <c r="M1116" s="177"/>
      <c r="N1116" s="59"/>
      <c r="O1116" s="59"/>
      <c r="P1116" s="59"/>
      <c r="Q1116" s="59"/>
      <c r="R1116" s="59"/>
      <c r="S1116" s="59"/>
      <c r="T1116" s="59"/>
      <c r="U1116" s="59"/>
      <c r="V1116" s="59"/>
      <c r="AA1116" s="59"/>
      <c r="AB1116" s="59"/>
      <c r="AC1116" s="59"/>
      <c r="AD1116" s="59"/>
      <c r="AE1116" s="59"/>
      <c r="AF1116" s="59"/>
      <c r="AG1116" s="59"/>
      <c r="AH1116" s="65"/>
      <c r="BF1116" s="65"/>
      <c r="BG1116" s="65"/>
      <c r="BI1116" s="65"/>
    </row>
    <row r="1117" spans="4:61">
      <c r="D1117" s="162" t="str">
        <f t="shared" si="158"/>
        <v/>
      </c>
      <c r="E1117" s="162" t="str">
        <f t="shared" si="159"/>
        <v/>
      </c>
      <c r="F1117" s="164" t="str">
        <f t="shared" si="160"/>
        <v/>
      </c>
      <c r="G1117" s="165" t="str">
        <f t="shared" si="161"/>
        <v/>
      </c>
      <c r="H1117" s="164" t="str">
        <f t="shared" si="162"/>
        <v/>
      </c>
      <c r="I1117" s="162"/>
      <c r="J1117" s="210"/>
      <c r="K1117" s="162">
        <f t="shared" si="163"/>
        <v>0</v>
      </c>
      <c r="L1117" s="164" t="str">
        <f t="shared" si="164"/>
        <v/>
      </c>
      <c r="M1117" s="177"/>
      <c r="N1117" s="59"/>
      <c r="O1117" s="59"/>
      <c r="P1117" s="59"/>
      <c r="Q1117" s="59"/>
      <c r="R1117" s="59"/>
      <c r="S1117" s="59"/>
      <c r="T1117" s="59"/>
      <c r="U1117" s="59"/>
      <c r="V1117" s="59"/>
      <c r="AA1117" s="59"/>
      <c r="AB1117" s="59"/>
      <c r="AC1117" s="59"/>
      <c r="AD1117" s="59"/>
      <c r="AE1117" s="59"/>
      <c r="AF1117" s="59"/>
      <c r="AG1117" s="59"/>
      <c r="AH1117" s="65"/>
      <c r="BF1117" s="65"/>
      <c r="BG1117" s="65"/>
      <c r="BI1117" s="65"/>
    </row>
    <row r="1118" spans="4:61">
      <c r="D1118" s="162" t="str">
        <f t="shared" si="158"/>
        <v/>
      </c>
      <c r="E1118" s="162" t="str">
        <f t="shared" si="159"/>
        <v/>
      </c>
      <c r="F1118" s="164" t="str">
        <f t="shared" si="160"/>
        <v/>
      </c>
      <c r="G1118" s="165" t="str">
        <f t="shared" si="161"/>
        <v/>
      </c>
      <c r="H1118" s="164" t="str">
        <f t="shared" si="162"/>
        <v/>
      </c>
      <c r="I1118" s="162"/>
      <c r="J1118" s="210"/>
      <c r="K1118" s="162">
        <f t="shared" si="163"/>
        <v>0</v>
      </c>
      <c r="L1118" s="164" t="str">
        <f t="shared" si="164"/>
        <v/>
      </c>
      <c r="M1118" s="177"/>
      <c r="N1118" s="59"/>
      <c r="O1118" s="59"/>
      <c r="P1118" s="59"/>
      <c r="Q1118" s="59"/>
      <c r="R1118" s="59"/>
      <c r="S1118" s="59"/>
      <c r="T1118" s="59"/>
      <c r="U1118" s="59"/>
      <c r="V1118" s="59"/>
      <c r="AA1118" s="59"/>
      <c r="AB1118" s="59"/>
      <c r="AC1118" s="59"/>
      <c r="AD1118" s="59"/>
      <c r="AE1118" s="59"/>
      <c r="AF1118" s="59"/>
      <c r="AG1118" s="59"/>
      <c r="AH1118" s="65"/>
      <c r="BF1118" s="65"/>
      <c r="BG1118" s="65"/>
      <c r="BI1118" s="65"/>
    </row>
    <row r="1119" spans="4:61">
      <c r="D1119" s="162" t="str">
        <f t="shared" si="158"/>
        <v/>
      </c>
      <c r="E1119" s="162" t="str">
        <f t="shared" si="159"/>
        <v/>
      </c>
      <c r="F1119" s="164" t="str">
        <f t="shared" si="160"/>
        <v/>
      </c>
      <c r="G1119" s="165" t="str">
        <f t="shared" si="161"/>
        <v/>
      </c>
      <c r="H1119" s="164" t="str">
        <f t="shared" si="162"/>
        <v/>
      </c>
      <c r="I1119" s="162"/>
      <c r="J1119" s="210"/>
      <c r="K1119" s="162">
        <f t="shared" si="163"/>
        <v>0</v>
      </c>
      <c r="L1119" s="164" t="str">
        <f t="shared" si="164"/>
        <v/>
      </c>
      <c r="M1119" s="177"/>
      <c r="N1119" s="59"/>
      <c r="O1119" s="59"/>
      <c r="P1119" s="59"/>
      <c r="Q1119" s="59"/>
      <c r="R1119" s="59"/>
      <c r="S1119" s="59"/>
      <c r="T1119" s="59"/>
      <c r="U1119" s="59"/>
      <c r="V1119" s="59"/>
      <c r="AA1119" s="59"/>
      <c r="AB1119" s="59"/>
      <c r="AC1119" s="59"/>
      <c r="AD1119" s="59"/>
      <c r="AE1119" s="59"/>
      <c r="AF1119" s="59"/>
      <c r="AG1119" s="59"/>
      <c r="AH1119" s="65"/>
      <c r="BF1119" s="65"/>
      <c r="BG1119" s="65"/>
      <c r="BI1119" s="65"/>
    </row>
    <row r="1120" spans="4:61">
      <c r="D1120" s="162" t="str">
        <f t="shared" si="158"/>
        <v/>
      </c>
      <c r="E1120" s="162" t="str">
        <f t="shared" si="159"/>
        <v/>
      </c>
      <c r="F1120" s="164" t="str">
        <f t="shared" si="160"/>
        <v/>
      </c>
      <c r="G1120" s="165" t="str">
        <f t="shared" si="161"/>
        <v/>
      </c>
      <c r="H1120" s="164" t="str">
        <f t="shared" si="162"/>
        <v/>
      </c>
      <c r="I1120" s="162"/>
      <c r="J1120" s="210"/>
      <c r="K1120" s="162">
        <f t="shared" si="163"/>
        <v>0</v>
      </c>
      <c r="L1120" s="164" t="str">
        <f t="shared" si="164"/>
        <v/>
      </c>
      <c r="M1120" s="177"/>
      <c r="N1120" s="59"/>
      <c r="O1120" s="59"/>
      <c r="P1120" s="59"/>
      <c r="Q1120" s="59"/>
      <c r="R1120" s="59"/>
      <c r="S1120" s="59"/>
      <c r="T1120" s="59"/>
      <c r="U1120" s="59"/>
      <c r="V1120" s="59"/>
      <c r="AA1120" s="59"/>
      <c r="AB1120" s="59"/>
      <c r="AC1120" s="59"/>
      <c r="AD1120" s="59"/>
      <c r="AE1120" s="59"/>
      <c r="AF1120" s="59"/>
      <c r="AG1120" s="59"/>
      <c r="AH1120" s="65"/>
      <c r="BF1120" s="65"/>
      <c r="BG1120" s="65"/>
      <c r="BI1120" s="65"/>
    </row>
    <row r="1121" spans="4:61">
      <c r="D1121" s="162" t="str">
        <f t="shared" si="158"/>
        <v/>
      </c>
      <c r="E1121" s="162" t="str">
        <f t="shared" si="159"/>
        <v/>
      </c>
      <c r="F1121" s="164" t="str">
        <f t="shared" si="160"/>
        <v/>
      </c>
      <c r="G1121" s="165" t="str">
        <f t="shared" si="161"/>
        <v/>
      </c>
      <c r="H1121" s="164" t="str">
        <f t="shared" si="162"/>
        <v/>
      </c>
      <c r="I1121" s="162"/>
      <c r="J1121" s="210"/>
      <c r="K1121" s="162">
        <f t="shared" si="163"/>
        <v>0</v>
      </c>
      <c r="L1121" s="164" t="str">
        <f t="shared" si="164"/>
        <v/>
      </c>
      <c r="M1121" s="177"/>
      <c r="N1121" s="59"/>
      <c r="O1121" s="59"/>
      <c r="P1121" s="59"/>
      <c r="Q1121" s="59"/>
      <c r="R1121" s="59"/>
      <c r="S1121" s="59"/>
      <c r="T1121" s="59"/>
      <c r="U1121" s="59"/>
      <c r="V1121" s="59"/>
      <c r="AA1121" s="59"/>
      <c r="AB1121" s="59"/>
      <c r="AC1121" s="59"/>
      <c r="AD1121" s="59"/>
      <c r="AE1121" s="59"/>
      <c r="AF1121" s="59"/>
      <c r="AG1121" s="59"/>
      <c r="AH1121" s="65"/>
      <c r="BF1121" s="65"/>
      <c r="BG1121" s="65"/>
      <c r="BI1121" s="65"/>
    </row>
    <row r="1122" spans="4:61">
      <c r="D1122" s="162" t="str">
        <f t="shared" si="158"/>
        <v/>
      </c>
      <c r="E1122" s="162" t="str">
        <f t="shared" si="159"/>
        <v/>
      </c>
      <c r="F1122" s="164" t="str">
        <f t="shared" si="160"/>
        <v/>
      </c>
      <c r="G1122" s="165" t="str">
        <f t="shared" si="161"/>
        <v/>
      </c>
      <c r="H1122" s="164" t="str">
        <f t="shared" si="162"/>
        <v/>
      </c>
      <c r="I1122" s="162"/>
      <c r="J1122" s="210"/>
      <c r="K1122" s="162">
        <f t="shared" si="163"/>
        <v>0</v>
      </c>
      <c r="L1122" s="164" t="str">
        <f t="shared" si="164"/>
        <v/>
      </c>
      <c r="M1122" s="177"/>
      <c r="N1122" s="59"/>
      <c r="O1122" s="59"/>
      <c r="P1122" s="59"/>
      <c r="Q1122" s="59"/>
      <c r="R1122" s="59"/>
      <c r="S1122" s="59"/>
      <c r="T1122" s="59"/>
      <c r="U1122" s="59"/>
      <c r="V1122" s="59"/>
      <c r="AA1122" s="59"/>
      <c r="AB1122" s="59"/>
      <c r="AC1122" s="59"/>
      <c r="AD1122" s="59"/>
      <c r="AE1122" s="59"/>
      <c r="AF1122" s="59"/>
      <c r="AG1122" s="59"/>
      <c r="AH1122" s="65"/>
      <c r="BF1122" s="65"/>
      <c r="BG1122" s="65"/>
      <c r="BI1122" s="65"/>
    </row>
    <row r="1123" spans="4:61">
      <c r="D1123" s="162" t="str">
        <f t="shared" si="158"/>
        <v/>
      </c>
      <c r="E1123" s="162" t="str">
        <f t="shared" si="159"/>
        <v/>
      </c>
      <c r="F1123" s="164" t="str">
        <f t="shared" si="160"/>
        <v/>
      </c>
      <c r="G1123" s="165" t="str">
        <f t="shared" si="161"/>
        <v/>
      </c>
      <c r="H1123" s="164" t="str">
        <f t="shared" si="162"/>
        <v/>
      </c>
      <c r="I1123" s="162"/>
      <c r="J1123" s="210"/>
      <c r="K1123" s="162">
        <f t="shared" si="163"/>
        <v>0</v>
      </c>
      <c r="L1123" s="164" t="str">
        <f t="shared" si="164"/>
        <v/>
      </c>
      <c r="M1123" s="177"/>
      <c r="N1123" s="59"/>
      <c r="O1123" s="59"/>
      <c r="P1123" s="59"/>
      <c r="Q1123" s="59"/>
      <c r="R1123" s="59"/>
      <c r="S1123" s="59"/>
      <c r="T1123" s="59"/>
      <c r="U1123" s="59"/>
      <c r="V1123" s="59"/>
      <c r="AA1123" s="59"/>
      <c r="AB1123" s="59"/>
      <c r="AC1123" s="59"/>
      <c r="AD1123" s="59"/>
      <c r="AE1123" s="59"/>
      <c r="AF1123" s="59"/>
      <c r="AG1123" s="59"/>
      <c r="AH1123" s="65"/>
      <c r="BF1123" s="65"/>
      <c r="BG1123" s="65"/>
      <c r="BI1123" s="65"/>
    </row>
    <row r="1124" spans="4:61">
      <c r="D1124" s="162" t="str">
        <f t="shared" si="158"/>
        <v/>
      </c>
      <c r="E1124" s="162" t="str">
        <f t="shared" si="159"/>
        <v/>
      </c>
      <c r="F1124" s="164" t="str">
        <f t="shared" si="160"/>
        <v/>
      </c>
      <c r="G1124" s="165" t="str">
        <f t="shared" si="161"/>
        <v/>
      </c>
      <c r="H1124" s="164" t="str">
        <f t="shared" si="162"/>
        <v/>
      </c>
      <c r="I1124" s="162"/>
      <c r="J1124" s="210"/>
      <c r="K1124" s="162">
        <f t="shared" si="163"/>
        <v>0</v>
      </c>
      <c r="L1124" s="164" t="str">
        <f t="shared" si="164"/>
        <v/>
      </c>
      <c r="M1124" s="177"/>
      <c r="N1124" s="59"/>
      <c r="O1124" s="59"/>
      <c r="P1124" s="59"/>
      <c r="Q1124" s="59"/>
      <c r="R1124" s="59"/>
      <c r="S1124" s="59"/>
      <c r="T1124" s="59"/>
      <c r="U1124" s="59"/>
      <c r="V1124" s="59"/>
      <c r="AA1124" s="59"/>
      <c r="AB1124" s="59"/>
      <c r="AC1124" s="59"/>
      <c r="AD1124" s="59"/>
      <c r="AE1124" s="59"/>
      <c r="AF1124" s="59"/>
      <c r="AG1124" s="59"/>
      <c r="AH1124" s="65"/>
      <c r="BF1124" s="65"/>
      <c r="BG1124" s="65"/>
      <c r="BI1124" s="65"/>
    </row>
    <row r="1125" spans="4:61">
      <c r="D1125" s="162" t="str">
        <f t="shared" ref="D1125:D1188" si="165">IF(D1124&lt;term*freq,D1124+1,"")</f>
        <v/>
      </c>
      <c r="E1125" s="162" t="str">
        <f t="shared" si="159"/>
        <v/>
      </c>
      <c r="F1125" s="164" t="str">
        <f t="shared" si="160"/>
        <v/>
      </c>
      <c r="G1125" s="165" t="str">
        <f t="shared" si="161"/>
        <v/>
      </c>
      <c r="H1125" s="164" t="str">
        <f t="shared" si="162"/>
        <v/>
      </c>
      <c r="I1125" s="162"/>
      <c r="J1125" s="210"/>
      <c r="K1125" s="162">
        <f t="shared" si="163"/>
        <v>0</v>
      </c>
      <c r="L1125" s="164" t="str">
        <f t="shared" si="164"/>
        <v/>
      </c>
      <c r="M1125" s="177"/>
      <c r="N1125" s="59"/>
      <c r="O1125" s="59"/>
      <c r="P1125" s="59"/>
      <c r="Q1125" s="59"/>
      <c r="R1125" s="59"/>
      <c r="S1125" s="59"/>
      <c r="T1125" s="59"/>
      <c r="U1125" s="59"/>
      <c r="V1125" s="59"/>
      <c r="AA1125" s="59"/>
      <c r="AB1125" s="59"/>
      <c r="AC1125" s="59"/>
      <c r="AD1125" s="59"/>
      <c r="AE1125" s="59"/>
      <c r="AF1125" s="59"/>
      <c r="AG1125" s="59"/>
      <c r="AH1125" s="65"/>
      <c r="BF1125" s="65"/>
      <c r="BG1125" s="65"/>
      <c r="BI1125" s="65"/>
    </row>
    <row r="1126" spans="4:61">
      <c r="D1126" s="162" t="str">
        <f t="shared" si="165"/>
        <v/>
      </c>
      <c r="E1126" s="162" t="str">
        <f t="shared" si="159"/>
        <v/>
      </c>
      <c r="F1126" s="164" t="str">
        <f t="shared" si="160"/>
        <v/>
      </c>
      <c r="G1126" s="165" t="str">
        <f t="shared" si="161"/>
        <v/>
      </c>
      <c r="H1126" s="164" t="str">
        <f t="shared" si="162"/>
        <v/>
      </c>
      <c r="I1126" s="162"/>
      <c r="J1126" s="210"/>
      <c r="K1126" s="162">
        <f t="shared" si="163"/>
        <v>0</v>
      </c>
      <c r="L1126" s="164" t="str">
        <f t="shared" si="164"/>
        <v/>
      </c>
      <c r="M1126" s="177"/>
      <c r="N1126" s="59"/>
      <c r="O1126" s="59"/>
      <c r="P1126" s="59"/>
      <c r="Q1126" s="59"/>
      <c r="R1126" s="59"/>
      <c r="S1126" s="59"/>
      <c r="T1126" s="59"/>
      <c r="U1126" s="59"/>
      <c r="V1126" s="59"/>
      <c r="AA1126" s="59"/>
      <c r="AB1126" s="59"/>
      <c r="AC1126" s="59"/>
      <c r="AD1126" s="59"/>
      <c r="AE1126" s="59"/>
      <c r="AF1126" s="59"/>
      <c r="AG1126" s="59"/>
      <c r="AH1126" s="65"/>
      <c r="BF1126" s="65"/>
      <c r="BG1126" s="65"/>
      <c r="BI1126" s="65"/>
    </row>
    <row r="1127" spans="4:61">
      <c r="D1127" s="162" t="str">
        <f t="shared" si="165"/>
        <v/>
      </c>
      <c r="E1127" s="162" t="str">
        <f t="shared" si="159"/>
        <v/>
      </c>
      <c r="F1127" s="164" t="str">
        <f t="shared" si="160"/>
        <v/>
      </c>
      <c r="G1127" s="165" t="str">
        <f t="shared" si="161"/>
        <v/>
      </c>
      <c r="H1127" s="164" t="str">
        <f t="shared" si="162"/>
        <v/>
      </c>
      <c r="I1127" s="162"/>
      <c r="J1127" s="210"/>
      <c r="K1127" s="162">
        <f t="shared" si="163"/>
        <v>0</v>
      </c>
      <c r="L1127" s="164" t="str">
        <f t="shared" si="164"/>
        <v/>
      </c>
      <c r="M1127" s="177"/>
      <c r="N1127" s="59"/>
      <c r="O1127" s="59"/>
      <c r="P1127" s="59"/>
      <c r="Q1127" s="59"/>
      <c r="R1127" s="59"/>
      <c r="S1127" s="59"/>
      <c r="T1127" s="59"/>
      <c r="U1127" s="59"/>
      <c r="V1127" s="59"/>
      <c r="AA1127" s="59"/>
      <c r="AB1127" s="59"/>
      <c r="AC1127" s="59"/>
      <c r="AD1127" s="59"/>
      <c r="AE1127" s="59"/>
      <c r="AF1127" s="59"/>
      <c r="AG1127" s="59"/>
      <c r="AH1127" s="65"/>
      <c r="BF1127" s="65"/>
      <c r="BG1127" s="65"/>
      <c r="BI1127" s="65"/>
    </row>
    <row r="1128" spans="4:61">
      <c r="D1128" s="162" t="str">
        <f t="shared" si="165"/>
        <v/>
      </c>
      <c r="E1128" s="162" t="str">
        <f t="shared" si="159"/>
        <v/>
      </c>
      <c r="F1128" s="164" t="str">
        <f t="shared" si="160"/>
        <v/>
      </c>
      <c r="G1128" s="165" t="str">
        <f t="shared" si="161"/>
        <v/>
      </c>
      <c r="H1128" s="164" t="str">
        <f t="shared" si="162"/>
        <v/>
      </c>
      <c r="I1128" s="162"/>
      <c r="J1128" s="210"/>
      <c r="K1128" s="162">
        <f t="shared" si="163"/>
        <v>0</v>
      </c>
      <c r="L1128" s="164" t="str">
        <f t="shared" si="164"/>
        <v/>
      </c>
      <c r="M1128" s="177"/>
      <c r="N1128" s="59"/>
      <c r="O1128" s="59"/>
      <c r="P1128" s="59"/>
      <c r="Q1128" s="59"/>
      <c r="R1128" s="59"/>
      <c r="S1128" s="59"/>
      <c r="T1128" s="59"/>
      <c r="U1128" s="59"/>
      <c r="V1128" s="59"/>
      <c r="AA1128" s="59"/>
      <c r="AB1128" s="59"/>
      <c r="AC1128" s="59"/>
      <c r="AD1128" s="59"/>
      <c r="AE1128" s="59"/>
      <c r="AF1128" s="59"/>
      <c r="AG1128" s="59"/>
      <c r="AH1128" s="65"/>
      <c r="BF1128" s="65"/>
      <c r="BG1128" s="65"/>
      <c r="BI1128" s="65"/>
    </row>
    <row r="1129" spans="4:61">
      <c r="D1129" s="162" t="str">
        <f t="shared" si="165"/>
        <v/>
      </c>
      <c r="E1129" s="162" t="str">
        <f t="shared" si="159"/>
        <v/>
      </c>
      <c r="F1129" s="164" t="str">
        <f t="shared" si="160"/>
        <v/>
      </c>
      <c r="G1129" s="165" t="str">
        <f t="shared" si="161"/>
        <v/>
      </c>
      <c r="H1129" s="164" t="str">
        <f t="shared" si="162"/>
        <v/>
      </c>
      <c r="I1129" s="162"/>
      <c r="J1129" s="210"/>
      <c r="K1129" s="162">
        <f t="shared" si="163"/>
        <v>0</v>
      </c>
      <c r="L1129" s="164" t="str">
        <f t="shared" si="164"/>
        <v/>
      </c>
      <c r="M1129" s="177"/>
      <c r="N1129" s="59"/>
      <c r="O1129" s="59"/>
      <c r="P1129" s="59"/>
      <c r="Q1129" s="59"/>
      <c r="R1129" s="59"/>
      <c r="S1129" s="59"/>
      <c r="T1129" s="59"/>
      <c r="U1129" s="59"/>
      <c r="V1129" s="59"/>
      <c r="AA1129" s="59"/>
      <c r="AB1129" s="59"/>
      <c r="AC1129" s="59"/>
      <c r="AD1129" s="59"/>
      <c r="AE1129" s="59"/>
      <c r="AF1129" s="59"/>
      <c r="AG1129" s="59"/>
      <c r="AH1129" s="65"/>
      <c r="BF1129" s="65"/>
      <c r="BG1129" s="65"/>
      <c r="BI1129" s="65"/>
    </row>
    <row r="1130" spans="4:61">
      <c r="D1130" s="162" t="str">
        <f t="shared" si="165"/>
        <v/>
      </c>
      <c r="E1130" s="162" t="str">
        <f t="shared" si="159"/>
        <v/>
      </c>
      <c r="F1130" s="164" t="str">
        <f t="shared" si="160"/>
        <v/>
      </c>
      <c r="G1130" s="165" t="str">
        <f t="shared" si="161"/>
        <v/>
      </c>
      <c r="H1130" s="164" t="str">
        <f t="shared" si="162"/>
        <v/>
      </c>
      <c r="I1130" s="162"/>
      <c r="J1130" s="210"/>
      <c r="K1130" s="162">
        <f t="shared" si="163"/>
        <v>0</v>
      </c>
      <c r="L1130" s="164" t="str">
        <f t="shared" si="164"/>
        <v/>
      </c>
      <c r="M1130" s="177"/>
      <c r="N1130" s="59"/>
      <c r="O1130" s="59"/>
      <c r="P1130" s="59"/>
      <c r="Q1130" s="59"/>
      <c r="R1130" s="59"/>
      <c r="S1130" s="59"/>
      <c r="T1130" s="59"/>
      <c r="U1130" s="59"/>
      <c r="V1130" s="59"/>
      <c r="AA1130" s="59"/>
      <c r="AB1130" s="59"/>
      <c r="AC1130" s="59"/>
      <c r="AD1130" s="59"/>
      <c r="AE1130" s="59"/>
      <c r="AF1130" s="59"/>
      <c r="AG1130" s="59"/>
      <c r="AH1130" s="65"/>
      <c r="BF1130" s="65"/>
      <c r="BG1130" s="65"/>
      <c r="BI1130" s="65"/>
    </row>
    <row r="1131" spans="4:61">
      <c r="D1131" s="162" t="str">
        <f t="shared" si="165"/>
        <v/>
      </c>
      <c r="E1131" s="162" t="str">
        <f t="shared" si="159"/>
        <v/>
      </c>
      <c r="F1131" s="164" t="str">
        <f t="shared" si="160"/>
        <v/>
      </c>
      <c r="G1131" s="165" t="str">
        <f t="shared" si="161"/>
        <v/>
      </c>
      <c r="H1131" s="164" t="str">
        <f t="shared" si="162"/>
        <v/>
      </c>
      <c r="I1131" s="162"/>
      <c r="J1131" s="210"/>
      <c r="K1131" s="162">
        <f t="shared" si="163"/>
        <v>0</v>
      </c>
      <c r="L1131" s="164" t="str">
        <f t="shared" si="164"/>
        <v/>
      </c>
      <c r="M1131" s="177"/>
      <c r="N1131" s="59"/>
      <c r="O1131" s="59"/>
      <c r="P1131" s="59"/>
      <c r="Q1131" s="59"/>
      <c r="R1131" s="59"/>
      <c r="S1131" s="59"/>
      <c r="T1131" s="59"/>
      <c r="U1131" s="59"/>
      <c r="V1131" s="59"/>
      <c r="AA1131" s="59"/>
      <c r="AB1131" s="59"/>
      <c r="AC1131" s="59"/>
      <c r="AD1131" s="59"/>
      <c r="AE1131" s="59"/>
      <c r="AF1131" s="59"/>
      <c r="AG1131" s="59"/>
      <c r="AH1131" s="65"/>
      <c r="BF1131" s="65"/>
      <c r="BG1131" s="65"/>
      <c r="BI1131" s="65"/>
    </row>
    <row r="1132" spans="4:61">
      <c r="D1132" s="162" t="str">
        <f t="shared" si="165"/>
        <v/>
      </c>
      <c r="E1132" s="162" t="str">
        <f t="shared" si="159"/>
        <v/>
      </c>
      <c r="F1132" s="164" t="str">
        <f t="shared" si="160"/>
        <v/>
      </c>
      <c r="G1132" s="165" t="str">
        <f t="shared" si="161"/>
        <v/>
      </c>
      <c r="H1132" s="164" t="str">
        <f t="shared" si="162"/>
        <v/>
      </c>
      <c r="I1132" s="162"/>
      <c r="J1132" s="210"/>
      <c r="K1132" s="162">
        <f t="shared" si="163"/>
        <v>0</v>
      </c>
      <c r="L1132" s="164" t="str">
        <f t="shared" si="164"/>
        <v/>
      </c>
      <c r="M1132" s="177"/>
      <c r="N1132" s="59"/>
      <c r="O1132" s="59"/>
      <c r="P1132" s="59"/>
      <c r="Q1132" s="59"/>
      <c r="R1132" s="59"/>
      <c r="S1132" s="59"/>
      <c r="T1132" s="59"/>
      <c r="U1132" s="59"/>
      <c r="V1132" s="59"/>
      <c r="AA1132" s="59"/>
      <c r="AB1132" s="59"/>
      <c r="AC1132" s="59"/>
      <c r="AD1132" s="59"/>
      <c r="AE1132" s="59"/>
      <c r="AF1132" s="59"/>
      <c r="AG1132" s="59"/>
      <c r="AH1132" s="65"/>
      <c r="BF1132" s="65"/>
      <c r="BG1132" s="65"/>
      <c r="BI1132" s="65"/>
    </row>
    <row r="1133" spans="4:61">
      <c r="D1133" s="162" t="str">
        <f t="shared" si="165"/>
        <v/>
      </c>
      <c r="E1133" s="162" t="str">
        <f t="shared" si="159"/>
        <v/>
      </c>
      <c r="F1133" s="164" t="str">
        <f t="shared" si="160"/>
        <v/>
      </c>
      <c r="G1133" s="165" t="str">
        <f t="shared" si="161"/>
        <v/>
      </c>
      <c r="H1133" s="164" t="str">
        <f t="shared" si="162"/>
        <v/>
      </c>
      <c r="I1133" s="162"/>
      <c r="J1133" s="210"/>
      <c r="K1133" s="162">
        <f t="shared" si="163"/>
        <v>0</v>
      </c>
      <c r="L1133" s="164" t="str">
        <f t="shared" si="164"/>
        <v/>
      </c>
      <c r="M1133" s="177"/>
      <c r="N1133" s="59"/>
      <c r="O1133" s="59"/>
      <c r="P1133" s="59"/>
      <c r="Q1133" s="59"/>
      <c r="R1133" s="59"/>
      <c r="S1133" s="59"/>
      <c r="T1133" s="59"/>
      <c r="U1133" s="59"/>
      <c r="V1133" s="59"/>
      <c r="AA1133" s="59"/>
      <c r="AB1133" s="59"/>
      <c r="AC1133" s="59"/>
      <c r="AD1133" s="59"/>
      <c r="AE1133" s="59"/>
      <c r="AF1133" s="59"/>
      <c r="AG1133" s="59"/>
      <c r="AH1133" s="65"/>
      <c r="BF1133" s="65"/>
      <c r="BG1133" s="65"/>
      <c r="BI1133" s="65"/>
    </row>
    <row r="1134" spans="4:61">
      <c r="D1134" s="162" t="str">
        <f t="shared" si="165"/>
        <v/>
      </c>
      <c r="E1134" s="162" t="str">
        <f t="shared" si="159"/>
        <v/>
      </c>
      <c r="F1134" s="164" t="str">
        <f t="shared" si="160"/>
        <v/>
      </c>
      <c r="G1134" s="165" t="str">
        <f t="shared" si="161"/>
        <v/>
      </c>
      <c r="H1134" s="164" t="str">
        <f t="shared" si="162"/>
        <v/>
      </c>
      <c r="I1134" s="162"/>
      <c r="J1134" s="210"/>
      <c r="K1134" s="162">
        <f t="shared" si="163"/>
        <v>0</v>
      </c>
      <c r="L1134" s="164" t="str">
        <f t="shared" si="164"/>
        <v/>
      </c>
      <c r="M1134" s="177"/>
      <c r="N1134" s="59"/>
      <c r="O1134" s="59"/>
      <c r="P1134" s="59"/>
      <c r="Q1134" s="59"/>
      <c r="R1134" s="59"/>
      <c r="S1134" s="59"/>
      <c r="T1134" s="59"/>
      <c r="U1134" s="59"/>
      <c r="V1134" s="59"/>
      <c r="AA1134" s="59"/>
      <c r="AB1134" s="59"/>
      <c r="AC1134" s="59"/>
      <c r="AD1134" s="59"/>
      <c r="AE1134" s="59"/>
      <c r="AF1134" s="59"/>
      <c r="AG1134" s="59"/>
      <c r="AH1134" s="65"/>
      <c r="BF1134" s="65"/>
      <c r="BG1134" s="65"/>
      <c r="BI1134" s="65"/>
    </row>
    <row r="1135" spans="4:61">
      <c r="D1135" s="162" t="str">
        <f t="shared" si="165"/>
        <v/>
      </c>
      <c r="E1135" s="162" t="str">
        <f t="shared" si="159"/>
        <v/>
      </c>
      <c r="F1135" s="164" t="str">
        <f t="shared" si="160"/>
        <v/>
      </c>
      <c r="G1135" s="165" t="str">
        <f t="shared" si="161"/>
        <v/>
      </c>
      <c r="H1135" s="164" t="str">
        <f t="shared" si="162"/>
        <v/>
      </c>
      <c r="I1135" s="162"/>
      <c r="J1135" s="210"/>
      <c r="K1135" s="162">
        <f t="shared" si="163"/>
        <v>0</v>
      </c>
      <c r="L1135" s="164" t="str">
        <f t="shared" si="164"/>
        <v/>
      </c>
      <c r="M1135" s="177"/>
      <c r="N1135" s="59"/>
      <c r="O1135" s="59"/>
      <c r="P1135" s="59"/>
      <c r="Q1135" s="59"/>
      <c r="R1135" s="59"/>
      <c r="S1135" s="59"/>
      <c r="T1135" s="59"/>
      <c r="U1135" s="59"/>
      <c r="V1135" s="59"/>
      <c r="AA1135" s="59"/>
      <c r="AB1135" s="59"/>
      <c r="AC1135" s="59"/>
      <c r="AD1135" s="59"/>
      <c r="AE1135" s="59"/>
      <c r="AF1135" s="59"/>
      <c r="AG1135" s="59"/>
      <c r="AH1135" s="65"/>
      <c r="BF1135" s="65"/>
      <c r="BG1135" s="65"/>
      <c r="BI1135" s="65"/>
    </row>
    <row r="1136" spans="4:61">
      <c r="D1136" s="162" t="str">
        <f t="shared" si="165"/>
        <v/>
      </c>
      <c r="E1136" s="162" t="str">
        <f t="shared" si="159"/>
        <v/>
      </c>
      <c r="F1136" s="164" t="str">
        <f t="shared" si="160"/>
        <v/>
      </c>
      <c r="G1136" s="165" t="str">
        <f t="shared" si="161"/>
        <v/>
      </c>
      <c r="H1136" s="164" t="str">
        <f t="shared" si="162"/>
        <v/>
      </c>
      <c r="I1136" s="162"/>
      <c r="J1136" s="210"/>
      <c r="K1136" s="162">
        <f t="shared" si="163"/>
        <v>0</v>
      </c>
      <c r="L1136" s="164" t="str">
        <f t="shared" si="164"/>
        <v/>
      </c>
      <c r="M1136" s="177"/>
      <c r="N1136" s="59"/>
      <c r="O1136" s="59"/>
      <c r="P1136" s="59"/>
      <c r="Q1136" s="59"/>
      <c r="R1136" s="59"/>
      <c r="S1136" s="59"/>
      <c r="T1136" s="59"/>
      <c r="U1136" s="59"/>
      <c r="V1136" s="59"/>
      <c r="AA1136" s="59"/>
      <c r="AB1136" s="59"/>
      <c r="AC1136" s="59"/>
      <c r="AD1136" s="59"/>
      <c r="AE1136" s="59"/>
      <c r="AF1136" s="59"/>
      <c r="AG1136" s="59"/>
      <c r="AH1136" s="65"/>
      <c r="BF1136" s="65"/>
      <c r="BG1136" s="65"/>
      <c r="BI1136" s="65"/>
    </row>
    <row r="1137" spans="4:61">
      <c r="D1137" s="162" t="str">
        <f t="shared" si="165"/>
        <v/>
      </c>
      <c r="E1137" s="162" t="str">
        <f t="shared" si="159"/>
        <v/>
      </c>
      <c r="F1137" s="164" t="str">
        <f t="shared" si="160"/>
        <v/>
      </c>
      <c r="G1137" s="165" t="str">
        <f t="shared" si="161"/>
        <v/>
      </c>
      <c r="H1137" s="164" t="str">
        <f t="shared" si="162"/>
        <v/>
      </c>
      <c r="I1137" s="162"/>
      <c r="J1137" s="210"/>
      <c r="K1137" s="162">
        <f t="shared" si="163"/>
        <v>0</v>
      </c>
      <c r="L1137" s="164" t="str">
        <f t="shared" si="164"/>
        <v/>
      </c>
      <c r="M1137" s="177"/>
      <c r="N1137" s="59"/>
      <c r="O1137" s="59"/>
      <c r="P1137" s="59"/>
      <c r="Q1137" s="59"/>
      <c r="R1137" s="59"/>
      <c r="S1137" s="59"/>
      <c r="T1137" s="59"/>
      <c r="U1137" s="59"/>
      <c r="V1137" s="59"/>
      <c r="AA1137" s="59"/>
      <c r="AB1137" s="59"/>
      <c r="AC1137" s="59"/>
      <c r="AD1137" s="59"/>
      <c r="AE1137" s="59"/>
      <c r="AF1137" s="59"/>
      <c r="AG1137" s="59"/>
      <c r="AH1137" s="65"/>
      <c r="BF1137" s="65"/>
      <c r="BG1137" s="65"/>
      <c r="BI1137" s="65"/>
    </row>
    <row r="1138" spans="4:61">
      <c r="D1138" s="162" t="str">
        <f t="shared" si="165"/>
        <v/>
      </c>
      <c r="E1138" s="162" t="str">
        <f t="shared" si="159"/>
        <v/>
      </c>
      <c r="F1138" s="164" t="str">
        <f t="shared" si="160"/>
        <v/>
      </c>
      <c r="G1138" s="165" t="str">
        <f t="shared" si="161"/>
        <v/>
      </c>
      <c r="H1138" s="164" t="str">
        <f t="shared" si="162"/>
        <v/>
      </c>
      <c r="I1138" s="162"/>
      <c r="J1138" s="210"/>
      <c r="K1138" s="162">
        <f t="shared" si="163"/>
        <v>0</v>
      </c>
      <c r="L1138" s="164" t="str">
        <f t="shared" si="164"/>
        <v/>
      </c>
      <c r="M1138" s="177"/>
      <c r="N1138" s="59"/>
      <c r="O1138" s="59"/>
      <c r="P1138" s="59"/>
      <c r="Q1138" s="59"/>
      <c r="R1138" s="59"/>
      <c r="S1138" s="59"/>
      <c r="T1138" s="59"/>
      <c r="U1138" s="59"/>
      <c r="V1138" s="59"/>
      <c r="AA1138" s="59"/>
      <c r="AB1138" s="59"/>
      <c r="AC1138" s="59"/>
      <c r="AD1138" s="59"/>
      <c r="AE1138" s="59"/>
      <c r="AF1138" s="59"/>
      <c r="AG1138" s="59"/>
      <c r="AH1138" s="65"/>
      <c r="BF1138" s="65"/>
      <c r="BG1138" s="65"/>
      <c r="BI1138" s="65"/>
    </row>
    <row r="1139" spans="4:61">
      <c r="D1139" s="162" t="str">
        <f t="shared" si="165"/>
        <v/>
      </c>
      <c r="E1139" s="162" t="str">
        <f t="shared" si="159"/>
        <v/>
      </c>
      <c r="F1139" s="164" t="str">
        <f t="shared" si="160"/>
        <v/>
      </c>
      <c r="G1139" s="165" t="str">
        <f t="shared" si="161"/>
        <v/>
      </c>
      <c r="H1139" s="164" t="str">
        <f t="shared" si="162"/>
        <v/>
      </c>
      <c r="I1139" s="162"/>
      <c r="J1139" s="210"/>
      <c r="K1139" s="162">
        <f t="shared" si="163"/>
        <v>0</v>
      </c>
      <c r="L1139" s="164" t="str">
        <f t="shared" si="164"/>
        <v/>
      </c>
      <c r="M1139" s="177"/>
      <c r="N1139" s="59"/>
      <c r="O1139" s="59"/>
      <c r="P1139" s="59"/>
      <c r="Q1139" s="59"/>
      <c r="R1139" s="59"/>
      <c r="S1139" s="59"/>
      <c r="T1139" s="59"/>
      <c r="U1139" s="59"/>
      <c r="V1139" s="59"/>
      <c r="AA1139" s="59"/>
      <c r="AB1139" s="59"/>
      <c r="AC1139" s="59"/>
      <c r="AD1139" s="59"/>
      <c r="AE1139" s="59"/>
      <c r="AF1139" s="59"/>
      <c r="AG1139" s="59"/>
      <c r="AH1139" s="65"/>
      <c r="BF1139" s="65"/>
      <c r="BG1139" s="65"/>
      <c r="BI1139" s="65"/>
    </row>
    <row r="1140" spans="4:61">
      <c r="D1140" s="162" t="str">
        <f t="shared" si="165"/>
        <v/>
      </c>
      <c r="E1140" s="162" t="str">
        <f t="shared" si="159"/>
        <v/>
      </c>
      <c r="F1140" s="164" t="str">
        <f t="shared" si="160"/>
        <v/>
      </c>
      <c r="G1140" s="165" t="str">
        <f t="shared" si="161"/>
        <v/>
      </c>
      <c r="H1140" s="164" t="str">
        <f t="shared" si="162"/>
        <v/>
      </c>
      <c r="I1140" s="162"/>
      <c r="J1140" s="210"/>
      <c r="K1140" s="162">
        <f t="shared" si="163"/>
        <v>0</v>
      </c>
      <c r="L1140" s="164" t="str">
        <f t="shared" si="164"/>
        <v/>
      </c>
      <c r="M1140" s="177"/>
      <c r="N1140" s="59"/>
      <c r="O1140" s="59"/>
      <c r="P1140" s="59"/>
      <c r="Q1140" s="59"/>
      <c r="R1140" s="59"/>
      <c r="S1140" s="59"/>
      <c r="T1140" s="59"/>
      <c r="U1140" s="59"/>
      <c r="V1140" s="59"/>
      <c r="AA1140" s="59"/>
      <c r="AB1140" s="59"/>
      <c r="AC1140" s="59"/>
      <c r="AD1140" s="59"/>
      <c r="AE1140" s="59"/>
      <c r="AF1140" s="59"/>
      <c r="AG1140" s="59"/>
      <c r="AH1140" s="65"/>
      <c r="BF1140" s="65"/>
      <c r="BG1140" s="65"/>
      <c r="BI1140" s="65"/>
    </row>
    <row r="1141" spans="4:61">
      <c r="D1141" s="162" t="str">
        <f t="shared" si="165"/>
        <v/>
      </c>
      <c r="E1141" s="162" t="str">
        <f t="shared" si="159"/>
        <v/>
      </c>
      <c r="F1141" s="164" t="str">
        <f t="shared" si="160"/>
        <v/>
      </c>
      <c r="G1141" s="165" t="str">
        <f t="shared" si="161"/>
        <v/>
      </c>
      <c r="H1141" s="164" t="str">
        <f t="shared" si="162"/>
        <v/>
      </c>
      <c r="I1141" s="162"/>
      <c r="J1141" s="210"/>
      <c r="K1141" s="162">
        <f t="shared" si="163"/>
        <v>0</v>
      </c>
      <c r="L1141" s="164" t="str">
        <f t="shared" si="164"/>
        <v/>
      </c>
      <c r="M1141" s="177"/>
      <c r="N1141" s="59"/>
      <c r="O1141" s="59"/>
      <c r="P1141" s="59"/>
      <c r="Q1141" s="59"/>
      <c r="R1141" s="59"/>
      <c r="S1141" s="59"/>
      <c r="T1141" s="59"/>
      <c r="U1141" s="59"/>
      <c r="V1141" s="59"/>
      <c r="AA1141" s="59"/>
      <c r="AB1141" s="59"/>
      <c r="AC1141" s="59"/>
      <c r="AD1141" s="59"/>
      <c r="AE1141" s="59"/>
      <c r="AF1141" s="59"/>
      <c r="AG1141" s="59"/>
      <c r="AH1141" s="65"/>
      <c r="BF1141" s="65"/>
      <c r="BG1141" s="65"/>
      <c r="BI1141" s="65"/>
    </row>
    <row r="1142" spans="4:61">
      <c r="D1142" s="162" t="str">
        <f t="shared" si="165"/>
        <v/>
      </c>
      <c r="E1142" s="162" t="str">
        <f t="shared" si="159"/>
        <v/>
      </c>
      <c r="F1142" s="164" t="str">
        <f t="shared" si="160"/>
        <v/>
      </c>
      <c r="G1142" s="165" t="str">
        <f t="shared" si="161"/>
        <v/>
      </c>
      <c r="H1142" s="164" t="str">
        <f t="shared" si="162"/>
        <v/>
      </c>
      <c r="I1142" s="162"/>
      <c r="J1142" s="210"/>
      <c r="K1142" s="162">
        <f t="shared" si="163"/>
        <v>0</v>
      </c>
      <c r="L1142" s="164" t="str">
        <f t="shared" si="164"/>
        <v/>
      </c>
      <c r="M1142" s="177"/>
      <c r="N1142" s="59"/>
      <c r="O1142" s="59"/>
      <c r="P1142" s="59"/>
      <c r="Q1142" s="59"/>
      <c r="R1142" s="59"/>
      <c r="S1142" s="59"/>
      <c r="T1142" s="59"/>
      <c r="U1142" s="59"/>
      <c r="V1142" s="59"/>
      <c r="AA1142" s="59"/>
      <c r="AB1142" s="59"/>
      <c r="AC1142" s="59"/>
      <c r="AD1142" s="59"/>
      <c r="AE1142" s="59"/>
      <c r="AF1142" s="59"/>
      <c r="AG1142" s="59"/>
      <c r="AH1142" s="65"/>
      <c r="BF1142" s="65"/>
      <c r="BG1142" s="65"/>
      <c r="BI1142" s="65"/>
    </row>
    <row r="1143" spans="4:61">
      <c r="D1143" s="162" t="str">
        <f t="shared" si="165"/>
        <v/>
      </c>
      <c r="E1143" s="162" t="str">
        <f t="shared" si="159"/>
        <v/>
      </c>
      <c r="F1143" s="164" t="str">
        <f t="shared" si="160"/>
        <v/>
      </c>
      <c r="G1143" s="165" t="str">
        <f t="shared" si="161"/>
        <v/>
      </c>
      <c r="H1143" s="164" t="str">
        <f t="shared" si="162"/>
        <v/>
      </c>
      <c r="I1143" s="162"/>
      <c r="J1143" s="210"/>
      <c r="K1143" s="162">
        <f t="shared" si="163"/>
        <v>0</v>
      </c>
      <c r="L1143" s="164" t="str">
        <f t="shared" si="164"/>
        <v/>
      </c>
      <c r="M1143" s="177"/>
      <c r="N1143" s="59"/>
      <c r="O1143" s="59"/>
      <c r="P1143" s="59"/>
      <c r="Q1143" s="59"/>
      <c r="R1143" s="59"/>
      <c r="S1143" s="59"/>
      <c r="T1143" s="59"/>
      <c r="U1143" s="59"/>
      <c r="V1143" s="59"/>
      <c r="AA1143" s="59"/>
      <c r="AB1143" s="59"/>
      <c r="AC1143" s="59"/>
      <c r="AD1143" s="59"/>
      <c r="AE1143" s="59"/>
      <c r="AF1143" s="59"/>
      <c r="AG1143" s="59"/>
      <c r="AH1143" s="65"/>
      <c r="BF1143" s="65"/>
      <c r="BG1143" s="65"/>
      <c r="BI1143" s="65"/>
    </row>
    <row r="1144" spans="4:61">
      <c r="D1144" s="162" t="str">
        <f t="shared" si="165"/>
        <v/>
      </c>
      <c r="E1144" s="162" t="str">
        <f t="shared" si="159"/>
        <v/>
      </c>
      <c r="F1144" s="164" t="str">
        <f t="shared" si="160"/>
        <v/>
      </c>
      <c r="G1144" s="165" t="str">
        <f t="shared" si="161"/>
        <v/>
      </c>
      <c r="H1144" s="164" t="str">
        <f t="shared" si="162"/>
        <v/>
      </c>
      <c r="I1144" s="162"/>
      <c r="J1144" s="210"/>
      <c r="K1144" s="162">
        <f t="shared" si="163"/>
        <v>0</v>
      </c>
      <c r="L1144" s="164" t="str">
        <f t="shared" si="164"/>
        <v/>
      </c>
      <c r="M1144" s="177"/>
      <c r="N1144" s="59"/>
      <c r="O1144" s="59"/>
      <c r="P1144" s="59"/>
      <c r="Q1144" s="59"/>
      <c r="R1144" s="59"/>
      <c r="S1144" s="59"/>
      <c r="T1144" s="59"/>
      <c r="U1144" s="59"/>
      <c r="V1144" s="59"/>
      <c r="AA1144" s="59"/>
      <c r="AB1144" s="59"/>
      <c r="AC1144" s="59"/>
      <c r="AD1144" s="59"/>
      <c r="AE1144" s="59"/>
      <c r="AF1144" s="59"/>
      <c r="AG1144" s="59"/>
      <c r="AH1144" s="65"/>
      <c r="BF1144" s="65"/>
      <c r="BG1144" s="65"/>
      <c r="BI1144" s="65"/>
    </row>
    <row r="1145" spans="4:61">
      <c r="D1145" s="162" t="str">
        <f t="shared" si="165"/>
        <v/>
      </c>
      <c r="E1145" s="162" t="str">
        <f t="shared" si="159"/>
        <v/>
      </c>
      <c r="F1145" s="164" t="str">
        <f t="shared" si="160"/>
        <v/>
      </c>
      <c r="G1145" s="165" t="str">
        <f t="shared" si="161"/>
        <v/>
      </c>
      <c r="H1145" s="164" t="str">
        <f t="shared" si="162"/>
        <v/>
      </c>
      <c r="I1145" s="162"/>
      <c r="J1145" s="210"/>
      <c r="K1145" s="162">
        <f t="shared" si="163"/>
        <v>0</v>
      </c>
      <c r="L1145" s="164" t="str">
        <f t="shared" si="164"/>
        <v/>
      </c>
      <c r="M1145" s="177"/>
      <c r="N1145" s="59"/>
      <c r="O1145" s="59"/>
      <c r="P1145" s="59"/>
      <c r="Q1145" s="59"/>
      <c r="R1145" s="59"/>
      <c r="S1145" s="59"/>
      <c r="T1145" s="59"/>
      <c r="U1145" s="59"/>
      <c r="V1145" s="59"/>
      <c r="AA1145" s="59"/>
      <c r="AB1145" s="59"/>
      <c r="AC1145" s="59"/>
      <c r="AD1145" s="59"/>
      <c r="AE1145" s="59"/>
      <c r="AF1145" s="59"/>
      <c r="AG1145" s="59"/>
      <c r="AH1145" s="65"/>
      <c r="BF1145" s="65"/>
      <c r="BG1145" s="65"/>
      <c r="BI1145" s="65"/>
    </row>
    <row r="1146" spans="4:61">
      <c r="D1146" s="162" t="str">
        <f t="shared" si="165"/>
        <v/>
      </c>
      <c r="E1146" s="162" t="str">
        <f t="shared" si="159"/>
        <v/>
      </c>
      <c r="F1146" s="164" t="str">
        <f t="shared" si="160"/>
        <v/>
      </c>
      <c r="G1146" s="165" t="str">
        <f t="shared" si="161"/>
        <v/>
      </c>
      <c r="H1146" s="164" t="str">
        <f t="shared" si="162"/>
        <v/>
      </c>
      <c r="I1146" s="162"/>
      <c r="J1146" s="210"/>
      <c r="K1146" s="162">
        <f t="shared" si="163"/>
        <v>0</v>
      </c>
      <c r="L1146" s="164" t="str">
        <f t="shared" si="164"/>
        <v/>
      </c>
      <c r="M1146" s="177"/>
      <c r="N1146" s="59"/>
      <c r="O1146" s="59"/>
      <c r="P1146" s="59"/>
      <c r="Q1146" s="59"/>
      <c r="R1146" s="59"/>
      <c r="S1146" s="59"/>
      <c r="T1146" s="59"/>
      <c r="U1146" s="59"/>
      <c r="V1146" s="59"/>
      <c r="AA1146" s="59"/>
      <c r="AB1146" s="59"/>
      <c r="AC1146" s="59"/>
      <c r="AD1146" s="59"/>
      <c r="AE1146" s="59"/>
      <c r="AF1146" s="59"/>
      <c r="AG1146" s="59"/>
      <c r="AH1146" s="65"/>
      <c r="BF1146" s="65"/>
      <c r="BG1146" s="65"/>
      <c r="BI1146" s="65"/>
    </row>
    <row r="1147" spans="4:61">
      <c r="D1147" s="162" t="str">
        <f t="shared" si="165"/>
        <v/>
      </c>
      <c r="E1147" s="162" t="str">
        <f t="shared" si="159"/>
        <v/>
      </c>
      <c r="F1147" s="164" t="str">
        <f t="shared" si="160"/>
        <v/>
      </c>
      <c r="G1147" s="165" t="str">
        <f t="shared" si="161"/>
        <v/>
      </c>
      <c r="H1147" s="164" t="str">
        <f t="shared" si="162"/>
        <v/>
      </c>
      <c r="I1147" s="162"/>
      <c r="J1147" s="210"/>
      <c r="K1147" s="162">
        <f t="shared" si="163"/>
        <v>0</v>
      </c>
      <c r="L1147" s="164" t="str">
        <f t="shared" si="164"/>
        <v/>
      </c>
      <c r="M1147" s="177"/>
      <c r="N1147" s="59"/>
      <c r="O1147" s="59"/>
      <c r="P1147" s="59"/>
      <c r="Q1147" s="59"/>
      <c r="R1147" s="59"/>
      <c r="S1147" s="59"/>
      <c r="T1147" s="59"/>
      <c r="U1147" s="59"/>
      <c r="V1147" s="59"/>
      <c r="AA1147" s="59"/>
      <c r="AB1147" s="59"/>
      <c r="AC1147" s="59"/>
      <c r="AD1147" s="59"/>
      <c r="AE1147" s="59"/>
      <c r="AF1147" s="59"/>
      <c r="AG1147" s="59"/>
      <c r="AH1147" s="65"/>
      <c r="BF1147" s="65"/>
      <c r="BG1147" s="65"/>
      <c r="BI1147" s="65"/>
    </row>
    <row r="1148" spans="4:61">
      <c r="D1148" s="162" t="str">
        <f t="shared" si="165"/>
        <v/>
      </c>
      <c r="E1148" s="162" t="str">
        <f t="shared" si="159"/>
        <v/>
      </c>
      <c r="F1148" s="164" t="str">
        <f t="shared" si="160"/>
        <v/>
      </c>
      <c r="G1148" s="165" t="str">
        <f t="shared" si="161"/>
        <v/>
      </c>
      <c r="H1148" s="164" t="str">
        <f t="shared" si="162"/>
        <v/>
      </c>
      <c r="I1148" s="162"/>
      <c r="J1148" s="210"/>
      <c r="K1148" s="162">
        <f t="shared" si="163"/>
        <v>0</v>
      </c>
      <c r="L1148" s="164" t="str">
        <f t="shared" si="164"/>
        <v/>
      </c>
      <c r="M1148" s="177"/>
      <c r="N1148" s="59"/>
      <c r="O1148" s="59"/>
      <c r="P1148" s="59"/>
      <c r="Q1148" s="59"/>
      <c r="R1148" s="59"/>
      <c r="S1148" s="59"/>
      <c r="T1148" s="59"/>
      <c r="U1148" s="59"/>
      <c r="V1148" s="59"/>
      <c r="AA1148" s="59"/>
      <c r="AB1148" s="59"/>
      <c r="AC1148" s="59"/>
      <c r="AD1148" s="59"/>
      <c r="AE1148" s="59"/>
      <c r="AF1148" s="59"/>
      <c r="AG1148" s="59"/>
      <c r="AH1148" s="65"/>
      <c r="BF1148" s="65"/>
      <c r="BG1148" s="65"/>
      <c r="BI1148" s="65"/>
    </row>
    <row r="1149" spans="4:61">
      <c r="D1149" s="162" t="str">
        <f t="shared" si="165"/>
        <v/>
      </c>
      <c r="E1149" s="162" t="str">
        <f t="shared" si="159"/>
        <v/>
      </c>
      <c r="F1149" s="164" t="str">
        <f t="shared" si="160"/>
        <v/>
      </c>
      <c r="G1149" s="165" t="str">
        <f t="shared" si="161"/>
        <v/>
      </c>
      <c r="H1149" s="164" t="str">
        <f t="shared" si="162"/>
        <v/>
      </c>
      <c r="I1149" s="162"/>
      <c r="J1149" s="210"/>
      <c r="K1149" s="162">
        <f t="shared" si="163"/>
        <v>0</v>
      </c>
      <c r="L1149" s="164" t="str">
        <f t="shared" si="164"/>
        <v/>
      </c>
      <c r="M1149" s="177"/>
      <c r="N1149" s="59"/>
      <c r="O1149" s="59"/>
      <c r="P1149" s="59"/>
      <c r="Q1149" s="59"/>
      <c r="R1149" s="59"/>
      <c r="S1149" s="59"/>
      <c r="T1149" s="59"/>
      <c r="U1149" s="59"/>
      <c r="V1149" s="59"/>
      <c r="AA1149" s="59"/>
      <c r="AB1149" s="59"/>
      <c r="AC1149" s="59"/>
      <c r="AD1149" s="59"/>
      <c r="AE1149" s="59"/>
      <c r="AF1149" s="59"/>
      <c r="AG1149" s="59"/>
      <c r="AH1149" s="65"/>
      <c r="BF1149" s="65"/>
      <c r="BG1149" s="65"/>
      <c r="BI1149" s="65"/>
    </row>
    <row r="1150" spans="4:61">
      <c r="D1150" s="162" t="str">
        <f t="shared" si="165"/>
        <v/>
      </c>
      <c r="E1150" s="162" t="str">
        <f t="shared" si="159"/>
        <v/>
      </c>
      <c r="F1150" s="164" t="str">
        <f t="shared" si="160"/>
        <v/>
      </c>
      <c r="G1150" s="165" t="str">
        <f t="shared" si="161"/>
        <v/>
      </c>
      <c r="H1150" s="164" t="str">
        <f t="shared" si="162"/>
        <v/>
      </c>
      <c r="I1150" s="162"/>
      <c r="J1150" s="210"/>
      <c r="K1150" s="162">
        <f t="shared" si="163"/>
        <v>0</v>
      </c>
      <c r="L1150" s="164" t="str">
        <f t="shared" si="164"/>
        <v/>
      </c>
      <c r="M1150" s="177"/>
      <c r="N1150" s="59"/>
      <c r="O1150" s="59"/>
      <c r="P1150" s="59"/>
      <c r="Q1150" s="59"/>
      <c r="R1150" s="59"/>
      <c r="S1150" s="59"/>
      <c r="T1150" s="59"/>
      <c r="U1150" s="59"/>
      <c r="V1150" s="59"/>
      <c r="AA1150" s="59"/>
      <c r="AB1150" s="59"/>
      <c r="AC1150" s="59"/>
      <c r="AD1150" s="59"/>
      <c r="AE1150" s="59"/>
      <c r="AF1150" s="59"/>
      <c r="AG1150" s="59"/>
      <c r="AH1150" s="65"/>
      <c r="BF1150" s="65"/>
      <c r="BG1150" s="65"/>
      <c r="BI1150" s="65"/>
    </row>
    <row r="1151" spans="4:61">
      <c r="D1151" s="162" t="str">
        <f t="shared" si="165"/>
        <v/>
      </c>
      <c r="E1151" s="162" t="str">
        <f t="shared" si="159"/>
        <v/>
      </c>
      <c r="F1151" s="164" t="str">
        <f t="shared" si="160"/>
        <v/>
      </c>
      <c r="G1151" s="165" t="str">
        <f t="shared" si="161"/>
        <v/>
      </c>
      <c r="H1151" s="164" t="str">
        <f t="shared" si="162"/>
        <v/>
      </c>
      <c r="I1151" s="162"/>
      <c r="J1151" s="210"/>
      <c r="K1151" s="162">
        <f t="shared" si="163"/>
        <v>0</v>
      </c>
      <c r="L1151" s="164" t="str">
        <f t="shared" si="164"/>
        <v/>
      </c>
      <c r="M1151" s="177"/>
      <c r="N1151" s="59"/>
      <c r="O1151" s="59"/>
      <c r="P1151" s="59"/>
      <c r="Q1151" s="59"/>
      <c r="R1151" s="59"/>
      <c r="S1151" s="59"/>
      <c r="T1151" s="59"/>
      <c r="U1151" s="59"/>
      <c r="V1151" s="59"/>
      <c r="AA1151" s="59"/>
      <c r="AB1151" s="59"/>
      <c r="AC1151" s="59"/>
      <c r="AD1151" s="59"/>
      <c r="AE1151" s="59"/>
      <c r="AF1151" s="59"/>
      <c r="AG1151" s="59"/>
      <c r="AH1151" s="65"/>
      <c r="BF1151" s="65"/>
      <c r="BG1151" s="65"/>
      <c r="BI1151" s="65"/>
    </row>
    <row r="1152" spans="4:61">
      <c r="D1152" s="162" t="str">
        <f t="shared" si="165"/>
        <v/>
      </c>
      <c r="E1152" s="162" t="str">
        <f t="shared" si="159"/>
        <v/>
      </c>
      <c r="F1152" s="164" t="str">
        <f t="shared" si="160"/>
        <v/>
      </c>
      <c r="G1152" s="165" t="str">
        <f t="shared" si="161"/>
        <v/>
      </c>
      <c r="H1152" s="164" t="str">
        <f t="shared" si="162"/>
        <v/>
      </c>
      <c r="I1152" s="162"/>
      <c r="J1152" s="210"/>
      <c r="K1152" s="162">
        <f t="shared" si="163"/>
        <v>0</v>
      </c>
      <c r="L1152" s="164" t="str">
        <f t="shared" si="164"/>
        <v/>
      </c>
      <c r="M1152" s="177"/>
      <c r="N1152" s="59"/>
      <c r="O1152" s="59"/>
      <c r="P1152" s="59"/>
      <c r="Q1152" s="59"/>
      <c r="R1152" s="59"/>
      <c r="S1152" s="59"/>
      <c r="T1152" s="59"/>
      <c r="U1152" s="59"/>
      <c r="V1152" s="59"/>
      <c r="AA1152" s="59"/>
      <c r="AB1152" s="59"/>
      <c r="AC1152" s="59"/>
      <c r="AD1152" s="59"/>
      <c r="AE1152" s="59"/>
      <c r="AF1152" s="59"/>
      <c r="AG1152" s="59"/>
      <c r="AH1152" s="65"/>
      <c r="BF1152" s="65"/>
      <c r="BG1152" s="65"/>
      <c r="BI1152" s="65"/>
    </row>
    <row r="1153" spans="4:61">
      <c r="D1153" s="162" t="str">
        <f t="shared" si="165"/>
        <v/>
      </c>
      <c r="E1153" s="162" t="str">
        <f t="shared" si="159"/>
        <v/>
      </c>
      <c r="F1153" s="164" t="str">
        <f t="shared" si="160"/>
        <v/>
      </c>
      <c r="G1153" s="165" t="str">
        <f t="shared" si="161"/>
        <v/>
      </c>
      <c r="H1153" s="164" t="str">
        <f t="shared" si="162"/>
        <v/>
      </c>
      <c r="I1153" s="162"/>
      <c r="J1153" s="210"/>
      <c r="K1153" s="162">
        <f t="shared" si="163"/>
        <v>0</v>
      </c>
      <c r="L1153" s="164" t="str">
        <f t="shared" si="164"/>
        <v/>
      </c>
      <c r="M1153" s="177"/>
      <c r="N1153" s="59"/>
      <c r="O1153" s="59"/>
      <c r="P1153" s="59"/>
      <c r="Q1153" s="59"/>
      <c r="R1153" s="59"/>
      <c r="S1153" s="59"/>
      <c r="T1153" s="59"/>
      <c r="U1153" s="59"/>
      <c r="V1153" s="59"/>
      <c r="AA1153" s="59"/>
      <c r="AB1153" s="59"/>
      <c r="AC1153" s="59"/>
      <c r="AD1153" s="59"/>
      <c r="AE1153" s="59"/>
      <c r="AF1153" s="59"/>
      <c r="AG1153" s="59"/>
      <c r="AH1153" s="65"/>
      <c r="BF1153" s="65"/>
      <c r="BG1153" s="65"/>
      <c r="BI1153" s="65"/>
    </row>
    <row r="1154" spans="4:61">
      <c r="D1154" s="162" t="str">
        <f t="shared" si="165"/>
        <v/>
      </c>
      <c r="E1154" s="162" t="str">
        <f t="shared" si="159"/>
        <v/>
      </c>
      <c r="F1154" s="164" t="str">
        <f t="shared" si="160"/>
        <v/>
      </c>
      <c r="G1154" s="165" t="str">
        <f t="shared" si="161"/>
        <v/>
      </c>
      <c r="H1154" s="164" t="str">
        <f t="shared" si="162"/>
        <v/>
      </c>
      <c r="I1154" s="162"/>
      <c r="J1154" s="210"/>
      <c r="K1154" s="162">
        <f t="shared" si="163"/>
        <v>0</v>
      </c>
      <c r="L1154" s="164" t="str">
        <f t="shared" si="164"/>
        <v/>
      </c>
      <c r="M1154" s="177"/>
      <c r="N1154" s="59"/>
      <c r="O1154" s="59"/>
      <c r="P1154" s="59"/>
      <c r="Q1154" s="59"/>
      <c r="R1154" s="59"/>
      <c r="S1154" s="59"/>
      <c r="T1154" s="59"/>
      <c r="U1154" s="59"/>
      <c r="V1154" s="59"/>
      <c r="AA1154" s="59"/>
      <c r="AB1154" s="59"/>
      <c r="AC1154" s="59"/>
      <c r="AD1154" s="59"/>
      <c r="AE1154" s="59"/>
      <c r="AF1154" s="59"/>
      <c r="AG1154" s="59"/>
      <c r="AH1154" s="65"/>
      <c r="BF1154" s="65"/>
      <c r="BG1154" s="65"/>
      <c r="BI1154" s="65"/>
    </row>
    <row r="1155" spans="4:61">
      <c r="D1155" s="162" t="str">
        <f t="shared" si="165"/>
        <v/>
      </c>
      <c r="E1155" s="162" t="str">
        <f t="shared" si="159"/>
        <v/>
      </c>
      <c r="F1155" s="164" t="str">
        <f t="shared" si="160"/>
        <v/>
      </c>
      <c r="G1155" s="165" t="str">
        <f t="shared" si="161"/>
        <v/>
      </c>
      <c r="H1155" s="164" t="str">
        <f t="shared" si="162"/>
        <v/>
      </c>
      <c r="I1155" s="162"/>
      <c r="J1155" s="210"/>
      <c r="K1155" s="162">
        <f t="shared" si="163"/>
        <v>0</v>
      </c>
      <c r="L1155" s="164" t="str">
        <f t="shared" si="164"/>
        <v/>
      </c>
      <c r="M1155" s="177"/>
      <c r="N1155" s="59"/>
      <c r="O1155" s="59"/>
      <c r="P1155" s="59"/>
      <c r="Q1155" s="59"/>
      <c r="R1155" s="59"/>
      <c r="S1155" s="59"/>
      <c r="T1155" s="59"/>
      <c r="U1155" s="59"/>
      <c r="V1155" s="59"/>
      <c r="AA1155" s="59"/>
      <c r="AB1155" s="59"/>
      <c r="AC1155" s="59"/>
      <c r="AD1155" s="59"/>
      <c r="AE1155" s="59"/>
      <c r="AF1155" s="59"/>
      <c r="AG1155" s="59"/>
      <c r="AH1155" s="65"/>
      <c r="BF1155" s="65"/>
      <c r="BG1155" s="65"/>
      <c r="BI1155" s="65"/>
    </row>
    <row r="1156" spans="4:61">
      <c r="D1156" s="162" t="str">
        <f t="shared" si="165"/>
        <v/>
      </c>
      <c r="E1156" s="162" t="str">
        <f t="shared" ref="E1156:E1219" si="166">IF(D1156="","",IF(ISERROR(INDEX($A$25:$B$34,MATCH(D1156,$A$25:$A$34,0),2)),0,INDEX($A$25:$B$34,MATCH(D1156,$A$25:$A$34,0),2)))</f>
        <v/>
      </c>
      <c r="F1156" s="164" t="str">
        <f t="shared" ref="F1156:F1219" si="167">IF(D1156="","",IF(emi&gt;(L1155*(1+rate/freq)),IF((L1155*(1+rate/freq))&lt;0,0,(L1155*(1+rate/freq))),emi))</f>
        <v/>
      </c>
      <c r="G1156" s="165" t="str">
        <f t="shared" ref="G1156:G1219" si="168">IF(D1156="","",IF(L1155&lt;0,0,L1155)*rate/freq)</f>
        <v/>
      </c>
      <c r="H1156" s="164" t="str">
        <f t="shared" si="162"/>
        <v/>
      </c>
      <c r="I1156" s="162"/>
      <c r="J1156" s="210"/>
      <c r="K1156" s="162">
        <f t="shared" si="163"/>
        <v>0</v>
      </c>
      <c r="L1156" s="164" t="str">
        <f t="shared" si="164"/>
        <v/>
      </c>
      <c r="M1156" s="177"/>
      <c r="N1156" s="59"/>
      <c r="O1156" s="59"/>
      <c r="P1156" s="59"/>
      <c r="Q1156" s="59"/>
      <c r="R1156" s="59"/>
      <c r="S1156" s="59"/>
      <c r="T1156" s="59"/>
      <c r="U1156" s="59"/>
      <c r="V1156" s="59"/>
      <c r="AA1156" s="59"/>
      <c r="AB1156" s="59"/>
      <c r="AC1156" s="59"/>
      <c r="AD1156" s="59"/>
      <c r="AE1156" s="59"/>
      <c r="AF1156" s="59"/>
      <c r="AG1156" s="59"/>
      <c r="AH1156" s="65"/>
      <c r="BF1156" s="65"/>
      <c r="BG1156" s="65"/>
      <c r="BI1156" s="65"/>
    </row>
    <row r="1157" spans="4:61">
      <c r="D1157" s="162" t="str">
        <f t="shared" si="165"/>
        <v/>
      </c>
      <c r="E1157" s="162" t="str">
        <f t="shared" si="166"/>
        <v/>
      </c>
      <c r="F1157" s="164" t="str">
        <f t="shared" si="167"/>
        <v/>
      </c>
      <c r="G1157" s="165" t="str">
        <f t="shared" si="168"/>
        <v/>
      </c>
      <c r="H1157" s="164" t="str">
        <f t="shared" ref="H1157:H1220" si="169">IF(D1157="","",F1157-G1157)</f>
        <v/>
      </c>
      <c r="I1157" s="162"/>
      <c r="J1157" s="210"/>
      <c r="K1157" s="162">
        <f t="shared" ref="K1157:K1220" si="170">IF(L1156=0,0,J1157)</f>
        <v>0</v>
      </c>
      <c r="L1157" s="164" t="str">
        <f t="shared" ref="L1157:L1220" si="171">IF(D1157="","",IF(L1156&lt;=0,0,IF(L1156+E1157-H1157-I1157-K1157&lt;0,0,L1156+E1157-H1157-I1157-K1157)))</f>
        <v/>
      </c>
      <c r="M1157" s="177"/>
      <c r="N1157" s="59"/>
      <c r="O1157" s="59"/>
      <c r="P1157" s="59"/>
      <c r="Q1157" s="59"/>
      <c r="R1157" s="59"/>
      <c r="S1157" s="59"/>
      <c r="T1157" s="59"/>
      <c r="U1157" s="59"/>
      <c r="V1157" s="59"/>
      <c r="AA1157" s="59"/>
      <c r="AB1157" s="59"/>
      <c r="AC1157" s="59"/>
      <c r="AD1157" s="59"/>
      <c r="AE1157" s="59"/>
      <c r="AF1157" s="59"/>
      <c r="AG1157" s="59"/>
      <c r="AH1157" s="65"/>
      <c r="BF1157" s="65"/>
      <c r="BG1157" s="65"/>
      <c r="BI1157" s="65"/>
    </row>
    <row r="1158" spans="4:61">
      <c r="D1158" s="162" t="str">
        <f t="shared" si="165"/>
        <v/>
      </c>
      <c r="E1158" s="162" t="str">
        <f t="shared" si="166"/>
        <v/>
      </c>
      <c r="F1158" s="164" t="str">
        <f t="shared" si="167"/>
        <v/>
      </c>
      <c r="G1158" s="165" t="str">
        <f t="shared" si="168"/>
        <v/>
      </c>
      <c r="H1158" s="164" t="str">
        <f t="shared" si="169"/>
        <v/>
      </c>
      <c r="I1158" s="162"/>
      <c r="J1158" s="210"/>
      <c r="K1158" s="162">
        <f t="shared" si="170"/>
        <v>0</v>
      </c>
      <c r="L1158" s="164" t="str">
        <f t="shared" si="171"/>
        <v/>
      </c>
      <c r="M1158" s="177"/>
      <c r="N1158" s="59"/>
      <c r="O1158" s="59"/>
      <c r="P1158" s="59"/>
      <c r="Q1158" s="59"/>
      <c r="R1158" s="59"/>
      <c r="S1158" s="59"/>
      <c r="T1158" s="59"/>
      <c r="U1158" s="59"/>
      <c r="V1158" s="59"/>
      <c r="AA1158" s="59"/>
      <c r="AB1158" s="59"/>
      <c r="AC1158" s="59"/>
      <c r="AD1158" s="59"/>
      <c r="AE1158" s="59"/>
      <c r="AF1158" s="59"/>
      <c r="AG1158" s="59"/>
      <c r="AH1158" s="65"/>
      <c r="BF1158" s="65"/>
      <c r="BG1158" s="65"/>
      <c r="BI1158" s="65"/>
    </row>
    <row r="1159" spans="4:61">
      <c r="D1159" s="162" t="str">
        <f t="shared" si="165"/>
        <v/>
      </c>
      <c r="E1159" s="162" t="str">
        <f t="shared" si="166"/>
        <v/>
      </c>
      <c r="F1159" s="164" t="str">
        <f t="shared" si="167"/>
        <v/>
      </c>
      <c r="G1159" s="165" t="str">
        <f t="shared" si="168"/>
        <v/>
      </c>
      <c r="H1159" s="164" t="str">
        <f t="shared" si="169"/>
        <v/>
      </c>
      <c r="I1159" s="162"/>
      <c r="J1159" s="210"/>
      <c r="K1159" s="162">
        <f t="shared" si="170"/>
        <v>0</v>
      </c>
      <c r="L1159" s="164" t="str">
        <f t="shared" si="171"/>
        <v/>
      </c>
      <c r="M1159" s="177"/>
      <c r="N1159" s="59"/>
      <c r="O1159" s="59"/>
      <c r="P1159" s="59"/>
      <c r="Q1159" s="59"/>
      <c r="R1159" s="59"/>
      <c r="S1159" s="59"/>
      <c r="T1159" s="59"/>
      <c r="U1159" s="59"/>
      <c r="V1159" s="59"/>
      <c r="AA1159" s="59"/>
      <c r="AB1159" s="59"/>
      <c r="AC1159" s="59"/>
      <c r="AD1159" s="59"/>
      <c r="AE1159" s="59"/>
      <c r="AF1159" s="59"/>
      <c r="AG1159" s="59"/>
      <c r="AH1159" s="65"/>
      <c r="BF1159" s="65"/>
      <c r="BG1159" s="65"/>
      <c r="BI1159" s="65"/>
    </row>
    <row r="1160" spans="4:61">
      <c r="D1160" s="162" t="str">
        <f t="shared" si="165"/>
        <v/>
      </c>
      <c r="E1160" s="162" t="str">
        <f t="shared" si="166"/>
        <v/>
      </c>
      <c r="F1160" s="164" t="str">
        <f t="shared" si="167"/>
        <v/>
      </c>
      <c r="G1160" s="165" t="str">
        <f t="shared" si="168"/>
        <v/>
      </c>
      <c r="H1160" s="164" t="str">
        <f t="shared" si="169"/>
        <v/>
      </c>
      <c r="I1160" s="162"/>
      <c r="J1160" s="210"/>
      <c r="K1160" s="162">
        <f t="shared" si="170"/>
        <v>0</v>
      </c>
      <c r="L1160" s="164" t="str">
        <f t="shared" si="171"/>
        <v/>
      </c>
      <c r="M1160" s="177"/>
      <c r="N1160" s="59"/>
      <c r="O1160" s="59"/>
      <c r="P1160" s="59"/>
      <c r="Q1160" s="59"/>
      <c r="R1160" s="59"/>
      <c r="S1160" s="59"/>
      <c r="T1160" s="59"/>
      <c r="U1160" s="59"/>
      <c r="V1160" s="59"/>
      <c r="AA1160" s="59"/>
      <c r="AB1160" s="59"/>
      <c r="AC1160" s="59"/>
      <c r="AD1160" s="59"/>
      <c r="AE1160" s="59"/>
      <c r="AF1160" s="59"/>
      <c r="AG1160" s="59"/>
      <c r="AH1160" s="65"/>
      <c r="BF1160" s="65"/>
      <c r="BG1160" s="65"/>
      <c r="BI1160" s="65"/>
    </row>
    <row r="1161" spans="4:61">
      <c r="D1161" s="162" t="str">
        <f t="shared" si="165"/>
        <v/>
      </c>
      <c r="E1161" s="162" t="str">
        <f t="shared" si="166"/>
        <v/>
      </c>
      <c r="F1161" s="164" t="str">
        <f t="shared" si="167"/>
        <v/>
      </c>
      <c r="G1161" s="165" t="str">
        <f t="shared" si="168"/>
        <v/>
      </c>
      <c r="H1161" s="164" t="str">
        <f t="shared" si="169"/>
        <v/>
      </c>
      <c r="I1161" s="162"/>
      <c r="J1161" s="210"/>
      <c r="K1161" s="162">
        <f t="shared" si="170"/>
        <v>0</v>
      </c>
      <c r="L1161" s="164" t="str">
        <f t="shared" si="171"/>
        <v/>
      </c>
      <c r="M1161" s="177"/>
      <c r="N1161" s="59"/>
      <c r="O1161" s="59"/>
      <c r="P1161" s="59"/>
      <c r="Q1161" s="59"/>
      <c r="R1161" s="59"/>
      <c r="S1161" s="59"/>
      <c r="T1161" s="59"/>
      <c r="U1161" s="59"/>
      <c r="V1161" s="59"/>
      <c r="AA1161" s="59"/>
      <c r="AB1161" s="59"/>
      <c r="AC1161" s="59"/>
      <c r="AD1161" s="59"/>
      <c r="AE1161" s="59"/>
      <c r="AF1161" s="59"/>
      <c r="AG1161" s="59"/>
      <c r="AH1161" s="65"/>
      <c r="BF1161" s="65"/>
      <c r="BG1161" s="65"/>
      <c r="BI1161" s="65"/>
    </row>
    <row r="1162" spans="4:61">
      <c r="D1162" s="162" t="str">
        <f t="shared" si="165"/>
        <v/>
      </c>
      <c r="E1162" s="162" t="str">
        <f t="shared" si="166"/>
        <v/>
      </c>
      <c r="F1162" s="164" t="str">
        <f t="shared" si="167"/>
        <v/>
      </c>
      <c r="G1162" s="165" t="str">
        <f t="shared" si="168"/>
        <v/>
      </c>
      <c r="H1162" s="164" t="str">
        <f t="shared" si="169"/>
        <v/>
      </c>
      <c r="I1162" s="162"/>
      <c r="J1162" s="210"/>
      <c r="K1162" s="162">
        <f t="shared" si="170"/>
        <v>0</v>
      </c>
      <c r="L1162" s="164" t="str">
        <f t="shared" si="171"/>
        <v/>
      </c>
      <c r="M1162" s="177"/>
      <c r="N1162" s="59"/>
      <c r="O1162" s="59"/>
      <c r="P1162" s="59"/>
      <c r="Q1162" s="59"/>
      <c r="R1162" s="59"/>
      <c r="S1162" s="59"/>
      <c r="T1162" s="59"/>
      <c r="U1162" s="59"/>
      <c r="V1162" s="59"/>
      <c r="AA1162" s="59"/>
      <c r="AB1162" s="59"/>
      <c r="AC1162" s="59"/>
      <c r="AD1162" s="59"/>
      <c r="AE1162" s="59"/>
      <c r="AF1162" s="59"/>
      <c r="AG1162" s="59"/>
      <c r="AH1162" s="65"/>
      <c r="BF1162" s="65"/>
      <c r="BG1162" s="65"/>
      <c r="BI1162" s="65"/>
    </row>
    <row r="1163" spans="4:61">
      <c r="D1163" s="162" t="str">
        <f t="shared" si="165"/>
        <v/>
      </c>
      <c r="E1163" s="162" t="str">
        <f t="shared" si="166"/>
        <v/>
      </c>
      <c r="F1163" s="164" t="str">
        <f t="shared" si="167"/>
        <v/>
      </c>
      <c r="G1163" s="165" t="str">
        <f t="shared" si="168"/>
        <v/>
      </c>
      <c r="H1163" s="164" t="str">
        <f t="shared" si="169"/>
        <v/>
      </c>
      <c r="I1163" s="162"/>
      <c r="J1163" s="210"/>
      <c r="K1163" s="162">
        <f t="shared" si="170"/>
        <v>0</v>
      </c>
      <c r="L1163" s="164" t="str">
        <f t="shared" si="171"/>
        <v/>
      </c>
      <c r="M1163" s="177"/>
      <c r="N1163" s="59"/>
      <c r="O1163" s="59"/>
      <c r="P1163" s="59"/>
      <c r="Q1163" s="59"/>
      <c r="R1163" s="59"/>
      <c r="S1163" s="59"/>
      <c r="T1163" s="59"/>
      <c r="U1163" s="59"/>
      <c r="V1163" s="59"/>
      <c r="AA1163" s="59"/>
      <c r="AB1163" s="59"/>
      <c r="AC1163" s="59"/>
      <c r="AD1163" s="59"/>
      <c r="AE1163" s="59"/>
      <c r="AF1163" s="59"/>
      <c r="AG1163" s="59"/>
      <c r="AH1163" s="65"/>
      <c r="BF1163" s="65"/>
      <c r="BG1163" s="65"/>
      <c r="BI1163" s="65"/>
    </row>
    <row r="1164" spans="4:61">
      <c r="D1164" s="162" t="str">
        <f t="shared" si="165"/>
        <v/>
      </c>
      <c r="E1164" s="162" t="str">
        <f t="shared" si="166"/>
        <v/>
      </c>
      <c r="F1164" s="164" t="str">
        <f t="shared" si="167"/>
        <v/>
      </c>
      <c r="G1164" s="165" t="str">
        <f t="shared" si="168"/>
        <v/>
      </c>
      <c r="H1164" s="164" t="str">
        <f t="shared" si="169"/>
        <v/>
      </c>
      <c r="I1164" s="162"/>
      <c r="J1164" s="210"/>
      <c r="K1164" s="162">
        <f t="shared" si="170"/>
        <v>0</v>
      </c>
      <c r="L1164" s="164" t="str">
        <f t="shared" si="171"/>
        <v/>
      </c>
      <c r="M1164" s="177"/>
      <c r="N1164" s="59"/>
      <c r="O1164" s="59"/>
      <c r="P1164" s="59"/>
      <c r="Q1164" s="59"/>
      <c r="R1164" s="59"/>
      <c r="S1164" s="59"/>
      <c r="T1164" s="59"/>
      <c r="U1164" s="59"/>
      <c r="V1164" s="59"/>
      <c r="AA1164" s="59"/>
      <c r="AB1164" s="59"/>
      <c r="AC1164" s="59"/>
      <c r="AD1164" s="59"/>
      <c r="AE1164" s="59"/>
      <c r="AF1164" s="59"/>
      <c r="AG1164" s="59"/>
      <c r="AH1164" s="65"/>
      <c r="BF1164" s="65"/>
      <c r="BG1164" s="65"/>
      <c r="BI1164" s="65"/>
    </row>
    <row r="1165" spans="4:61">
      <c r="D1165" s="162" t="str">
        <f t="shared" si="165"/>
        <v/>
      </c>
      <c r="E1165" s="162" t="str">
        <f t="shared" si="166"/>
        <v/>
      </c>
      <c r="F1165" s="164" t="str">
        <f t="shared" si="167"/>
        <v/>
      </c>
      <c r="G1165" s="165" t="str">
        <f t="shared" si="168"/>
        <v/>
      </c>
      <c r="H1165" s="164" t="str">
        <f t="shared" si="169"/>
        <v/>
      </c>
      <c r="I1165" s="162"/>
      <c r="J1165" s="210"/>
      <c r="K1165" s="162">
        <f t="shared" si="170"/>
        <v>0</v>
      </c>
      <c r="L1165" s="164" t="str">
        <f t="shared" si="171"/>
        <v/>
      </c>
      <c r="M1165" s="177"/>
      <c r="N1165" s="59"/>
      <c r="O1165" s="59"/>
      <c r="P1165" s="59"/>
      <c r="Q1165" s="59"/>
      <c r="R1165" s="59"/>
      <c r="S1165" s="59"/>
      <c r="T1165" s="59"/>
      <c r="U1165" s="59"/>
      <c r="V1165" s="59"/>
      <c r="AA1165" s="59"/>
      <c r="AB1165" s="59"/>
      <c r="AC1165" s="59"/>
      <c r="AD1165" s="59"/>
      <c r="AE1165" s="59"/>
      <c r="AF1165" s="59"/>
      <c r="AG1165" s="59"/>
      <c r="AH1165" s="65"/>
      <c r="BF1165" s="65"/>
      <c r="BG1165" s="65"/>
      <c r="BI1165" s="65"/>
    </row>
    <row r="1166" spans="4:61">
      <c r="D1166" s="162" t="str">
        <f t="shared" si="165"/>
        <v/>
      </c>
      <c r="E1166" s="162" t="str">
        <f t="shared" si="166"/>
        <v/>
      </c>
      <c r="F1166" s="164" t="str">
        <f t="shared" si="167"/>
        <v/>
      </c>
      <c r="G1166" s="165" t="str">
        <f t="shared" si="168"/>
        <v/>
      </c>
      <c r="H1166" s="164" t="str">
        <f t="shared" si="169"/>
        <v/>
      </c>
      <c r="I1166" s="162"/>
      <c r="J1166" s="210"/>
      <c r="K1166" s="162">
        <f t="shared" si="170"/>
        <v>0</v>
      </c>
      <c r="L1166" s="164" t="str">
        <f t="shared" si="171"/>
        <v/>
      </c>
      <c r="M1166" s="177"/>
      <c r="N1166" s="59"/>
      <c r="O1166" s="59"/>
      <c r="P1166" s="59"/>
      <c r="Q1166" s="59"/>
      <c r="R1166" s="59"/>
      <c r="S1166" s="59"/>
      <c r="T1166" s="59"/>
      <c r="U1166" s="59"/>
      <c r="V1166" s="59"/>
      <c r="AA1166" s="59"/>
      <c r="AB1166" s="59"/>
      <c r="AC1166" s="59"/>
      <c r="AD1166" s="59"/>
      <c r="AE1166" s="59"/>
      <c r="AF1166" s="59"/>
      <c r="AG1166" s="59"/>
      <c r="AH1166" s="65"/>
      <c r="BF1166" s="65"/>
      <c r="BG1166" s="65"/>
      <c r="BI1166" s="65"/>
    </row>
    <row r="1167" spans="4:61">
      <c r="D1167" s="162" t="str">
        <f t="shared" si="165"/>
        <v/>
      </c>
      <c r="E1167" s="162" t="str">
        <f t="shared" si="166"/>
        <v/>
      </c>
      <c r="F1167" s="164" t="str">
        <f t="shared" si="167"/>
        <v/>
      </c>
      <c r="G1167" s="165" t="str">
        <f t="shared" si="168"/>
        <v/>
      </c>
      <c r="H1167" s="164" t="str">
        <f t="shared" si="169"/>
        <v/>
      </c>
      <c r="I1167" s="162"/>
      <c r="J1167" s="210"/>
      <c r="K1167" s="162">
        <f t="shared" si="170"/>
        <v>0</v>
      </c>
      <c r="L1167" s="164" t="str">
        <f t="shared" si="171"/>
        <v/>
      </c>
      <c r="M1167" s="177"/>
      <c r="N1167" s="59"/>
      <c r="O1167" s="59"/>
      <c r="P1167" s="59"/>
      <c r="Q1167" s="59"/>
      <c r="R1167" s="59"/>
      <c r="S1167" s="59"/>
      <c r="T1167" s="59"/>
      <c r="U1167" s="59"/>
      <c r="V1167" s="59"/>
      <c r="AA1167" s="59"/>
      <c r="AB1167" s="59"/>
      <c r="AC1167" s="59"/>
      <c r="AD1167" s="59"/>
      <c r="AE1167" s="59"/>
      <c r="AF1167" s="59"/>
      <c r="AG1167" s="59"/>
      <c r="AH1167" s="65"/>
      <c r="BF1167" s="65"/>
      <c r="BG1167" s="65"/>
      <c r="BI1167" s="65"/>
    </row>
    <row r="1168" spans="4:61">
      <c r="D1168" s="162" t="str">
        <f t="shared" si="165"/>
        <v/>
      </c>
      <c r="E1168" s="162" t="str">
        <f t="shared" si="166"/>
        <v/>
      </c>
      <c r="F1168" s="164" t="str">
        <f t="shared" si="167"/>
        <v/>
      </c>
      <c r="G1168" s="165" t="str">
        <f t="shared" si="168"/>
        <v/>
      </c>
      <c r="H1168" s="164" t="str">
        <f t="shared" si="169"/>
        <v/>
      </c>
      <c r="I1168" s="162"/>
      <c r="J1168" s="210"/>
      <c r="K1168" s="162">
        <f t="shared" si="170"/>
        <v>0</v>
      </c>
      <c r="L1168" s="164" t="str">
        <f t="shared" si="171"/>
        <v/>
      </c>
      <c r="M1168" s="177"/>
      <c r="N1168" s="59"/>
      <c r="O1168" s="59"/>
      <c r="P1168" s="59"/>
      <c r="Q1168" s="59"/>
      <c r="R1168" s="59"/>
      <c r="S1168" s="59"/>
      <c r="T1168" s="59"/>
      <c r="U1168" s="59"/>
      <c r="V1168" s="59"/>
      <c r="AA1168" s="59"/>
      <c r="AB1168" s="59"/>
      <c r="AC1168" s="59"/>
      <c r="AD1168" s="59"/>
      <c r="AE1168" s="59"/>
      <c r="AF1168" s="59"/>
      <c r="AG1168" s="59"/>
      <c r="AH1168" s="65"/>
      <c r="BF1168" s="65"/>
      <c r="BG1168" s="65"/>
      <c r="BI1168" s="65"/>
    </row>
    <row r="1169" spans="4:61">
      <c r="D1169" s="162" t="str">
        <f t="shared" si="165"/>
        <v/>
      </c>
      <c r="E1169" s="162" t="str">
        <f t="shared" si="166"/>
        <v/>
      </c>
      <c r="F1169" s="164" t="str">
        <f t="shared" si="167"/>
        <v/>
      </c>
      <c r="G1169" s="165" t="str">
        <f t="shared" si="168"/>
        <v/>
      </c>
      <c r="H1169" s="164" t="str">
        <f t="shared" si="169"/>
        <v/>
      </c>
      <c r="I1169" s="162"/>
      <c r="J1169" s="210"/>
      <c r="K1169" s="162">
        <f t="shared" si="170"/>
        <v>0</v>
      </c>
      <c r="L1169" s="164" t="str">
        <f t="shared" si="171"/>
        <v/>
      </c>
      <c r="M1169" s="177"/>
      <c r="N1169" s="59"/>
      <c r="O1169" s="59"/>
      <c r="P1169" s="59"/>
      <c r="Q1169" s="59"/>
      <c r="R1169" s="59"/>
      <c r="S1169" s="59"/>
      <c r="T1169" s="59"/>
      <c r="U1169" s="59"/>
      <c r="V1169" s="59"/>
      <c r="AA1169" s="59"/>
      <c r="AB1169" s="59"/>
      <c r="AC1169" s="59"/>
      <c r="AD1169" s="59"/>
      <c r="AE1169" s="59"/>
      <c r="AF1169" s="59"/>
      <c r="AG1169" s="59"/>
      <c r="AH1169" s="65"/>
      <c r="BF1169" s="65"/>
      <c r="BG1169" s="65"/>
      <c r="BI1169" s="65"/>
    </row>
    <row r="1170" spans="4:61">
      <c r="D1170" s="162" t="str">
        <f t="shared" si="165"/>
        <v/>
      </c>
      <c r="E1170" s="162" t="str">
        <f t="shared" si="166"/>
        <v/>
      </c>
      <c r="F1170" s="164" t="str">
        <f t="shared" si="167"/>
        <v/>
      </c>
      <c r="G1170" s="165" t="str">
        <f t="shared" si="168"/>
        <v/>
      </c>
      <c r="H1170" s="164" t="str">
        <f t="shared" si="169"/>
        <v/>
      </c>
      <c r="I1170" s="162"/>
      <c r="J1170" s="210"/>
      <c r="K1170" s="162">
        <f t="shared" si="170"/>
        <v>0</v>
      </c>
      <c r="L1170" s="164" t="str">
        <f t="shared" si="171"/>
        <v/>
      </c>
      <c r="M1170" s="177"/>
      <c r="N1170" s="59"/>
      <c r="O1170" s="59"/>
      <c r="P1170" s="59"/>
      <c r="Q1170" s="59"/>
      <c r="R1170" s="59"/>
      <c r="S1170" s="59"/>
      <c r="T1170" s="59"/>
      <c r="U1170" s="59"/>
      <c r="V1170" s="59"/>
      <c r="AA1170" s="59"/>
      <c r="AB1170" s="59"/>
      <c r="AC1170" s="59"/>
      <c r="AD1170" s="59"/>
      <c r="AE1170" s="59"/>
      <c r="AF1170" s="59"/>
      <c r="AG1170" s="59"/>
      <c r="AH1170" s="65"/>
      <c r="BF1170" s="65"/>
      <c r="BG1170" s="65"/>
      <c r="BI1170" s="65"/>
    </row>
    <row r="1171" spans="4:61">
      <c r="D1171" s="162" t="str">
        <f t="shared" si="165"/>
        <v/>
      </c>
      <c r="E1171" s="162" t="str">
        <f t="shared" si="166"/>
        <v/>
      </c>
      <c r="F1171" s="164" t="str">
        <f t="shared" si="167"/>
        <v/>
      </c>
      <c r="G1171" s="165" t="str">
        <f t="shared" si="168"/>
        <v/>
      </c>
      <c r="H1171" s="164" t="str">
        <f t="shared" si="169"/>
        <v/>
      </c>
      <c r="I1171" s="162"/>
      <c r="J1171" s="210"/>
      <c r="K1171" s="162">
        <f t="shared" si="170"/>
        <v>0</v>
      </c>
      <c r="L1171" s="164" t="str">
        <f t="shared" si="171"/>
        <v/>
      </c>
      <c r="M1171" s="177"/>
      <c r="N1171" s="59"/>
      <c r="O1171" s="59"/>
      <c r="P1171" s="59"/>
      <c r="Q1171" s="59"/>
      <c r="R1171" s="59"/>
      <c r="S1171" s="59"/>
      <c r="T1171" s="59"/>
      <c r="U1171" s="59"/>
      <c r="V1171" s="59"/>
      <c r="AA1171" s="59"/>
      <c r="AB1171" s="59"/>
      <c r="AC1171" s="59"/>
      <c r="AD1171" s="59"/>
      <c r="AE1171" s="59"/>
      <c r="AF1171" s="59"/>
      <c r="AG1171" s="59"/>
      <c r="AH1171" s="65"/>
      <c r="BF1171" s="65"/>
      <c r="BG1171" s="65"/>
      <c r="BI1171" s="65"/>
    </row>
    <row r="1172" spans="4:61">
      <c r="D1172" s="162" t="str">
        <f t="shared" si="165"/>
        <v/>
      </c>
      <c r="E1172" s="162" t="str">
        <f t="shared" si="166"/>
        <v/>
      </c>
      <c r="F1172" s="164" t="str">
        <f t="shared" si="167"/>
        <v/>
      </c>
      <c r="G1172" s="165" t="str">
        <f t="shared" si="168"/>
        <v/>
      </c>
      <c r="H1172" s="164" t="str">
        <f t="shared" si="169"/>
        <v/>
      </c>
      <c r="I1172" s="162"/>
      <c r="J1172" s="210"/>
      <c r="K1172" s="162">
        <f t="shared" si="170"/>
        <v>0</v>
      </c>
      <c r="L1172" s="164" t="str">
        <f t="shared" si="171"/>
        <v/>
      </c>
      <c r="M1172" s="177"/>
      <c r="N1172" s="59"/>
      <c r="O1172" s="59"/>
      <c r="P1172" s="59"/>
      <c r="Q1172" s="59"/>
      <c r="R1172" s="59"/>
      <c r="S1172" s="59"/>
      <c r="T1172" s="59"/>
      <c r="U1172" s="59"/>
      <c r="V1172" s="59"/>
      <c r="AA1172" s="59"/>
      <c r="AB1172" s="59"/>
      <c r="AC1172" s="59"/>
      <c r="AD1172" s="59"/>
      <c r="AE1172" s="59"/>
      <c r="AF1172" s="59"/>
      <c r="AG1172" s="59"/>
      <c r="AH1172" s="65"/>
      <c r="BF1172" s="65"/>
      <c r="BG1172" s="65"/>
      <c r="BI1172" s="65"/>
    </row>
    <row r="1173" spans="4:61">
      <c r="D1173" s="162" t="str">
        <f t="shared" si="165"/>
        <v/>
      </c>
      <c r="E1173" s="162" t="str">
        <f t="shared" si="166"/>
        <v/>
      </c>
      <c r="F1173" s="164" t="str">
        <f t="shared" si="167"/>
        <v/>
      </c>
      <c r="G1173" s="165" t="str">
        <f t="shared" si="168"/>
        <v/>
      </c>
      <c r="H1173" s="164" t="str">
        <f t="shared" si="169"/>
        <v/>
      </c>
      <c r="I1173" s="162"/>
      <c r="J1173" s="210"/>
      <c r="K1173" s="162">
        <f t="shared" si="170"/>
        <v>0</v>
      </c>
      <c r="L1173" s="164" t="str">
        <f t="shared" si="171"/>
        <v/>
      </c>
      <c r="M1173" s="177"/>
      <c r="N1173" s="59"/>
      <c r="O1173" s="59"/>
      <c r="P1173" s="59"/>
      <c r="Q1173" s="59"/>
      <c r="R1173" s="59"/>
      <c r="S1173" s="59"/>
      <c r="T1173" s="59"/>
      <c r="U1173" s="59"/>
      <c r="V1173" s="59"/>
      <c r="AA1173" s="59"/>
      <c r="AB1173" s="59"/>
      <c r="AC1173" s="59"/>
      <c r="AD1173" s="59"/>
      <c r="AE1173" s="59"/>
      <c r="AF1173" s="59"/>
      <c r="AG1173" s="59"/>
      <c r="AH1173" s="65"/>
      <c r="BF1173" s="65"/>
      <c r="BG1173" s="65"/>
      <c r="BI1173" s="65"/>
    </row>
    <row r="1174" spans="4:61">
      <c r="D1174" s="162" t="str">
        <f t="shared" si="165"/>
        <v/>
      </c>
      <c r="E1174" s="162" t="str">
        <f t="shared" si="166"/>
        <v/>
      </c>
      <c r="F1174" s="164" t="str">
        <f t="shared" si="167"/>
        <v/>
      </c>
      <c r="G1174" s="165" t="str">
        <f t="shared" si="168"/>
        <v/>
      </c>
      <c r="H1174" s="164" t="str">
        <f t="shared" si="169"/>
        <v/>
      </c>
      <c r="I1174" s="162"/>
      <c r="J1174" s="210"/>
      <c r="K1174" s="162">
        <f t="shared" si="170"/>
        <v>0</v>
      </c>
      <c r="L1174" s="164" t="str">
        <f t="shared" si="171"/>
        <v/>
      </c>
      <c r="M1174" s="177"/>
      <c r="N1174" s="59"/>
      <c r="O1174" s="59"/>
      <c r="P1174" s="59"/>
      <c r="Q1174" s="59"/>
      <c r="R1174" s="59"/>
      <c r="S1174" s="59"/>
      <c r="T1174" s="59"/>
      <c r="U1174" s="59"/>
      <c r="V1174" s="59"/>
      <c r="AA1174" s="59"/>
      <c r="AB1174" s="59"/>
      <c r="AC1174" s="59"/>
      <c r="AD1174" s="59"/>
      <c r="AE1174" s="59"/>
      <c r="AF1174" s="59"/>
      <c r="AG1174" s="59"/>
      <c r="AH1174" s="65"/>
      <c r="BF1174" s="65"/>
      <c r="BG1174" s="65"/>
      <c r="BI1174" s="65"/>
    </row>
    <row r="1175" spans="4:61">
      <c r="D1175" s="162" t="str">
        <f t="shared" si="165"/>
        <v/>
      </c>
      <c r="E1175" s="162" t="str">
        <f t="shared" si="166"/>
        <v/>
      </c>
      <c r="F1175" s="164" t="str">
        <f t="shared" si="167"/>
        <v/>
      </c>
      <c r="G1175" s="165" t="str">
        <f t="shared" si="168"/>
        <v/>
      </c>
      <c r="H1175" s="164" t="str">
        <f t="shared" si="169"/>
        <v/>
      </c>
      <c r="I1175" s="162"/>
      <c r="J1175" s="210"/>
      <c r="K1175" s="162">
        <f t="shared" si="170"/>
        <v>0</v>
      </c>
      <c r="L1175" s="164" t="str">
        <f t="shared" si="171"/>
        <v/>
      </c>
      <c r="M1175" s="177"/>
      <c r="N1175" s="59"/>
      <c r="O1175" s="59"/>
      <c r="P1175" s="59"/>
      <c r="Q1175" s="59"/>
      <c r="R1175" s="59"/>
      <c r="S1175" s="59"/>
      <c r="T1175" s="59"/>
      <c r="U1175" s="59"/>
      <c r="V1175" s="59"/>
      <c r="AA1175" s="59"/>
      <c r="AB1175" s="59"/>
      <c r="AC1175" s="59"/>
      <c r="AD1175" s="59"/>
      <c r="AE1175" s="59"/>
      <c r="AF1175" s="59"/>
      <c r="AG1175" s="59"/>
      <c r="AH1175" s="65"/>
      <c r="BF1175" s="65"/>
      <c r="BG1175" s="65"/>
      <c r="BI1175" s="65"/>
    </row>
    <row r="1176" spans="4:61">
      <c r="D1176" s="162" t="str">
        <f t="shared" si="165"/>
        <v/>
      </c>
      <c r="E1176" s="162" t="str">
        <f t="shared" si="166"/>
        <v/>
      </c>
      <c r="F1176" s="164" t="str">
        <f t="shared" si="167"/>
        <v/>
      </c>
      <c r="G1176" s="165" t="str">
        <f t="shared" si="168"/>
        <v/>
      </c>
      <c r="H1176" s="164" t="str">
        <f t="shared" si="169"/>
        <v/>
      </c>
      <c r="I1176" s="162"/>
      <c r="J1176" s="210"/>
      <c r="K1176" s="162">
        <f t="shared" si="170"/>
        <v>0</v>
      </c>
      <c r="L1176" s="164" t="str">
        <f t="shared" si="171"/>
        <v/>
      </c>
      <c r="M1176" s="177"/>
      <c r="N1176" s="59"/>
      <c r="O1176" s="59"/>
      <c r="P1176" s="59"/>
      <c r="Q1176" s="59"/>
      <c r="R1176" s="59"/>
      <c r="S1176" s="59"/>
      <c r="T1176" s="59"/>
      <c r="U1176" s="59"/>
      <c r="V1176" s="59"/>
      <c r="AA1176" s="59"/>
      <c r="AB1176" s="59"/>
      <c r="AC1176" s="59"/>
      <c r="AD1176" s="59"/>
      <c r="AE1176" s="59"/>
      <c r="AF1176" s="59"/>
      <c r="AG1176" s="59"/>
      <c r="AH1176" s="65"/>
      <c r="BF1176" s="65"/>
      <c r="BG1176" s="65"/>
      <c r="BI1176" s="65"/>
    </row>
    <row r="1177" spans="4:61">
      <c r="D1177" s="162" t="str">
        <f t="shared" si="165"/>
        <v/>
      </c>
      <c r="E1177" s="162" t="str">
        <f t="shared" si="166"/>
        <v/>
      </c>
      <c r="F1177" s="164" t="str">
        <f t="shared" si="167"/>
        <v/>
      </c>
      <c r="G1177" s="165" t="str">
        <f t="shared" si="168"/>
        <v/>
      </c>
      <c r="H1177" s="164" t="str">
        <f t="shared" si="169"/>
        <v/>
      </c>
      <c r="I1177" s="162"/>
      <c r="J1177" s="210"/>
      <c r="K1177" s="162">
        <f t="shared" si="170"/>
        <v>0</v>
      </c>
      <c r="L1177" s="164" t="str">
        <f t="shared" si="171"/>
        <v/>
      </c>
      <c r="M1177" s="177"/>
      <c r="N1177" s="59"/>
      <c r="O1177" s="59"/>
      <c r="P1177" s="59"/>
      <c r="Q1177" s="59"/>
      <c r="R1177" s="59"/>
      <c r="S1177" s="59"/>
      <c r="T1177" s="59"/>
      <c r="U1177" s="59"/>
      <c r="V1177" s="59"/>
      <c r="AA1177" s="59"/>
      <c r="AB1177" s="59"/>
      <c r="AC1177" s="59"/>
      <c r="AD1177" s="59"/>
      <c r="AE1177" s="59"/>
      <c r="AF1177" s="59"/>
      <c r="AG1177" s="59"/>
      <c r="AH1177" s="65"/>
      <c r="BF1177" s="65"/>
      <c r="BG1177" s="65"/>
      <c r="BI1177" s="65"/>
    </row>
    <row r="1178" spans="4:61">
      <c r="D1178" s="162" t="str">
        <f t="shared" si="165"/>
        <v/>
      </c>
      <c r="E1178" s="162" t="str">
        <f t="shared" si="166"/>
        <v/>
      </c>
      <c r="F1178" s="164" t="str">
        <f t="shared" si="167"/>
        <v/>
      </c>
      <c r="G1178" s="165" t="str">
        <f t="shared" si="168"/>
        <v/>
      </c>
      <c r="H1178" s="164" t="str">
        <f t="shared" si="169"/>
        <v/>
      </c>
      <c r="I1178" s="162"/>
      <c r="J1178" s="210"/>
      <c r="K1178" s="162">
        <f t="shared" si="170"/>
        <v>0</v>
      </c>
      <c r="L1178" s="164" t="str">
        <f t="shared" si="171"/>
        <v/>
      </c>
      <c r="M1178" s="177"/>
      <c r="N1178" s="59"/>
      <c r="O1178" s="59"/>
      <c r="P1178" s="59"/>
      <c r="Q1178" s="59"/>
      <c r="R1178" s="59"/>
      <c r="S1178" s="59"/>
      <c r="T1178" s="59"/>
      <c r="U1178" s="59"/>
      <c r="V1178" s="59"/>
      <c r="AA1178" s="59"/>
      <c r="AB1178" s="59"/>
      <c r="AC1178" s="59"/>
      <c r="AD1178" s="59"/>
      <c r="AE1178" s="59"/>
      <c r="AF1178" s="59"/>
      <c r="AG1178" s="59"/>
      <c r="AH1178" s="65"/>
      <c r="BF1178" s="65"/>
      <c r="BG1178" s="65"/>
      <c r="BI1178" s="65"/>
    </row>
    <row r="1179" spans="4:61">
      <c r="D1179" s="162" t="str">
        <f t="shared" si="165"/>
        <v/>
      </c>
      <c r="E1179" s="162" t="str">
        <f t="shared" si="166"/>
        <v/>
      </c>
      <c r="F1179" s="164" t="str">
        <f t="shared" si="167"/>
        <v/>
      </c>
      <c r="G1179" s="165" t="str">
        <f t="shared" si="168"/>
        <v/>
      </c>
      <c r="H1179" s="164" t="str">
        <f t="shared" si="169"/>
        <v/>
      </c>
      <c r="I1179" s="162"/>
      <c r="J1179" s="210"/>
      <c r="K1179" s="162">
        <f t="shared" si="170"/>
        <v>0</v>
      </c>
      <c r="L1179" s="164" t="str">
        <f t="shared" si="171"/>
        <v/>
      </c>
      <c r="M1179" s="177"/>
      <c r="N1179" s="59"/>
      <c r="O1179" s="59"/>
      <c r="P1179" s="59"/>
      <c r="Q1179" s="59"/>
      <c r="R1179" s="59"/>
      <c r="S1179" s="59"/>
      <c r="T1179" s="59"/>
      <c r="U1179" s="59"/>
      <c r="V1179" s="59"/>
      <c r="AA1179" s="59"/>
      <c r="AB1179" s="59"/>
      <c r="AC1179" s="59"/>
      <c r="AD1179" s="59"/>
      <c r="AE1179" s="59"/>
      <c r="AF1179" s="59"/>
      <c r="AG1179" s="59"/>
      <c r="AH1179" s="65"/>
      <c r="BF1179" s="65"/>
      <c r="BG1179" s="65"/>
      <c r="BI1179" s="65"/>
    </row>
    <row r="1180" spans="4:61">
      <c r="D1180" s="162" t="str">
        <f t="shared" si="165"/>
        <v/>
      </c>
      <c r="E1180" s="162" t="str">
        <f t="shared" si="166"/>
        <v/>
      </c>
      <c r="F1180" s="164" t="str">
        <f t="shared" si="167"/>
        <v/>
      </c>
      <c r="G1180" s="165" t="str">
        <f t="shared" si="168"/>
        <v/>
      </c>
      <c r="H1180" s="164" t="str">
        <f t="shared" si="169"/>
        <v/>
      </c>
      <c r="I1180" s="162"/>
      <c r="J1180" s="210"/>
      <c r="K1180" s="162">
        <f t="shared" si="170"/>
        <v>0</v>
      </c>
      <c r="L1180" s="164" t="str">
        <f t="shared" si="171"/>
        <v/>
      </c>
      <c r="M1180" s="177"/>
      <c r="N1180" s="59"/>
      <c r="O1180" s="59"/>
      <c r="P1180" s="59"/>
      <c r="Q1180" s="59"/>
      <c r="R1180" s="59"/>
      <c r="S1180" s="59"/>
      <c r="T1180" s="59"/>
      <c r="U1180" s="59"/>
      <c r="V1180" s="59"/>
      <c r="AA1180" s="59"/>
      <c r="AB1180" s="59"/>
      <c r="AC1180" s="59"/>
      <c r="AD1180" s="59"/>
      <c r="AE1180" s="59"/>
      <c r="AF1180" s="59"/>
      <c r="AG1180" s="59"/>
      <c r="AH1180" s="65"/>
      <c r="BF1180" s="65"/>
      <c r="BG1180" s="65"/>
      <c r="BI1180" s="65"/>
    </row>
    <row r="1181" spans="4:61">
      <c r="D1181" s="162" t="str">
        <f t="shared" si="165"/>
        <v/>
      </c>
      <c r="E1181" s="162" t="str">
        <f t="shared" si="166"/>
        <v/>
      </c>
      <c r="F1181" s="164" t="str">
        <f t="shared" si="167"/>
        <v/>
      </c>
      <c r="G1181" s="165" t="str">
        <f t="shared" si="168"/>
        <v/>
      </c>
      <c r="H1181" s="164" t="str">
        <f t="shared" si="169"/>
        <v/>
      </c>
      <c r="I1181" s="162"/>
      <c r="J1181" s="210"/>
      <c r="K1181" s="162">
        <f t="shared" si="170"/>
        <v>0</v>
      </c>
      <c r="L1181" s="164" t="str">
        <f t="shared" si="171"/>
        <v/>
      </c>
      <c r="M1181" s="177"/>
      <c r="N1181" s="59"/>
      <c r="O1181" s="59"/>
      <c r="P1181" s="59"/>
      <c r="Q1181" s="59"/>
      <c r="R1181" s="59"/>
      <c r="S1181" s="59"/>
      <c r="T1181" s="59"/>
      <c r="U1181" s="59"/>
      <c r="V1181" s="59"/>
      <c r="AA1181" s="59"/>
      <c r="AB1181" s="59"/>
      <c r="AC1181" s="59"/>
      <c r="AD1181" s="59"/>
      <c r="AE1181" s="59"/>
      <c r="AF1181" s="59"/>
      <c r="AG1181" s="59"/>
      <c r="AH1181" s="65"/>
      <c r="BF1181" s="65"/>
      <c r="BG1181" s="65"/>
      <c r="BI1181" s="65"/>
    </row>
    <row r="1182" spans="4:61">
      <c r="D1182" s="162" t="str">
        <f t="shared" si="165"/>
        <v/>
      </c>
      <c r="E1182" s="162" t="str">
        <f t="shared" si="166"/>
        <v/>
      </c>
      <c r="F1182" s="164" t="str">
        <f t="shared" si="167"/>
        <v/>
      </c>
      <c r="G1182" s="165" t="str">
        <f t="shared" si="168"/>
        <v/>
      </c>
      <c r="H1182" s="164" t="str">
        <f t="shared" si="169"/>
        <v/>
      </c>
      <c r="I1182" s="162"/>
      <c r="J1182" s="210"/>
      <c r="K1182" s="162">
        <f t="shared" si="170"/>
        <v>0</v>
      </c>
      <c r="L1182" s="164" t="str">
        <f t="shared" si="171"/>
        <v/>
      </c>
      <c r="M1182" s="177"/>
      <c r="N1182" s="59"/>
      <c r="O1182" s="59"/>
      <c r="P1182" s="59"/>
      <c r="Q1182" s="59"/>
      <c r="R1182" s="59"/>
      <c r="S1182" s="59"/>
      <c r="T1182" s="59"/>
      <c r="U1182" s="59"/>
      <c r="V1182" s="59"/>
      <c r="AA1182" s="59"/>
      <c r="AB1182" s="59"/>
      <c r="AC1182" s="59"/>
      <c r="AD1182" s="59"/>
      <c r="AE1182" s="59"/>
      <c r="AF1182" s="59"/>
      <c r="AG1182" s="59"/>
      <c r="AH1182" s="65"/>
      <c r="BF1182" s="65"/>
      <c r="BG1182" s="65"/>
      <c r="BI1182" s="65"/>
    </row>
    <row r="1183" spans="4:61">
      <c r="D1183" s="162" t="str">
        <f t="shared" si="165"/>
        <v/>
      </c>
      <c r="E1183" s="162" t="str">
        <f t="shared" si="166"/>
        <v/>
      </c>
      <c r="F1183" s="164" t="str">
        <f t="shared" si="167"/>
        <v/>
      </c>
      <c r="G1183" s="165" t="str">
        <f t="shared" si="168"/>
        <v/>
      </c>
      <c r="H1183" s="164" t="str">
        <f t="shared" si="169"/>
        <v/>
      </c>
      <c r="I1183" s="162"/>
      <c r="J1183" s="210"/>
      <c r="K1183" s="162">
        <f t="shared" si="170"/>
        <v>0</v>
      </c>
      <c r="L1183" s="164" t="str">
        <f t="shared" si="171"/>
        <v/>
      </c>
      <c r="M1183" s="177"/>
      <c r="N1183" s="59"/>
      <c r="O1183" s="59"/>
      <c r="P1183" s="59"/>
      <c r="Q1183" s="59"/>
      <c r="R1183" s="59"/>
      <c r="S1183" s="59"/>
      <c r="T1183" s="59"/>
      <c r="U1183" s="59"/>
      <c r="V1183" s="59"/>
      <c r="AA1183" s="59"/>
      <c r="AB1183" s="59"/>
      <c r="AC1183" s="59"/>
      <c r="AD1183" s="59"/>
      <c r="AE1183" s="59"/>
      <c r="AF1183" s="59"/>
      <c r="AG1183" s="59"/>
      <c r="AH1183" s="65"/>
      <c r="BF1183" s="65"/>
      <c r="BG1183" s="65"/>
      <c r="BI1183" s="65"/>
    </row>
    <row r="1184" spans="4:61">
      <c r="D1184" s="162" t="str">
        <f t="shared" si="165"/>
        <v/>
      </c>
      <c r="E1184" s="162" t="str">
        <f t="shared" si="166"/>
        <v/>
      </c>
      <c r="F1184" s="164" t="str">
        <f t="shared" si="167"/>
        <v/>
      </c>
      <c r="G1184" s="165" t="str">
        <f t="shared" si="168"/>
        <v/>
      </c>
      <c r="H1184" s="164" t="str">
        <f t="shared" si="169"/>
        <v/>
      </c>
      <c r="I1184" s="162"/>
      <c r="J1184" s="210"/>
      <c r="K1184" s="162">
        <f t="shared" si="170"/>
        <v>0</v>
      </c>
      <c r="L1184" s="164" t="str">
        <f t="shared" si="171"/>
        <v/>
      </c>
      <c r="M1184" s="177"/>
      <c r="N1184" s="59"/>
      <c r="O1184" s="59"/>
      <c r="P1184" s="59"/>
      <c r="Q1184" s="59"/>
      <c r="R1184" s="59"/>
      <c r="S1184" s="59"/>
      <c r="T1184" s="59"/>
      <c r="U1184" s="59"/>
      <c r="V1184" s="59"/>
      <c r="AA1184" s="59"/>
      <c r="AB1184" s="59"/>
      <c r="AC1184" s="59"/>
      <c r="AD1184" s="59"/>
      <c r="AE1184" s="59"/>
      <c r="AF1184" s="59"/>
      <c r="AG1184" s="59"/>
      <c r="AH1184" s="65"/>
      <c r="BF1184" s="65"/>
      <c r="BG1184" s="65"/>
      <c r="BI1184" s="65"/>
    </row>
    <row r="1185" spans="4:61">
      <c r="D1185" s="162" t="str">
        <f t="shared" si="165"/>
        <v/>
      </c>
      <c r="E1185" s="162" t="str">
        <f t="shared" si="166"/>
        <v/>
      </c>
      <c r="F1185" s="164" t="str">
        <f t="shared" si="167"/>
        <v/>
      </c>
      <c r="G1185" s="165" t="str">
        <f t="shared" si="168"/>
        <v/>
      </c>
      <c r="H1185" s="164" t="str">
        <f t="shared" si="169"/>
        <v/>
      </c>
      <c r="I1185" s="162"/>
      <c r="J1185" s="210"/>
      <c r="K1185" s="162">
        <f t="shared" si="170"/>
        <v>0</v>
      </c>
      <c r="L1185" s="164" t="str">
        <f t="shared" si="171"/>
        <v/>
      </c>
      <c r="M1185" s="177"/>
      <c r="N1185" s="59"/>
      <c r="O1185" s="59"/>
      <c r="P1185" s="59"/>
      <c r="Q1185" s="59"/>
      <c r="R1185" s="59"/>
      <c r="S1185" s="59"/>
      <c r="T1185" s="59"/>
      <c r="U1185" s="59"/>
      <c r="V1185" s="59"/>
      <c r="AA1185" s="59"/>
      <c r="AB1185" s="59"/>
      <c r="AC1185" s="59"/>
      <c r="AD1185" s="59"/>
      <c r="AE1185" s="59"/>
      <c r="AF1185" s="59"/>
      <c r="AG1185" s="59"/>
      <c r="AH1185" s="65"/>
      <c r="BF1185" s="65"/>
      <c r="BG1185" s="65"/>
      <c r="BI1185" s="65"/>
    </row>
    <row r="1186" spans="4:61">
      <c r="D1186" s="162" t="str">
        <f t="shared" si="165"/>
        <v/>
      </c>
      <c r="E1186" s="162" t="str">
        <f t="shared" si="166"/>
        <v/>
      </c>
      <c r="F1186" s="164" t="str">
        <f t="shared" si="167"/>
        <v/>
      </c>
      <c r="G1186" s="165" t="str">
        <f t="shared" si="168"/>
        <v/>
      </c>
      <c r="H1186" s="164" t="str">
        <f t="shared" si="169"/>
        <v/>
      </c>
      <c r="I1186" s="162"/>
      <c r="J1186" s="210"/>
      <c r="K1186" s="162">
        <f t="shared" si="170"/>
        <v>0</v>
      </c>
      <c r="L1186" s="164" t="str">
        <f t="shared" si="171"/>
        <v/>
      </c>
      <c r="M1186" s="177"/>
      <c r="N1186" s="59"/>
      <c r="O1186" s="59"/>
      <c r="P1186" s="59"/>
      <c r="Q1186" s="59"/>
      <c r="R1186" s="59"/>
      <c r="S1186" s="59"/>
      <c r="T1186" s="59"/>
      <c r="U1186" s="59"/>
      <c r="V1186" s="59"/>
      <c r="AA1186" s="59"/>
      <c r="AB1186" s="59"/>
      <c r="AC1186" s="59"/>
      <c r="AD1186" s="59"/>
      <c r="AE1186" s="59"/>
      <c r="AF1186" s="59"/>
      <c r="AG1186" s="59"/>
      <c r="AH1186" s="65"/>
      <c r="BF1186" s="65"/>
      <c r="BG1186" s="65"/>
      <c r="BI1186" s="65"/>
    </row>
    <row r="1187" spans="4:61">
      <c r="D1187" s="162" t="str">
        <f t="shared" si="165"/>
        <v/>
      </c>
      <c r="E1187" s="162" t="str">
        <f t="shared" si="166"/>
        <v/>
      </c>
      <c r="F1187" s="164" t="str">
        <f t="shared" si="167"/>
        <v/>
      </c>
      <c r="G1187" s="165" t="str">
        <f t="shared" si="168"/>
        <v/>
      </c>
      <c r="H1187" s="164" t="str">
        <f t="shared" si="169"/>
        <v/>
      </c>
      <c r="I1187" s="162"/>
      <c r="J1187" s="210"/>
      <c r="K1187" s="162">
        <f t="shared" si="170"/>
        <v>0</v>
      </c>
      <c r="L1187" s="164" t="str">
        <f t="shared" si="171"/>
        <v/>
      </c>
      <c r="M1187" s="177"/>
      <c r="N1187" s="59"/>
      <c r="O1187" s="59"/>
      <c r="P1187" s="59"/>
      <c r="Q1187" s="59"/>
      <c r="R1187" s="59"/>
      <c r="S1187" s="59"/>
      <c r="T1187" s="59"/>
      <c r="U1187" s="59"/>
      <c r="V1187" s="59"/>
      <c r="AA1187" s="59"/>
      <c r="AB1187" s="59"/>
      <c r="AC1187" s="59"/>
      <c r="AD1187" s="59"/>
      <c r="AE1187" s="59"/>
      <c r="AF1187" s="59"/>
      <c r="AG1187" s="59"/>
      <c r="AH1187" s="65"/>
      <c r="BF1187" s="65"/>
      <c r="BG1187" s="65"/>
      <c r="BI1187" s="65"/>
    </row>
    <row r="1188" spans="4:61">
      <c r="D1188" s="162" t="str">
        <f t="shared" si="165"/>
        <v/>
      </c>
      <c r="E1188" s="162" t="str">
        <f t="shared" si="166"/>
        <v/>
      </c>
      <c r="F1188" s="164" t="str">
        <f t="shared" si="167"/>
        <v/>
      </c>
      <c r="G1188" s="165" t="str">
        <f t="shared" si="168"/>
        <v/>
      </c>
      <c r="H1188" s="164" t="str">
        <f t="shared" si="169"/>
        <v/>
      </c>
      <c r="I1188" s="162"/>
      <c r="J1188" s="210"/>
      <c r="K1188" s="162">
        <f t="shared" si="170"/>
        <v>0</v>
      </c>
      <c r="L1188" s="164" t="str">
        <f t="shared" si="171"/>
        <v/>
      </c>
      <c r="M1188" s="177"/>
      <c r="N1188" s="59"/>
      <c r="O1188" s="59"/>
      <c r="P1188" s="59"/>
      <c r="Q1188" s="59"/>
      <c r="R1188" s="59"/>
      <c r="S1188" s="59"/>
      <c r="T1188" s="59"/>
      <c r="U1188" s="59"/>
      <c r="V1188" s="59"/>
      <c r="AA1188" s="59"/>
      <c r="AB1188" s="59"/>
      <c r="AC1188" s="59"/>
      <c r="AD1188" s="59"/>
      <c r="AE1188" s="59"/>
      <c r="AF1188" s="59"/>
      <c r="AG1188" s="59"/>
      <c r="AH1188" s="65"/>
      <c r="BF1188" s="65"/>
      <c r="BG1188" s="65"/>
      <c r="BI1188" s="65"/>
    </row>
    <row r="1189" spans="4:61">
      <c r="D1189" s="162" t="str">
        <f t="shared" ref="D1189:D1252" si="172">IF(D1188&lt;term*freq,D1188+1,"")</f>
        <v/>
      </c>
      <c r="E1189" s="162" t="str">
        <f t="shared" si="166"/>
        <v/>
      </c>
      <c r="F1189" s="164" t="str">
        <f t="shared" si="167"/>
        <v/>
      </c>
      <c r="G1189" s="165" t="str">
        <f t="shared" si="168"/>
        <v/>
      </c>
      <c r="H1189" s="164" t="str">
        <f t="shared" si="169"/>
        <v/>
      </c>
      <c r="I1189" s="162"/>
      <c r="J1189" s="210"/>
      <c r="K1189" s="162">
        <f t="shared" si="170"/>
        <v>0</v>
      </c>
      <c r="L1189" s="164" t="str">
        <f t="shared" si="171"/>
        <v/>
      </c>
      <c r="M1189" s="177"/>
      <c r="N1189" s="59"/>
      <c r="O1189" s="59"/>
      <c r="P1189" s="59"/>
      <c r="Q1189" s="59"/>
      <c r="R1189" s="59"/>
      <c r="S1189" s="59"/>
      <c r="T1189" s="59"/>
      <c r="U1189" s="59"/>
      <c r="V1189" s="59"/>
      <c r="AA1189" s="59"/>
      <c r="AB1189" s="59"/>
      <c r="AC1189" s="59"/>
      <c r="AD1189" s="59"/>
      <c r="AE1189" s="59"/>
      <c r="AF1189" s="59"/>
      <c r="AG1189" s="59"/>
      <c r="AH1189" s="65"/>
      <c r="BF1189" s="65"/>
      <c r="BG1189" s="65"/>
      <c r="BI1189" s="65"/>
    </row>
    <row r="1190" spans="4:61">
      <c r="D1190" s="162" t="str">
        <f t="shared" si="172"/>
        <v/>
      </c>
      <c r="E1190" s="162" t="str">
        <f t="shared" si="166"/>
        <v/>
      </c>
      <c r="F1190" s="164" t="str">
        <f t="shared" si="167"/>
        <v/>
      </c>
      <c r="G1190" s="165" t="str">
        <f t="shared" si="168"/>
        <v/>
      </c>
      <c r="H1190" s="164" t="str">
        <f t="shared" si="169"/>
        <v/>
      </c>
      <c r="I1190" s="162"/>
      <c r="J1190" s="210"/>
      <c r="K1190" s="162">
        <f t="shared" si="170"/>
        <v>0</v>
      </c>
      <c r="L1190" s="164" t="str">
        <f t="shared" si="171"/>
        <v/>
      </c>
      <c r="M1190" s="177"/>
      <c r="N1190" s="59"/>
      <c r="O1190" s="59"/>
      <c r="P1190" s="59"/>
      <c r="Q1190" s="59"/>
      <c r="R1190" s="59"/>
      <c r="S1190" s="59"/>
      <c r="T1190" s="59"/>
      <c r="U1190" s="59"/>
      <c r="V1190" s="59"/>
      <c r="AA1190" s="59"/>
      <c r="AB1190" s="59"/>
      <c r="AC1190" s="59"/>
      <c r="AD1190" s="59"/>
      <c r="AE1190" s="59"/>
      <c r="AF1190" s="59"/>
      <c r="AG1190" s="59"/>
      <c r="AH1190" s="65"/>
      <c r="BF1190" s="65"/>
      <c r="BG1190" s="65"/>
      <c r="BI1190" s="65"/>
    </row>
    <row r="1191" spans="4:61">
      <c r="D1191" s="162" t="str">
        <f t="shared" si="172"/>
        <v/>
      </c>
      <c r="E1191" s="162" t="str">
        <f t="shared" si="166"/>
        <v/>
      </c>
      <c r="F1191" s="164" t="str">
        <f t="shared" si="167"/>
        <v/>
      </c>
      <c r="G1191" s="165" t="str">
        <f t="shared" si="168"/>
        <v/>
      </c>
      <c r="H1191" s="164" t="str">
        <f t="shared" si="169"/>
        <v/>
      </c>
      <c r="I1191" s="162"/>
      <c r="J1191" s="210"/>
      <c r="K1191" s="162">
        <f t="shared" si="170"/>
        <v>0</v>
      </c>
      <c r="L1191" s="164" t="str">
        <f t="shared" si="171"/>
        <v/>
      </c>
      <c r="M1191" s="177"/>
      <c r="N1191" s="59"/>
      <c r="O1191" s="59"/>
      <c r="P1191" s="59"/>
      <c r="Q1191" s="59"/>
      <c r="R1191" s="59"/>
      <c r="S1191" s="59"/>
      <c r="T1191" s="59"/>
      <c r="U1191" s="59"/>
      <c r="V1191" s="59"/>
      <c r="AA1191" s="59"/>
      <c r="AB1191" s="59"/>
      <c r="AC1191" s="59"/>
      <c r="AD1191" s="59"/>
      <c r="AE1191" s="59"/>
      <c r="AF1191" s="59"/>
      <c r="AG1191" s="59"/>
      <c r="AH1191" s="65"/>
      <c r="BF1191" s="65"/>
      <c r="BG1191" s="65"/>
      <c r="BI1191" s="65"/>
    </row>
    <row r="1192" spans="4:61">
      <c r="D1192" s="162" t="str">
        <f t="shared" si="172"/>
        <v/>
      </c>
      <c r="E1192" s="162" t="str">
        <f t="shared" si="166"/>
        <v/>
      </c>
      <c r="F1192" s="164" t="str">
        <f t="shared" si="167"/>
        <v/>
      </c>
      <c r="G1192" s="165" t="str">
        <f t="shared" si="168"/>
        <v/>
      </c>
      <c r="H1192" s="164" t="str">
        <f t="shared" si="169"/>
        <v/>
      </c>
      <c r="I1192" s="162"/>
      <c r="J1192" s="210"/>
      <c r="K1192" s="162">
        <f t="shared" si="170"/>
        <v>0</v>
      </c>
      <c r="L1192" s="164" t="str">
        <f t="shared" si="171"/>
        <v/>
      </c>
      <c r="M1192" s="177"/>
      <c r="N1192" s="59"/>
      <c r="O1192" s="59"/>
      <c r="P1192" s="59"/>
      <c r="Q1192" s="59"/>
      <c r="R1192" s="59"/>
      <c r="S1192" s="59"/>
      <c r="T1192" s="59"/>
      <c r="U1192" s="59"/>
      <c r="V1192" s="59"/>
      <c r="AA1192" s="59"/>
      <c r="AB1192" s="59"/>
      <c r="AC1192" s="59"/>
      <c r="AD1192" s="59"/>
      <c r="AE1192" s="59"/>
      <c r="AF1192" s="59"/>
      <c r="AG1192" s="59"/>
      <c r="AH1192" s="65"/>
      <c r="BF1192" s="65"/>
      <c r="BG1192" s="65"/>
      <c r="BI1192" s="65"/>
    </row>
    <row r="1193" spans="4:61">
      <c r="D1193" s="162" t="str">
        <f t="shared" si="172"/>
        <v/>
      </c>
      <c r="E1193" s="162" t="str">
        <f t="shared" si="166"/>
        <v/>
      </c>
      <c r="F1193" s="164" t="str">
        <f t="shared" si="167"/>
        <v/>
      </c>
      <c r="G1193" s="165" t="str">
        <f t="shared" si="168"/>
        <v/>
      </c>
      <c r="H1193" s="164" t="str">
        <f t="shared" si="169"/>
        <v/>
      </c>
      <c r="I1193" s="162"/>
      <c r="J1193" s="210"/>
      <c r="K1193" s="162">
        <f t="shared" si="170"/>
        <v>0</v>
      </c>
      <c r="L1193" s="164" t="str">
        <f t="shared" si="171"/>
        <v/>
      </c>
      <c r="M1193" s="177"/>
      <c r="N1193" s="59"/>
      <c r="O1193" s="59"/>
      <c r="P1193" s="59"/>
      <c r="Q1193" s="59"/>
      <c r="R1193" s="59"/>
      <c r="S1193" s="59"/>
      <c r="T1193" s="59"/>
      <c r="U1193" s="59"/>
      <c r="V1193" s="59"/>
      <c r="AA1193" s="59"/>
      <c r="AB1193" s="59"/>
      <c r="AC1193" s="59"/>
      <c r="AD1193" s="59"/>
      <c r="AE1193" s="59"/>
      <c r="AF1193" s="59"/>
      <c r="AG1193" s="59"/>
      <c r="AH1193" s="65"/>
      <c r="BF1193" s="65"/>
      <c r="BG1193" s="65"/>
      <c r="BI1193" s="65"/>
    </row>
    <row r="1194" spans="4:61">
      <c r="D1194" s="162" t="str">
        <f t="shared" si="172"/>
        <v/>
      </c>
      <c r="E1194" s="162" t="str">
        <f t="shared" si="166"/>
        <v/>
      </c>
      <c r="F1194" s="164" t="str">
        <f t="shared" si="167"/>
        <v/>
      </c>
      <c r="G1194" s="165" t="str">
        <f t="shared" si="168"/>
        <v/>
      </c>
      <c r="H1194" s="164" t="str">
        <f t="shared" si="169"/>
        <v/>
      </c>
      <c r="I1194" s="162"/>
      <c r="J1194" s="210"/>
      <c r="K1194" s="162">
        <f t="shared" si="170"/>
        <v>0</v>
      </c>
      <c r="L1194" s="164" t="str">
        <f t="shared" si="171"/>
        <v/>
      </c>
      <c r="M1194" s="177"/>
      <c r="N1194" s="59"/>
      <c r="O1194" s="59"/>
      <c r="P1194" s="59"/>
      <c r="Q1194" s="59"/>
      <c r="R1194" s="59"/>
      <c r="S1194" s="59"/>
      <c r="T1194" s="59"/>
      <c r="U1194" s="59"/>
      <c r="V1194" s="59"/>
      <c r="AA1194" s="59"/>
      <c r="AB1194" s="59"/>
      <c r="AC1194" s="59"/>
      <c r="AD1194" s="59"/>
      <c r="AE1194" s="59"/>
      <c r="AF1194" s="59"/>
      <c r="AG1194" s="59"/>
      <c r="AH1194" s="65"/>
      <c r="BF1194" s="65"/>
      <c r="BG1194" s="65"/>
      <c r="BI1194" s="65"/>
    </row>
    <row r="1195" spans="4:61">
      <c r="D1195" s="162" t="str">
        <f t="shared" si="172"/>
        <v/>
      </c>
      <c r="E1195" s="162" t="str">
        <f t="shared" si="166"/>
        <v/>
      </c>
      <c r="F1195" s="164" t="str">
        <f t="shared" si="167"/>
        <v/>
      </c>
      <c r="G1195" s="165" t="str">
        <f t="shared" si="168"/>
        <v/>
      </c>
      <c r="H1195" s="164" t="str">
        <f t="shared" si="169"/>
        <v/>
      </c>
      <c r="I1195" s="162"/>
      <c r="J1195" s="210"/>
      <c r="K1195" s="162">
        <f t="shared" si="170"/>
        <v>0</v>
      </c>
      <c r="L1195" s="164" t="str">
        <f t="shared" si="171"/>
        <v/>
      </c>
      <c r="M1195" s="177"/>
      <c r="N1195" s="59"/>
      <c r="O1195" s="59"/>
      <c r="P1195" s="59"/>
      <c r="Q1195" s="59"/>
      <c r="R1195" s="59"/>
      <c r="S1195" s="59"/>
      <c r="T1195" s="59"/>
      <c r="U1195" s="59"/>
      <c r="V1195" s="59"/>
      <c r="AA1195" s="59"/>
      <c r="AB1195" s="59"/>
      <c r="AC1195" s="59"/>
      <c r="AD1195" s="59"/>
      <c r="AE1195" s="59"/>
      <c r="AF1195" s="59"/>
      <c r="AG1195" s="59"/>
      <c r="AH1195" s="65"/>
      <c r="BF1195" s="65"/>
      <c r="BG1195" s="65"/>
      <c r="BI1195" s="65"/>
    </row>
    <row r="1196" spans="4:61">
      <c r="D1196" s="162" t="str">
        <f t="shared" si="172"/>
        <v/>
      </c>
      <c r="E1196" s="162" t="str">
        <f t="shared" si="166"/>
        <v/>
      </c>
      <c r="F1196" s="164" t="str">
        <f t="shared" si="167"/>
        <v/>
      </c>
      <c r="G1196" s="165" t="str">
        <f t="shared" si="168"/>
        <v/>
      </c>
      <c r="H1196" s="164" t="str">
        <f t="shared" si="169"/>
        <v/>
      </c>
      <c r="I1196" s="162"/>
      <c r="J1196" s="210"/>
      <c r="K1196" s="162">
        <f t="shared" si="170"/>
        <v>0</v>
      </c>
      <c r="L1196" s="164" t="str">
        <f t="shared" si="171"/>
        <v/>
      </c>
      <c r="M1196" s="177"/>
      <c r="N1196" s="59"/>
      <c r="O1196" s="59"/>
      <c r="P1196" s="59"/>
      <c r="Q1196" s="59"/>
      <c r="R1196" s="59"/>
      <c r="S1196" s="59"/>
      <c r="T1196" s="59"/>
      <c r="U1196" s="59"/>
      <c r="V1196" s="59"/>
      <c r="AA1196" s="59"/>
      <c r="AB1196" s="59"/>
      <c r="AC1196" s="59"/>
      <c r="AD1196" s="59"/>
      <c r="AE1196" s="59"/>
      <c r="AF1196" s="59"/>
      <c r="AG1196" s="59"/>
      <c r="AH1196" s="65"/>
      <c r="BF1196" s="65"/>
      <c r="BG1196" s="65"/>
      <c r="BI1196" s="65"/>
    </row>
    <row r="1197" spans="4:61">
      <c r="D1197" s="162" t="str">
        <f t="shared" si="172"/>
        <v/>
      </c>
      <c r="E1197" s="162" t="str">
        <f t="shared" si="166"/>
        <v/>
      </c>
      <c r="F1197" s="164" t="str">
        <f t="shared" si="167"/>
        <v/>
      </c>
      <c r="G1197" s="165" t="str">
        <f t="shared" si="168"/>
        <v/>
      </c>
      <c r="H1197" s="164" t="str">
        <f t="shared" si="169"/>
        <v/>
      </c>
      <c r="I1197" s="162"/>
      <c r="J1197" s="210"/>
      <c r="K1197" s="162">
        <f t="shared" si="170"/>
        <v>0</v>
      </c>
      <c r="L1197" s="164" t="str">
        <f t="shared" si="171"/>
        <v/>
      </c>
      <c r="M1197" s="177"/>
      <c r="N1197" s="59"/>
      <c r="O1197" s="59"/>
      <c r="P1197" s="59"/>
      <c r="Q1197" s="59"/>
      <c r="R1197" s="59"/>
      <c r="S1197" s="59"/>
      <c r="T1197" s="59"/>
      <c r="U1197" s="59"/>
      <c r="V1197" s="59"/>
      <c r="AA1197" s="59"/>
      <c r="AB1197" s="59"/>
      <c r="AC1197" s="59"/>
      <c r="AD1197" s="59"/>
      <c r="AE1197" s="59"/>
      <c r="AF1197" s="59"/>
      <c r="AG1197" s="59"/>
      <c r="AH1197" s="65"/>
      <c r="BF1197" s="65"/>
      <c r="BG1197" s="65"/>
      <c r="BI1197" s="65"/>
    </row>
    <row r="1198" spans="4:61">
      <c r="D1198" s="162" t="str">
        <f t="shared" si="172"/>
        <v/>
      </c>
      <c r="E1198" s="162" t="str">
        <f t="shared" si="166"/>
        <v/>
      </c>
      <c r="F1198" s="164" t="str">
        <f t="shared" si="167"/>
        <v/>
      </c>
      <c r="G1198" s="165" t="str">
        <f t="shared" si="168"/>
        <v/>
      </c>
      <c r="H1198" s="164" t="str">
        <f t="shared" si="169"/>
        <v/>
      </c>
      <c r="I1198" s="162"/>
      <c r="J1198" s="210"/>
      <c r="K1198" s="162">
        <f t="shared" si="170"/>
        <v>0</v>
      </c>
      <c r="L1198" s="164" t="str">
        <f t="shared" si="171"/>
        <v/>
      </c>
      <c r="M1198" s="177"/>
      <c r="N1198" s="59"/>
      <c r="O1198" s="59"/>
      <c r="P1198" s="59"/>
      <c r="Q1198" s="59"/>
      <c r="R1198" s="59"/>
      <c r="S1198" s="59"/>
      <c r="T1198" s="59"/>
      <c r="U1198" s="59"/>
      <c r="V1198" s="59"/>
      <c r="AA1198" s="59"/>
      <c r="AB1198" s="59"/>
      <c r="AC1198" s="59"/>
      <c r="AD1198" s="59"/>
      <c r="AE1198" s="59"/>
      <c r="AF1198" s="59"/>
      <c r="AG1198" s="59"/>
      <c r="AH1198" s="65"/>
      <c r="BF1198" s="65"/>
      <c r="BG1198" s="65"/>
      <c r="BI1198" s="65"/>
    </row>
    <row r="1199" spans="4:61">
      <c r="D1199" s="162" t="str">
        <f t="shared" si="172"/>
        <v/>
      </c>
      <c r="E1199" s="162" t="str">
        <f t="shared" si="166"/>
        <v/>
      </c>
      <c r="F1199" s="164" t="str">
        <f t="shared" si="167"/>
        <v/>
      </c>
      <c r="G1199" s="165" t="str">
        <f t="shared" si="168"/>
        <v/>
      </c>
      <c r="H1199" s="164" t="str">
        <f t="shared" si="169"/>
        <v/>
      </c>
      <c r="I1199" s="162"/>
      <c r="J1199" s="210"/>
      <c r="K1199" s="162">
        <f t="shared" si="170"/>
        <v>0</v>
      </c>
      <c r="L1199" s="164" t="str">
        <f t="shared" si="171"/>
        <v/>
      </c>
      <c r="M1199" s="177"/>
      <c r="N1199" s="59"/>
      <c r="O1199" s="59"/>
      <c r="P1199" s="59"/>
      <c r="Q1199" s="59"/>
      <c r="R1199" s="59"/>
      <c r="S1199" s="59"/>
      <c r="T1199" s="59"/>
      <c r="U1199" s="59"/>
      <c r="V1199" s="59"/>
      <c r="AA1199" s="59"/>
      <c r="AB1199" s="59"/>
      <c r="AC1199" s="59"/>
      <c r="AD1199" s="59"/>
      <c r="AE1199" s="59"/>
      <c r="AF1199" s="59"/>
      <c r="AG1199" s="59"/>
      <c r="AH1199" s="65"/>
      <c r="BF1199" s="65"/>
      <c r="BG1199" s="65"/>
      <c r="BI1199" s="65"/>
    </row>
    <row r="1200" spans="4:61">
      <c r="D1200" s="162" t="str">
        <f t="shared" si="172"/>
        <v/>
      </c>
      <c r="E1200" s="162" t="str">
        <f t="shared" si="166"/>
        <v/>
      </c>
      <c r="F1200" s="164" t="str">
        <f t="shared" si="167"/>
        <v/>
      </c>
      <c r="G1200" s="165" t="str">
        <f t="shared" si="168"/>
        <v/>
      </c>
      <c r="H1200" s="164" t="str">
        <f t="shared" si="169"/>
        <v/>
      </c>
      <c r="I1200" s="162"/>
      <c r="J1200" s="210"/>
      <c r="K1200" s="162">
        <f t="shared" si="170"/>
        <v>0</v>
      </c>
      <c r="L1200" s="164" t="str">
        <f t="shared" si="171"/>
        <v/>
      </c>
      <c r="M1200" s="177"/>
      <c r="N1200" s="59"/>
      <c r="O1200" s="59"/>
      <c r="P1200" s="59"/>
      <c r="Q1200" s="59"/>
      <c r="R1200" s="59"/>
      <c r="S1200" s="59"/>
      <c r="T1200" s="59"/>
      <c r="U1200" s="59"/>
      <c r="V1200" s="59"/>
      <c r="AA1200" s="59"/>
      <c r="AB1200" s="59"/>
      <c r="AC1200" s="59"/>
      <c r="AD1200" s="59"/>
      <c r="AE1200" s="59"/>
      <c r="AF1200" s="59"/>
      <c r="AG1200" s="59"/>
      <c r="AH1200" s="65"/>
      <c r="BF1200" s="65"/>
      <c r="BG1200" s="65"/>
      <c r="BI1200" s="65"/>
    </row>
    <row r="1201" spans="4:61">
      <c r="D1201" s="162" t="str">
        <f t="shared" si="172"/>
        <v/>
      </c>
      <c r="E1201" s="162" t="str">
        <f t="shared" si="166"/>
        <v/>
      </c>
      <c r="F1201" s="164" t="str">
        <f t="shared" si="167"/>
        <v/>
      </c>
      <c r="G1201" s="165" t="str">
        <f t="shared" si="168"/>
        <v/>
      </c>
      <c r="H1201" s="164" t="str">
        <f t="shared" si="169"/>
        <v/>
      </c>
      <c r="I1201" s="162"/>
      <c r="J1201" s="210"/>
      <c r="K1201" s="162">
        <f t="shared" si="170"/>
        <v>0</v>
      </c>
      <c r="L1201" s="164" t="str">
        <f t="shared" si="171"/>
        <v/>
      </c>
      <c r="M1201" s="177"/>
      <c r="N1201" s="59"/>
      <c r="O1201" s="59"/>
      <c r="P1201" s="59"/>
      <c r="Q1201" s="59"/>
      <c r="R1201" s="59"/>
      <c r="S1201" s="59"/>
      <c r="T1201" s="59"/>
      <c r="U1201" s="59"/>
      <c r="V1201" s="59"/>
      <c r="AA1201" s="59"/>
      <c r="AB1201" s="59"/>
      <c r="AC1201" s="59"/>
      <c r="AD1201" s="59"/>
      <c r="AE1201" s="59"/>
      <c r="AF1201" s="59"/>
      <c r="AG1201" s="59"/>
      <c r="AH1201" s="65"/>
      <c r="BF1201" s="65"/>
      <c r="BG1201" s="65"/>
      <c r="BI1201" s="65"/>
    </row>
    <row r="1202" spans="4:61">
      <c r="D1202" s="162" t="str">
        <f t="shared" si="172"/>
        <v/>
      </c>
      <c r="E1202" s="162" t="str">
        <f t="shared" si="166"/>
        <v/>
      </c>
      <c r="F1202" s="164" t="str">
        <f t="shared" si="167"/>
        <v/>
      </c>
      <c r="G1202" s="165" t="str">
        <f t="shared" si="168"/>
        <v/>
      </c>
      <c r="H1202" s="164" t="str">
        <f t="shared" si="169"/>
        <v/>
      </c>
      <c r="I1202" s="162"/>
      <c r="J1202" s="210"/>
      <c r="K1202" s="162">
        <f t="shared" si="170"/>
        <v>0</v>
      </c>
      <c r="L1202" s="164" t="str">
        <f t="shared" si="171"/>
        <v/>
      </c>
      <c r="M1202" s="177"/>
      <c r="N1202" s="59"/>
      <c r="O1202" s="59"/>
      <c r="P1202" s="59"/>
      <c r="Q1202" s="59"/>
      <c r="R1202" s="59"/>
      <c r="S1202" s="59"/>
      <c r="T1202" s="59"/>
      <c r="U1202" s="59"/>
      <c r="V1202" s="59"/>
      <c r="AA1202" s="59"/>
      <c r="AB1202" s="59"/>
      <c r="AC1202" s="59"/>
      <c r="AD1202" s="59"/>
      <c r="AE1202" s="59"/>
      <c r="AF1202" s="59"/>
      <c r="AG1202" s="59"/>
      <c r="AH1202" s="65"/>
      <c r="BF1202" s="65"/>
      <c r="BG1202" s="65"/>
      <c r="BI1202" s="65"/>
    </row>
    <row r="1203" spans="4:61">
      <c r="D1203" s="162" t="str">
        <f t="shared" si="172"/>
        <v/>
      </c>
      <c r="E1203" s="162" t="str">
        <f t="shared" si="166"/>
        <v/>
      </c>
      <c r="F1203" s="164" t="str">
        <f t="shared" si="167"/>
        <v/>
      </c>
      <c r="G1203" s="165" t="str">
        <f t="shared" si="168"/>
        <v/>
      </c>
      <c r="H1203" s="164" t="str">
        <f t="shared" si="169"/>
        <v/>
      </c>
      <c r="I1203" s="162"/>
      <c r="J1203" s="210"/>
      <c r="K1203" s="162">
        <f t="shared" si="170"/>
        <v>0</v>
      </c>
      <c r="L1203" s="164" t="str">
        <f t="shared" si="171"/>
        <v/>
      </c>
      <c r="M1203" s="177"/>
      <c r="N1203" s="59"/>
      <c r="O1203" s="59"/>
      <c r="P1203" s="59"/>
      <c r="Q1203" s="59"/>
      <c r="R1203" s="59"/>
      <c r="S1203" s="59"/>
      <c r="T1203" s="59"/>
      <c r="U1203" s="59"/>
      <c r="V1203" s="59"/>
      <c r="AA1203" s="59"/>
      <c r="AB1203" s="59"/>
      <c r="AC1203" s="59"/>
      <c r="AD1203" s="59"/>
      <c r="AE1203" s="59"/>
      <c r="AF1203" s="59"/>
      <c r="AG1203" s="59"/>
      <c r="AH1203" s="65"/>
      <c r="BF1203" s="65"/>
      <c r="BG1203" s="65"/>
      <c r="BI1203" s="65"/>
    </row>
    <row r="1204" spans="4:61">
      <c r="D1204" s="162" t="str">
        <f t="shared" si="172"/>
        <v/>
      </c>
      <c r="E1204" s="162" t="str">
        <f t="shared" si="166"/>
        <v/>
      </c>
      <c r="F1204" s="164" t="str">
        <f t="shared" si="167"/>
        <v/>
      </c>
      <c r="G1204" s="165" t="str">
        <f t="shared" si="168"/>
        <v/>
      </c>
      <c r="H1204" s="164" t="str">
        <f t="shared" si="169"/>
        <v/>
      </c>
      <c r="I1204" s="162"/>
      <c r="J1204" s="210"/>
      <c r="K1204" s="162">
        <f t="shared" si="170"/>
        <v>0</v>
      </c>
      <c r="L1204" s="164" t="str">
        <f t="shared" si="171"/>
        <v/>
      </c>
      <c r="M1204" s="177"/>
      <c r="N1204" s="59"/>
      <c r="O1204" s="59"/>
      <c r="P1204" s="59"/>
      <c r="Q1204" s="59"/>
      <c r="R1204" s="59"/>
      <c r="S1204" s="59"/>
      <c r="T1204" s="59"/>
      <c r="U1204" s="59"/>
      <c r="V1204" s="59"/>
      <c r="AA1204" s="59"/>
      <c r="AB1204" s="59"/>
      <c r="AC1204" s="59"/>
      <c r="AD1204" s="59"/>
      <c r="AE1204" s="59"/>
      <c r="AF1204" s="59"/>
      <c r="AG1204" s="59"/>
      <c r="AH1204" s="65"/>
      <c r="BF1204" s="65"/>
      <c r="BG1204" s="65"/>
      <c r="BI1204" s="65"/>
    </row>
    <row r="1205" spans="4:61">
      <c r="D1205" s="162" t="str">
        <f t="shared" si="172"/>
        <v/>
      </c>
      <c r="E1205" s="162" t="str">
        <f t="shared" si="166"/>
        <v/>
      </c>
      <c r="F1205" s="164" t="str">
        <f t="shared" si="167"/>
        <v/>
      </c>
      <c r="G1205" s="165" t="str">
        <f t="shared" si="168"/>
        <v/>
      </c>
      <c r="H1205" s="164" t="str">
        <f t="shared" si="169"/>
        <v/>
      </c>
      <c r="I1205" s="162"/>
      <c r="J1205" s="210"/>
      <c r="K1205" s="162">
        <f t="shared" si="170"/>
        <v>0</v>
      </c>
      <c r="L1205" s="164" t="str">
        <f t="shared" si="171"/>
        <v/>
      </c>
      <c r="M1205" s="177"/>
      <c r="N1205" s="59"/>
      <c r="O1205" s="59"/>
      <c r="P1205" s="59"/>
      <c r="Q1205" s="59"/>
      <c r="R1205" s="59"/>
      <c r="S1205" s="59"/>
      <c r="T1205" s="59"/>
      <c r="U1205" s="59"/>
      <c r="V1205" s="59"/>
      <c r="AA1205" s="59"/>
      <c r="AB1205" s="59"/>
      <c r="AC1205" s="59"/>
      <c r="AD1205" s="59"/>
      <c r="AE1205" s="59"/>
      <c r="AF1205" s="59"/>
      <c r="AG1205" s="59"/>
      <c r="AH1205" s="65"/>
      <c r="BF1205" s="65"/>
      <c r="BG1205" s="65"/>
      <c r="BI1205" s="65"/>
    </row>
    <row r="1206" spans="4:61">
      <c r="D1206" s="162" t="str">
        <f t="shared" si="172"/>
        <v/>
      </c>
      <c r="E1206" s="162" t="str">
        <f t="shared" si="166"/>
        <v/>
      </c>
      <c r="F1206" s="164" t="str">
        <f t="shared" si="167"/>
        <v/>
      </c>
      <c r="G1206" s="165" t="str">
        <f t="shared" si="168"/>
        <v/>
      </c>
      <c r="H1206" s="164" t="str">
        <f t="shared" si="169"/>
        <v/>
      </c>
      <c r="I1206" s="162"/>
      <c r="J1206" s="210"/>
      <c r="K1206" s="162">
        <f t="shared" si="170"/>
        <v>0</v>
      </c>
      <c r="L1206" s="164" t="str">
        <f t="shared" si="171"/>
        <v/>
      </c>
      <c r="M1206" s="177"/>
      <c r="N1206" s="59"/>
      <c r="O1206" s="59"/>
      <c r="P1206" s="59"/>
      <c r="Q1206" s="59"/>
      <c r="R1206" s="59"/>
      <c r="S1206" s="59"/>
      <c r="T1206" s="59"/>
      <c r="U1206" s="59"/>
      <c r="V1206" s="59"/>
      <c r="AA1206" s="59"/>
      <c r="AB1206" s="59"/>
      <c r="AC1206" s="59"/>
      <c r="AD1206" s="59"/>
      <c r="AE1206" s="59"/>
      <c r="AF1206" s="59"/>
      <c r="AG1206" s="59"/>
      <c r="AH1206" s="65"/>
      <c r="BF1206" s="65"/>
      <c r="BG1206" s="65"/>
      <c r="BI1206" s="65"/>
    </row>
    <row r="1207" spans="4:61">
      <c r="D1207" s="162" t="str">
        <f t="shared" si="172"/>
        <v/>
      </c>
      <c r="E1207" s="162" t="str">
        <f t="shared" si="166"/>
        <v/>
      </c>
      <c r="F1207" s="164" t="str">
        <f t="shared" si="167"/>
        <v/>
      </c>
      <c r="G1207" s="165" t="str">
        <f t="shared" si="168"/>
        <v/>
      </c>
      <c r="H1207" s="164" t="str">
        <f t="shared" si="169"/>
        <v/>
      </c>
      <c r="I1207" s="162"/>
      <c r="J1207" s="210"/>
      <c r="K1207" s="162">
        <f t="shared" si="170"/>
        <v>0</v>
      </c>
      <c r="L1207" s="164" t="str">
        <f t="shared" si="171"/>
        <v/>
      </c>
      <c r="M1207" s="177"/>
      <c r="N1207" s="59"/>
      <c r="O1207" s="59"/>
      <c r="P1207" s="59"/>
      <c r="Q1207" s="59"/>
      <c r="R1207" s="59"/>
      <c r="S1207" s="59"/>
      <c r="T1207" s="59"/>
      <c r="U1207" s="59"/>
      <c r="V1207" s="59"/>
      <c r="AA1207" s="59"/>
      <c r="AB1207" s="59"/>
      <c r="AC1207" s="59"/>
      <c r="AD1207" s="59"/>
      <c r="AE1207" s="59"/>
      <c r="AF1207" s="59"/>
      <c r="AG1207" s="59"/>
      <c r="AH1207" s="65"/>
      <c r="BF1207" s="65"/>
      <c r="BG1207" s="65"/>
      <c r="BI1207" s="65"/>
    </row>
    <row r="1208" spans="4:61">
      <c r="D1208" s="162" t="str">
        <f t="shared" si="172"/>
        <v/>
      </c>
      <c r="E1208" s="162" t="str">
        <f t="shared" si="166"/>
        <v/>
      </c>
      <c r="F1208" s="164" t="str">
        <f t="shared" si="167"/>
        <v/>
      </c>
      <c r="G1208" s="165" t="str">
        <f t="shared" si="168"/>
        <v/>
      </c>
      <c r="H1208" s="164" t="str">
        <f t="shared" si="169"/>
        <v/>
      </c>
      <c r="I1208" s="162"/>
      <c r="J1208" s="210"/>
      <c r="K1208" s="162">
        <f t="shared" si="170"/>
        <v>0</v>
      </c>
      <c r="L1208" s="164" t="str">
        <f t="shared" si="171"/>
        <v/>
      </c>
      <c r="M1208" s="177"/>
      <c r="N1208" s="59"/>
      <c r="O1208" s="59"/>
      <c r="P1208" s="59"/>
      <c r="Q1208" s="59"/>
      <c r="R1208" s="59"/>
      <c r="S1208" s="59"/>
      <c r="T1208" s="59"/>
      <c r="U1208" s="59"/>
      <c r="V1208" s="59"/>
      <c r="AA1208" s="59"/>
      <c r="AB1208" s="59"/>
      <c r="AC1208" s="59"/>
      <c r="AD1208" s="59"/>
      <c r="AE1208" s="59"/>
      <c r="AF1208" s="59"/>
      <c r="AG1208" s="59"/>
      <c r="AH1208" s="65"/>
      <c r="BF1208" s="65"/>
      <c r="BG1208" s="65"/>
      <c r="BI1208" s="65"/>
    </row>
    <row r="1209" spans="4:61">
      <c r="D1209" s="162" t="str">
        <f t="shared" si="172"/>
        <v/>
      </c>
      <c r="E1209" s="162" t="str">
        <f t="shared" si="166"/>
        <v/>
      </c>
      <c r="F1209" s="164" t="str">
        <f t="shared" si="167"/>
        <v/>
      </c>
      <c r="G1209" s="165" t="str">
        <f t="shared" si="168"/>
        <v/>
      </c>
      <c r="H1209" s="164" t="str">
        <f t="shared" si="169"/>
        <v/>
      </c>
      <c r="I1209" s="162"/>
      <c r="J1209" s="210"/>
      <c r="K1209" s="162">
        <f t="shared" si="170"/>
        <v>0</v>
      </c>
      <c r="L1209" s="164" t="str">
        <f t="shared" si="171"/>
        <v/>
      </c>
      <c r="M1209" s="177"/>
      <c r="N1209" s="59"/>
      <c r="O1209" s="59"/>
      <c r="P1209" s="59"/>
      <c r="Q1209" s="59"/>
      <c r="R1209" s="59"/>
      <c r="S1209" s="59"/>
      <c r="T1209" s="59"/>
      <c r="U1209" s="59"/>
      <c r="V1209" s="59"/>
      <c r="AA1209" s="59"/>
      <c r="AB1209" s="59"/>
      <c r="AC1209" s="59"/>
      <c r="AD1209" s="59"/>
      <c r="AE1209" s="59"/>
      <c r="AF1209" s="59"/>
      <c r="AG1209" s="59"/>
      <c r="AH1209" s="65"/>
      <c r="BF1209" s="65"/>
      <c r="BG1209" s="65"/>
      <c r="BI1209" s="65"/>
    </row>
    <row r="1210" spans="4:61">
      <c r="D1210" s="162" t="str">
        <f t="shared" si="172"/>
        <v/>
      </c>
      <c r="E1210" s="162" t="str">
        <f t="shared" si="166"/>
        <v/>
      </c>
      <c r="F1210" s="164" t="str">
        <f t="shared" si="167"/>
        <v/>
      </c>
      <c r="G1210" s="165" t="str">
        <f t="shared" si="168"/>
        <v/>
      </c>
      <c r="H1210" s="164" t="str">
        <f t="shared" si="169"/>
        <v/>
      </c>
      <c r="I1210" s="162"/>
      <c r="J1210" s="210"/>
      <c r="K1210" s="162">
        <f t="shared" si="170"/>
        <v>0</v>
      </c>
      <c r="L1210" s="164" t="str">
        <f t="shared" si="171"/>
        <v/>
      </c>
      <c r="M1210" s="177"/>
      <c r="N1210" s="59"/>
      <c r="O1210" s="59"/>
      <c r="P1210" s="59"/>
      <c r="Q1210" s="59"/>
      <c r="R1210" s="59"/>
      <c r="S1210" s="59"/>
      <c r="T1210" s="59"/>
      <c r="U1210" s="59"/>
      <c r="V1210" s="59"/>
      <c r="AA1210" s="59"/>
      <c r="AB1210" s="59"/>
      <c r="AC1210" s="59"/>
      <c r="AD1210" s="59"/>
      <c r="AE1210" s="59"/>
      <c r="AF1210" s="59"/>
      <c r="AG1210" s="59"/>
      <c r="AH1210" s="65"/>
      <c r="BF1210" s="65"/>
      <c r="BG1210" s="65"/>
      <c r="BI1210" s="65"/>
    </row>
    <row r="1211" spans="4:61">
      <c r="D1211" s="162" t="str">
        <f t="shared" si="172"/>
        <v/>
      </c>
      <c r="E1211" s="162" t="str">
        <f t="shared" si="166"/>
        <v/>
      </c>
      <c r="F1211" s="164" t="str">
        <f t="shared" si="167"/>
        <v/>
      </c>
      <c r="G1211" s="165" t="str">
        <f t="shared" si="168"/>
        <v/>
      </c>
      <c r="H1211" s="164" t="str">
        <f t="shared" si="169"/>
        <v/>
      </c>
      <c r="I1211" s="162"/>
      <c r="J1211" s="210"/>
      <c r="K1211" s="162">
        <f t="shared" si="170"/>
        <v>0</v>
      </c>
      <c r="L1211" s="164" t="str">
        <f t="shared" si="171"/>
        <v/>
      </c>
      <c r="M1211" s="177"/>
      <c r="N1211" s="59"/>
      <c r="O1211" s="59"/>
      <c r="P1211" s="59"/>
      <c r="Q1211" s="59"/>
      <c r="R1211" s="59"/>
      <c r="S1211" s="59"/>
      <c r="T1211" s="59"/>
      <c r="U1211" s="59"/>
      <c r="V1211" s="59"/>
      <c r="AA1211" s="59"/>
      <c r="AB1211" s="59"/>
      <c r="AC1211" s="59"/>
      <c r="AD1211" s="59"/>
      <c r="AE1211" s="59"/>
      <c r="AF1211" s="59"/>
      <c r="AG1211" s="59"/>
      <c r="AH1211" s="65"/>
      <c r="BF1211" s="65"/>
      <c r="BG1211" s="65"/>
      <c r="BI1211" s="65"/>
    </row>
    <row r="1212" spans="4:61">
      <c r="D1212" s="162" t="str">
        <f t="shared" si="172"/>
        <v/>
      </c>
      <c r="E1212" s="162" t="str">
        <f t="shared" si="166"/>
        <v/>
      </c>
      <c r="F1212" s="164" t="str">
        <f t="shared" si="167"/>
        <v/>
      </c>
      <c r="G1212" s="165" t="str">
        <f t="shared" si="168"/>
        <v/>
      </c>
      <c r="H1212" s="164" t="str">
        <f t="shared" si="169"/>
        <v/>
      </c>
      <c r="I1212" s="162"/>
      <c r="J1212" s="210"/>
      <c r="K1212" s="162">
        <f t="shared" si="170"/>
        <v>0</v>
      </c>
      <c r="L1212" s="164" t="str">
        <f t="shared" si="171"/>
        <v/>
      </c>
      <c r="M1212" s="177"/>
      <c r="N1212" s="59"/>
      <c r="O1212" s="59"/>
      <c r="P1212" s="59"/>
      <c r="Q1212" s="59"/>
      <c r="R1212" s="59"/>
      <c r="S1212" s="59"/>
      <c r="T1212" s="59"/>
      <c r="U1212" s="59"/>
      <c r="V1212" s="59"/>
      <c r="AA1212" s="59"/>
      <c r="AB1212" s="59"/>
      <c r="AC1212" s="59"/>
      <c r="AD1212" s="59"/>
      <c r="AE1212" s="59"/>
      <c r="AF1212" s="59"/>
      <c r="AG1212" s="59"/>
      <c r="AH1212" s="65"/>
      <c r="BF1212" s="65"/>
      <c r="BG1212" s="65"/>
      <c r="BI1212" s="65"/>
    </row>
    <row r="1213" spans="4:61">
      <c r="D1213" s="162" t="str">
        <f t="shared" si="172"/>
        <v/>
      </c>
      <c r="E1213" s="162" t="str">
        <f t="shared" si="166"/>
        <v/>
      </c>
      <c r="F1213" s="164" t="str">
        <f t="shared" si="167"/>
        <v/>
      </c>
      <c r="G1213" s="165" t="str">
        <f t="shared" si="168"/>
        <v/>
      </c>
      <c r="H1213" s="164" t="str">
        <f t="shared" si="169"/>
        <v/>
      </c>
      <c r="I1213" s="162"/>
      <c r="J1213" s="210"/>
      <c r="K1213" s="162">
        <f t="shared" si="170"/>
        <v>0</v>
      </c>
      <c r="L1213" s="164" t="str">
        <f t="shared" si="171"/>
        <v/>
      </c>
      <c r="M1213" s="177"/>
      <c r="N1213" s="59"/>
      <c r="O1213" s="59"/>
      <c r="P1213" s="59"/>
      <c r="Q1213" s="59"/>
      <c r="R1213" s="59"/>
      <c r="S1213" s="59"/>
      <c r="T1213" s="59"/>
      <c r="U1213" s="59"/>
      <c r="V1213" s="59"/>
      <c r="AA1213" s="59"/>
      <c r="AB1213" s="59"/>
      <c r="AC1213" s="59"/>
      <c r="AD1213" s="59"/>
      <c r="AE1213" s="59"/>
      <c r="AF1213" s="59"/>
      <c r="AG1213" s="59"/>
      <c r="AH1213" s="65"/>
      <c r="BF1213" s="65"/>
      <c r="BG1213" s="65"/>
      <c r="BI1213" s="65"/>
    </row>
    <row r="1214" spans="4:61">
      <c r="D1214" s="162" t="str">
        <f t="shared" si="172"/>
        <v/>
      </c>
      <c r="E1214" s="162" t="str">
        <f t="shared" si="166"/>
        <v/>
      </c>
      <c r="F1214" s="164" t="str">
        <f t="shared" si="167"/>
        <v/>
      </c>
      <c r="G1214" s="165" t="str">
        <f t="shared" si="168"/>
        <v/>
      </c>
      <c r="H1214" s="164" t="str">
        <f t="shared" si="169"/>
        <v/>
      </c>
      <c r="I1214" s="162"/>
      <c r="J1214" s="210"/>
      <c r="K1214" s="162">
        <f t="shared" si="170"/>
        <v>0</v>
      </c>
      <c r="L1214" s="164" t="str">
        <f t="shared" si="171"/>
        <v/>
      </c>
      <c r="M1214" s="177"/>
      <c r="N1214" s="59"/>
      <c r="O1214" s="59"/>
      <c r="P1214" s="59"/>
      <c r="Q1214" s="59"/>
      <c r="R1214" s="59"/>
      <c r="S1214" s="59"/>
      <c r="T1214" s="59"/>
      <c r="U1214" s="59"/>
      <c r="V1214" s="59"/>
      <c r="AA1214" s="59"/>
      <c r="AB1214" s="59"/>
      <c r="AC1214" s="59"/>
      <c r="AD1214" s="59"/>
      <c r="AE1214" s="59"/>
      <c r="AF1214" s="59"/>
      <c r="AG1214" s="59"/>
      <c r="AH1214" s="65"/>
      <c r="BF1214" s="65"/>
      <c r="BG1214" s="65"/>
      <c r="BI1214" s="65"/>
    </row>
    <row r="1215" spans="4:61">
      <c r="D1215" s="162" t="str">
        <f t="shared" si="172"/>
        <v/>
      </c>
      <c r="E1215" s="162" t="str">
        <f t="shared" si="166"/>
        <v/>
      </c>
      <c r="F1215" s="164" t="str">
        <f t="shared" si="167"/>
        <v/>
      </c>
      <c r="G1215" s="165" t="str">
        <f t="shared" si="168"/>
        <v/>
      </c>
      <c r="H1215" s="164" t="str">
        <f t="shared" si="169"/>
        <v/>
      </c>
      <c r="I1215" s="162"/>
      <c r="J1215" s="210"/>
      <c r="K1215" s="162">
        <f t="shared" si="170"/>
        <v>0</v>
      </c>
      <c r="L1215" s="164" t="str">
        <f t="shared" si="171"/>
        <v/>
      </c>
      <c r="M1215" s="177"/>
      <c r="N1215" s="59"/>
      <c r="O1215" s="59"/>
      <c r="P1215" s="59"/>
      <c r="Q1215" s="59"/>
      <c r="R1215" s="59"/>
      <c r="S1215" s="59"/>
      <c r="T1215" s="59"/>
      <c r="U1215" s="59"/>
      <c r="V1215" s="59"/>
      <c r="AA1215" s="59"/>
      <c r="AB1215" s="59"/>
      <c r="AC1215" s="59"/>
      <c r="AD1215" s="59"/>
      <c r="AE1215" s="59"/>
      <c r="AF1215" s="59"/>
      <c r="AG1215" s="59"/>
      <c r="AH1215" s="65"/>
      <c r="BF1215" s="65"/>
      <c r="BG1215" s="65"/>
      <c r="BI1215" s="65"/>
    </row>
    <row r="1216" spans="4:61">
      <c r="D1216" s="162" t="str">
        <f t="shared" si="172"/>
        <v/>
      </c>
      <c r="E1216" s="162" t="str">
        <f t="shared" si="166"/>
        <v/>
      </c>
      <c r="F1216" s="164" t="str">
        <f t="shared" si="167"/>
        <v/>
      </c>
      <c r="G1216" s="165" t="str">
        <f t="shared" si="168"/>
        <v/>
      </c>
      <c r="H1216" s="164" t="str">
        <f t="shared" si="169"/>
        <v/>
      </c>
      <c r="I1216" s="162"/>
      <c r="J1216" s="210"/>
      <c r="K1216" s="162">
        <f t="shared" si="170"/>
        <v>0</v>
      </c>
      <c r="L1216" s="164" t="str">
        <f t="shared" si="171"/>
        <v/>
      </c>
      <c r="M1216" s="177"/>
      <c r="N1216" s="59"/>
      <c r="O1216" s="59"/>
      <c r="P1216" s="59"/>
      <c r="Q1216" s="59"/>
      <c r="R1216" s="59"/>
      <c r="S1216" s="59"/>
      <c r="T1216" s="59"/>
      <c r="U1216" s="59"/>
      <c r="V1216" s="59"/>
      <c r="AA1216" s="59"/>
      <c r="AB1216" s="59"/>
      <c r="AC1216" s="59"/>
      <c r="AD1216" s="59"/>
      <c r="AE1216" s="59"/>
      <c r="AF1216" s="59"/>
      <c r="AG1216" s="59"/>
      <c r="AH1216" s="65"/>
      <c r="BF1216" s="65"/>
      <c r="BG1216" s="65"/>
      <c r="BI1216" s="65"/>
    </row>
    <row r="1217" spans="4:61">
      <c r="D1217" s="162" t="str">
        <f t="shared" si="172"/>
        <v/>
      </c>
      <c r="E1217" s="162" t="str">
        <f t="shared" si="166"/>
        <v/>
      </c>
      <c r="F1217" s="164" t="str">
        <f t="shared" si="167"/>
        <v/>
      </c>
      <c r="G1217" s="165" t="str">
        <f t="shared" si="168"/>
        <v/>
      </c>
      <c r="H1217" s="164" t="str">
        <f t="shared" si="169"/>
        <v/>
      </c>
      <c r="I1217" s="162"/>
      <c r="J1217" s="210"/>
      <c r="K1217" s="162">
        <f t="shared" si="170"/>
        <v>0</v>
      </c>
      <c r="L1217" s="164" t="str">
        <f t="shared" si="171"/>
        <v/>
      </c>
      <c r="M1217" s="177"/>
      <c r="N1217" s="59"/>
      <c r="O1217" s="59"/>
      <c r="P1217" s="59"/>
      <c r="Q1217" s="59"/>
      <c r="R1217" s="59"/>
      <c r="S1217" s="59"/>
      <c r="T1217" s="59"/>
      <c r="U1217" s="59"/>
      <c r="V1217" s="59"/>
      <c r="AA1217" s="59"/>
      <c r="AB1217" s="59"/>
      <c r="AC1217" s="59"/>
      <c r="AD1217" s="59"/>
      <c r="AE1217" s="59"/>
      <c r="AF1217" s="59"/>
      <c r="AG1217" s="59"/>
      <c r="AH1217" s="65"/>
      <c r="BF1217" s="65"/>
      <c r="BG1217" s="65"/>
      <c r="BI1217" s="65"/>
    </row>
    <row r="1218" spans="4:61">
      <c r="D1218" s="162" t="str">
        <f t="shared" si="172"/>
        <v/>
      </c>
      <c r="E1218" s="162" t="str">
        <f t="shared" si="166"/>
        <v/>
      </c>
      <c r="F1218" s="164" t="str">
        <f t="shared" si="167"/>
        <v/>
      </c>
      <c r="G1218" s="165" t="str">
        <f t="shared" si="168"/>
        <v/>
      </c>
      <c r="H1218" s="164" t="str">
        <f t="shared" si="169"/>
        <v/>
      </c>
      <c r="I1218" s="162"/>
      <c r="J1218" s="210"/>
      <c r="K1218" s="162">
        <f t="shared" si="170"/>
        <v>0</v>
      </c>
      <c r="L1218" s="164" t="str">
        <f t="shared" si="171"/>
        <v/>
      </c>
      <c r="M1218" s="177"/>
      <c r="N1218" s="59"/>
      <c r="O1218" s="59"/>
      <c r="P1218" s="59"/>
      <c r="Q1218" s="59"/>
      <c r="R1218" s="59"/>
      <c r="S1218" s="59"/>
      <c r="T1218" s="59"/>
      <c r="U1218" s="59"/>
      <c r="V1218" s="59"/>
      <c r="AA1218" s="59"/>
      <c r="AB1218" s="59"/>
      <c r="AC1218" s="59"/>
      <c r="AD1218" s="59"/>
      <c r="AE1218" s="59"/>
      <c r="AF1218" s="59"/>
      <c r="AG1218" s="59"/>
      <c r="AH1218" s="65"/>
      <c r="BF1218" s="65"/>
      <c r="BG1218" s="65"/>
      <c r="BI1218" s="65"/>
    </row>
    <row r="1219" spans="4:61">
      <c r="D1219" s="162" t="str">
        <f t="shared" si="172"/>
        <v/>
      </c>
      <c r="E1219" s="162" t="str">
        <f t="shared" si="166"/>
        <v/>
      </c>
      <c r="F1219" s="164" t="str">
        <f t="shared" si="167"/>
        <v/>
      </c>
      <c r="G1219" s="165" t="str">
        <f t="shared" si="168"/>
        <v/>
      </c>
      <c r="H1219" s="164" t="str">
        <f t="shared" si="169"/>
        <v/>
      </c>
      <c r="I1219" s="162"/>
      <c r="J1219" s="210"/>
      <c r="K1219" s="162">
        <f t="shared" si="170"/>
        <v>0</v>
      </c>
      <c r="L1219" s="164" t="str">
        <f t="shared" si="171"/>
        <v/>
      </c>
      <c r="M1219" s="177"/>
      <c r="N1219" s="59"/>
      <c r="O1219" s="59"/>
      <c r="P1219" s="59"/>
      <c r="Q1219" s="59"/>
      <c r="R1219" s="59"/>
      <c r="S1219" s="59"/>
      <c r="T1219" s="59"/>
      <c r="U1219" s="59"/>
      <c r="V1219" s="59"/>
      <c r="AA1219" s="59"/>
      <c r="AB1219" s="59"/>
      <c r="AC1219" s="59"/>
      <c r="AD1219" s="59"/>
      <c r="AE1219" s="59"/>
      <c r="AF1219" s="59"/>
      <c r="AG1219" s="59"/>
      <c r="AH1219" s="65"/>
      <c r="BF1219" s="65"/>
      <c r="BG1219" s="65"/>
      <c r="BI1219" s="65"/>
    </row>
    <row r="1220" spans="4:61">
      <c r="D1220" s="162" t="str">
        <f t="shared" si="172"/>
        <v/>
      </c>
      <c r="E1220" s="162" t="str">
        <f t="shared" ref="E1220:E1283" si="173">IF(D1220="","",IF(ISERROR(INDEX($A$25:$B$34,MATCH(D1220,$A$25:$A$34,0),2)),0,INDEX($A$25:$B$34,MATCH(D1220,$A$25:$A$34,0),2)))</f>
        <v/>
      </c>
      <c r="F1220" s="164" t="str">
        <f t="shared" ref="F1220:F1283" si="174">IF(D1220="","",IF(emi&gt;(L1219*(1+rate/freq)),IF((L1219*(1+rate/freq))&lt;0,0,(L1219*(1+rate/freq))),emi))</f>
        <v/>
      </c>
      <c r="G1220" s="165" t="str">
        <f t="shared" ref="G1220:G1283" si="175">IF(D1220="","",IF(L1219&lt;0,0,L1219)*rate/freq)</f>
        <v/>
      </c>
      <c r="H1220" s="164" t="str">
        <f t="shared" si="169"/>
        <v/>
      </c>
      <c r="I1220" s="162"/>
      <c r="J1220" s="210"/>
      <c r="K1220" s="162">
        <f t="shared" si="170"/>
        <v>0</v>
      </c>
      <c r="L1220" s="164" t="str">
        <f t="shared" si="171"/>
        <v/>
      </c>
      <c r="M1220" s="177"/>
      <c r="N1220" s="59"/>
      <c r="O1220" s="59"/>
      <c r="P1220" s="59"/>
      <c r="Q1220" s="59"/>
      <c r="R1220" s="59"/>
      <c r="S1220" s="59"/>
      <c r="T1220" s="59"/>
      <c r="U1220" s="59"/>
      <c r="V1220" s="59"/>
      <c r="AA1220" s="59"/>
      <c r="AB1220" s="59"/>
      <c r="AC1220" s="59"/>
      <c r="AD1220" s="59"/>
      <c r="AE1220" s="59"/>
      <c r="AF1220" s="59"/>
      <c r="AG1220" s="59"/>
      <c r="AH1220" s="65"/>
      <c r="BF1220" s="65"/>
      <c r="BG1220" s="65"/>
      <c r="BI1220" s="65"/>
    </row>
    <row r="1221" spans="4:61">
      <c r="D1221" s="162" t="str">
        <f t="shared" si="172"/>
        <v/>
      </c>
      <c r="E1221" s="162" t="str">
        <f t="shared" si="173"/>
        <v/>
      </c>
      <c r="F1221" s="164" t="str">
        <f t="shared" si="174"/>
        <v/>
      </c>
      <c r="G1221" s="165" t="str">
        <f t="shared" si="175"/>
        <v/>
      </c>
      <c r="H1221" s="164" t="str">
        <f t="shared" ref="H1221:H1284" si="176">IF(D1221="","",F1221-G1221)</f>
        <v/>
      </c>
      <c r="I1221" s="162"/>
      <c r="J1221" s="210"/>
      <c r="K1221" s="162">
        <f t="shared" ref="K1221:K1284" si="177">IF(L1220=0,0,J1221)</f>
        <v>0</v>
      </c>
      <c r="L1221" s="164" t="str">
        <f t="shared" ref="L1221:L1284" si="178">IF(D1221="","",IF(L1220&lt;=0,0,IF(L1220+E1221-H1221-I1221-K1221&lt;0,0,L1220+E1221-H1221-I1221-K1221)))</f>
        <v/>
      </c>
      <c r="M1221" s="177"/>
      <c r="N1221" s="59"/>
      <c r="O1221" s="59"/>
      <c r="P1221" s="59"/>
      <c r="Q1221" s="59"/>
      <c r="R1221" s="59"/>
      <c r="S1221" s="59"/>
      <c r="T1221" s="59"/>
      <c r="U1221" s="59"/>
      <c r="V1221" s="59"/>
      <c r="AA1221" s="59"/>
      <c r="AB1221" s="59"/>
      <c r="AC1221" s="59"/>
      <c r="AD1221" s="59"/>
      <c r="AE1221" s="59"/>
      <c r="AF1221" s="59"/>
      <c r="AG1221" s="59"/>
      <c r="AH1221" s="65"/>
      <c r="BF1221" s="65"/>
      <c r="BG1221" s="65"/>
      <c r="BI1221" s="65"/>
    </row>
    <row r="1222" spans="4:61">
      <c r="D1222" s="162" t="str">
        <f t="shared" si="172"/>
        <v/>
      </c>
      <c r="E1222" s="162" t="str">
        <f t="shared" si="173"/>
        <v/>
      </c>
      <c r="F1222" s="164" t="str">
        <f t="shared" si="174"/>
        <v/>
      </c>
      <c r="G1222" s="165" t="str">
        <f t="shared" si="175"/>
        <v/>
      </c>
      <c r="H1222" s="164" t="str">
        <f t="shared" si="176"/>
        <v/>
      </c>
      <c r="I1222" s="162"/>
      <c r="J1222" s="210"/>
      <c r="K1222" s="162">
        <f t="shared" si="177"/>
        <v>0</v>
      </c>
      <c r="L1222" s="164" t="str">
        <f t="shared" si="178"/>
        <v/>
      </c>
      <c r="M1222" s="177"/>
      <c r="N1222" s="59"/>
      <c r="O1222" s="59"/>
      <c r="P1222" s="59"/>
      <c r="Q1222" s="59"/>
      <c r="R1222" s="59"/>
      <c r="S1222" s="59"/>
      <c r="T1222" s="59"/>
      <c r="U1222" s="59"/>
      <c r="V1222" s="59"/>
      <c r="AA1222" s="59"/>
      <c r="AB1222" s="59"/>
      <c r="AC1222" s="59"/>
      <c r="AD1222" s="59"/>
      <c r="AE1222" s="59"/>
      <c r="AF1222" s="59"/>
      <c r="AG1222" s="59"/>
      <c r="AH1222" s="65"/>
      <c r="BF1222" s="65"/>
      <c r="BG1222" s="65"/>
      <c r="BI1222" s="65"/>
    </row>
    <row r="1223" spans="4:61">
      <c r="D1223" s="162" t="str">
        <f t="shared" si="172"/>
        <v/>
      </c>
      <c r="E1223" s="162" t="str">
        <f t="shared" si="173"/>
        <v/>
      </c>
      <c r="F1223" s="164" t="str">
        <f t="shared" si="174"/>
        <v/>
      </c>
      <c r="G1223" s="165" t="str">
        <f t="shared" si="175"/>
        <v/>
      </c>
      <c r="H1223" s="164" t="str">
        <f t="shared" si="176"/>
        <v/>
      </c>
      <c r="I1223" s="162"/>
      <c r="J1223" s="210"/>
      <c r="K1223" s="162">
        <f t="shared" si="177"/>
        <v>0</v>
      </c>
      <c r="L1223" s="164" t="str">
        <f t="shared" si="178"/>
        <v/>
      </c>
      <c r="M1223" s="177"/>
      <c r="N1223" s="59"/>
      <c r="O1223" s="59"/>
      <c r="P1223" s="59"/>
      <c r="Q1223" s="59"/>
      <c r="R1223" s="59"/>
      <c r="S1223" s="59"/>
      <c r="T1223" s="59"/>
      <c r="U1223" s="59"/>
      <c r="V1223" s="59"/>
      <c r="AA1223" s="59"/>
      <c r="AB1223" s="59"/>
      <c r="AC1223" s="59"/>
      <c r="AD1223" s="59"/>
      <c r="AE1223" s="59"/>
      <c r="AF1223" s="59"/>
      <c r="AG1223" s="59"/>
      <c r="AH1223" s="65"/>
      <c r="BF1223" s="65"/>
      <c r="BG1223" s="65"/>
      <c r="BI1223" s="65"/>
    </row>
    <row r="1224" spans="4:61">
      <c r="D1224" s="162" t="str">
        <f t="shared" si="172"/>
        <v/>
      </c>
      <c r="E1224" s="162" t="str">
        <f t="shared" si="173"/>
        <v/>
      </c>
      <c r="F1224" s="164" t="str">
        <f t="shared" si="174"/>
        <v/>
      </c>
      <c r="G1224" s="165" t="str">
        <f t="shared" si="175"/>
        <v/>
      </c>
      <c r="H1224" s="164" t="str">
        <f t="shared" si="176"/>
        <v/>
      </c>
      <c r="I1224" s="162"/>
      <c r="J1224" s="210"/>
      <c r="K1224" s="162">
        <f t="shared" si="177"/>
        <v>0</v>
      </c>
      <c r="L1224" s="164" t="str">
        <f t="shared" si="178"/>
        <v/>
      </c>
      <c r="M1224" s="177"/>
      <c r="N1224" s="59"/>
      <c r="O1224" s="59"/>
      <c r="P1224" s="59"/>
      <c r="Q1224" s="59"/>
      <c r="R1224" s="59"/>
      <c r="S1224" s="59"/>
      <c r="T1224" s="59"/>
      <c r="U1224" s="59"/>
      <c r="V1224" s="59"/>
      <c r="AA1224" s="59"/>
      <c r="AB1224" s="59"/>
      <c r="AC1224" s="59"/>
      <c r="AD1224" s="59"/>
      <c r="AE1224" s="59"/>
      <c r="AF1224" s="59"/>
      <c r="AG1224" s="59"/>
      <c r="AH1224" s="65"/>
      <c r="BF1224" s="65"/>
      <c r="BG1224" s="65"/>
      <c r="BI1224" s="65"/>
    </row>
    <row r="1225" spans="4:61">
      <c r="D1225" s="162" t="str">
        <f t="shared" si="172"/>
        <v/>
      </c>
      <c r="E1225" s="162" t="str">
        <f t="shared" si="173"/>
        <v/>
      </c>
      <c r="F1225" s="164" t="str">
        <f t="shared" si="174"/>
        <v/>
      </c>
      <c r="G1225" s="165" t="str">
        <f t="shared" si="175"/>
        <v/>
      </c>
      <c r="H1225" s="164" t="str">
        <f t="shared" si="176"/>
        <v/>
      </c>
      <c r="I1225" s="162"/>
      <c r="J1225" s="210"/>
      <c r="K1225" s="162">
        <f t="shared" si="177"/>
        <v>0</v>
      </c>
      <c r="L1225" s="164" t="str">
        <f t="shared" si="178"/>
        <v/>
      </c>
      <c r="M1225" s="177"/>
      <c r="N1225" s="59"/>
      <c r="O1225" s="59"/>
      <c r="P1225" s="59"/>
      <c r="Q1225" s="59"/>
      <c r="R1225" s="59"/>
      <c r="S1225" s="59"/>
      <c r="T1225" s="59"/>
      <c r="U1225" s="59"/>
      <c r="V1225" s="59"/>
      <c r="AA1225" s="59"/>
      <c r="AB1225" s="59"/>
      <c r="AC1225" s="59"/>
      <c r="AD1225" s="59"/>
      <c r="AE1225" s="59"/>
      <c r="AF1225" s="59"/>
      <c r="AG1225" s="59"/>
      <c r="AH1225" s="65"/>
      <c r="BF1225" s="65"/>
      <c r="BG1225" s="65"/>
      <c r="BI1225" s="65"/>
    </row>
    <row r="1226" spans="4:61">
      <c r="D1226" s="162" t="str">
        <f t="shared" si="172"/>
        <v/>
      </c>
      <c r="E1226" s="162" t="str">
        <f t="shared" si="173"/>
        <v/>
      </c>
      <c r="F1226" s="164" t="str">
        <f t="shared" si="174"/>
        <v/>
      </c>
      <c r="G1226" s="165" t="str">
        <f t="shared" si="175"/>
        <v/>
      </c>
      <c r="H1226" s="164" t="str">
        <f t="shared" si="176"/>
        <v/>
      </c>
      <c r="I1226" s="162"/>
      <c r="J1226" s="210"/>
      <c r="K1226" s="162">
        <f t="shared" si="177"/>
        <v>0</v>
      </c>
      <c r="L1226" s="164" t="str">
        <f t="shared" si="178"/>
        <v/>
      </c>
      <c r="M1226" s="177"/>
      <c r="N1226" s="59"/>
      <c r="O1226" s="59"/>
      <c r="P1226" s="59"/>
      <c r="Q1226" s="59"/>
      <c r="R1226" s="59"/>
      <c r="S1226" s="59"/>
      <c r="T1226" s="59"/>
      <c r="U1226" s="59"/>
      <c r="V1226" s="59"/>
      <c r="AA1226" s="59"/>
      <c r="AB1226" s="59"/>
      <c r="AC1226" s="59"/>
      <c r="AD1226" s="59"/>
      <c r="AE1226" s="59"/>
      <c r="AF1226" s="59"/>
      <c r="AG1226" s="59"/>
      <c r="AH1226" s="65"/>
      <c r="BF1226" s="65"/>
      <c r="BG1226" s="65"/>
      <c r="BI1226" s="65"/>
    </row>
    <row r="1227" spans="4:61">
      <c r="D1227" s="162" t="str">
        <f t="shared" si="172"/>
        <v/>
      </c>
      <c r="E1227" s="162" t="str">
        <f t="shared" si="173"/>
        <v/>
      </c>
      <c r="F1227" s="164" t="str">
        <f t="shared" si="174"/>
        <v/>
      </c>
      <c r="G1227" s="165" t="str">
        <f t="shared" si="175"/>
        <v/>
      </c>
      <c r="H1227" s="164" t="str">
        <f t="shared" si="176"/>
        <v/>
      </c>
      <c r="I1227" s="162"/>
      <c r="J1227" s="210"/>
      <c r="K1227" s="162">
        <f t="shared" si="177"/>
        <v>0</v>
      </c>
      <c r="L1227" s="164" t="str">
        <f t="shared" si="178"/>
        <v/>
      </c>
      <c r="M1227" s="177"/>
      <c r="N1227" s="59"/>
      <c r="O1227" s="59"/>
      <c r="P1227" s="59"/>
      <c r="Q1227" s="59"/>
      <c r="R1227" s="59"/>
      <c r="S1227" s="59"/>
      <c r="T1227" s="59"/>
      <c r="U1227" s="59"/>
      <c r="V1227" s="59"/>
      <c r="AA1227" s="59"/>
      <c r="AB1227" s="59"/>
      <c r="AC1227" s="59"/>
      <c r="AD1227" s="59"/>
      <c r="AE1227" s="59"/>
      <c r="AF1227" s="59"/>
      <c r="AG1227" s="59"/>
      <c r="AH1227" s="65"/>
      <c r="BF1227" s="65"/>
      <c r="BG1227" s="65"/>
      <c r="BI1227" s="65"/>
    </row>
    <row r="1228" spans="4:61">
      <c r="D1228" s="162" t="str">
        <f t="shared" si="172"/>
        <v/>
      </c>
      <c r="E1228" s="162" t="str">
        <f t="shared" si="173"/>
        <v/>
      </c>
      <c r="F1228" s="164" t="str">
        <f t="shared" si="174"/>
        <v/>
      </c>
      <c r="G1228" s="165" t="str">
        <f t="shared" si="175"/>
        <v/>
      </c>
      <c r="H1228" s="164" t="str">
        <f t="shared" si="176"/>
        <v/>
      </c>
      <c r="I1228" s="162"/>
      <c r="J1228" s="210"/>
      <c r="K1228" s="162">
        <f t="shared" si="177"/>
        <v>0</v>
      </c>
      <c r="L1228" s="164" t="str">
        <f t="shared" si="178"/>
        <v/>
      </c>
      <c r="M1228" s="177"/>
      <c r="N1228" s="59"/>
      <c r="O1228" s="59"/>
      <c r="P1228" s="59"/>
      <c r="Q1228" s="59"/>
      <c r="R1228" s="59"/>
      <c r="S1228" s="59"/>
      <c r="T1228" s="59"/>
      <c r="U1228" s="59"/>
      <c r="V1228" s="59"/>
      <c r="AA1228" s="59"/>
      <c r="AB1228" s="59"/>
      <c r="AC1228" s="59"/>
      <c r="AD1228" s="59"/>
      <c r="AE1228" s="59"/>
      <c r="AF1228" s="59"/>
      <c r="AG1228" s="59"/>
      <c r="AH1228" s="65"/>
      <c r="BF1228" s="65"/>
      <c r="BG1228" s="65"/>
      <c r="BI1228" s="65"/>
    </row>
    <row r="1229" spans="4:61">
      <c r="D1229" s="162" t="str">
        <f t="shared" si="172"/>
        <v/>
      </c>
      <c r="E1229" s="162" t="str">
        <f t="shared" si="173"/>
        <v/>
      </c>
      <c r="F1229" s="164" t="str">
        <f t="shared" si="174"/>
        <v/>
      </c>
      <c r="G1229" s="165" t="str">
        <f t="shared" si="175"/>
        <v/>
      </c>
      <c r="H1229" s="164" t="str">
        <f t="shared" si="176"/>
        <v/>
      </c>
      <c r="I1229" s="162"/>
      <c r="J1229" s="210"/>
      <c r="K1229" s="162">
        <f t="shared" si="177"/>
        <v>0</v>
      </c>
      <c r="L1229" s="164" t="str">
        <f t="shared" si="178"/>
        <v/>
      </c>
      <c r="M1229" s="177"/>
      <c r="N1229" s="59"/>
      <c r="O1229" s="59"/>
      <c r="P1229" s="59"/>
      <c r="Q1229" s="59"/>
      <c r="R1229" s="59"/>
      <c r="S1229" s="59"/>
      <c r="T1229" s="59"/>
      <c r="U1229" s="59"/>
      <c r="V1229" s="59"/>
      <c r="AA1229" s="59"/>
      <c r="AB1229" s="59"/>
      <c r="AC1229" s="59"/>
      <c r="AD1229" s="59"/>
      <c r="AE1229" s="59"/>
      <c r="AF1229" s="59"/>
      <c r="AG1229" s="59"/>
      <c r="AH1229" s="65"/>
      <c r="BF1229" s="65"/>
      <c r="BG1229" s="65"/>
      <c r="BI1229" s="65"/>
    </row>
    <row r="1230" spans="4:61">
      <c r="D1230" s="162" t="str">
        <f t="shared" si="172"/>
        <v/>
      </c>
      <c r="E1230" s="162" t="str">
        <f t="shared" si="173"/>
        <v/>
      </c>
      <c r="F1230" s="164" t="str">
        <f t="shared" si="174"/>
        <v/>
      </c>
      <c r="G1230" s="165" t="str">
        <f t="shared" si="175"/>
        <v/>
      </c>
      <c r="H1230" s="164" t="str">
        <f t="shared" si="176"/>
        <v/>
      </c>
      <c r="I1230" s="162"/>
      <c r="J1230" s="210"/>
      <c r="K1230" s="162">
        <f t="shared" si="177"/>
        <v>0</v>
      </c>
      <c r="L1230" s="164" t="str">
        <f t="shared" si="178"/>
        <v/>
      </c>
      <c r="M1230" s="177"/>
      <c r="N1230" s="59"/>
      <c r="O1230" s="59"/>
      <c r="P1230" s="59"/>
      <c r="Q1230" s="59"/>
      <c r="R1230" s="59"/>
      <c r="S1230" s="59"/>
      <c r="T1230" s="59"/>
      <c r="U1230" s="59"/>
      <c r="V1230" s="59"/>
      <c r="AA1230" s="59"/>
      <c r="AB1230" s="59"/>
      <c r="AC1230" s="59"/>
      <c r="AD1230" s="59"/>
      <c r="AE1230" s="59"/>
      <c r="AF1230" s="59"/>
      <c r="AG1230" s="59"/>
      <c r="AH1230" s="65"/>
      <c r="BF1230" s="65"/>
      <c r="BG1230" s="65"/>
      <c r="BI1230" s="65"/>
    </row>
    <row r="1231" spans="4:61">
      <c r="D1231" s="162" t="str">
        <f t="shared" si="172"/>
        <v/>
      </c>
      <c r="E1231" s="162" t="str">
        <f t="shared" si="173"/>
        <v/>
      </c>
      <c r="F1231" s="164" t="str">
        <f t="shared" si="174"/>
        <v/>
      </c>
      <c r="G1231" s="165" t="str">
        <f t="shared" si="175"/>
        <v/>
      </c>
      <c r="H1231" s="164" t="str">
        <f t="shared" si="176"/>
        <v/>
      </c>
      <c r="I1231" s="162"/>
      <c r="J1231" s="210"/>
      <c r="K1231" s="162">
        <f t="shared" si="177"/>
        <v>0</v>
      </c>
      <c r="L1231" s="164" t="str">
        <f t="shared" si="178"/>
        <v/>
      </c>
      <c r="M1231" s="177"/>
      <c r="N1231" s="59"/>
      <c r="O1231" s="59"/>
      <c r="P1231" s="59"/>
      <c r="Q1231" s="59"/>
      <c r="R1231" s="59"/>
      <c r="S1231" s="59"/>
      <c r="T1231" s="59"/>
      <c r="U1231" s="59"/>
      <c r="V1231" s="59"/>
      <c r="AA1231" s="59"/>
      <c r="AB1231" s="59"/>
      <c r="AC1231" s="59"/>
      <c r="AD1231" s="59"/>
      <c r="AE1231" s="59"/>
      <c r="AF1231" s="59"/>
      <c r="AG1231" s="59"/>
      <c r="AH1231" s="65"/>
      <c r="BF1231" s="65"/>
      <c r="BG1231" s="65"/>
      <c r="BI1231" s="65"/>
    </row>
    <row r="1232" spans="4:61">
      <c r="D1232" s="162" t="str">
        <f t="shared" si="172"/>
        <v/>
      </c>
      <c r="E1232" s="162" t="str">
        <f t="shared" si="173"/>
        <v/>
      </c>
      <c r="F1232" s="164" t="str">
        <f t="shared" si="174"/>
        <v/>
      </c>
      <c r="G1232" s="165" t="str">
        <f t="shared" si="175"/>
        <v/>
      </c>
      <c r="H1232" s="164" t="str">
        <f t="shared" si="176"/>
        <v/>
      </c>
      <c r="I1232" s="162"/>
      <c r="J1232" s="210"/>
      <c r="K1232" s="162">
        <f t="shared" si="177"/>
        <v>0</v>
      </c>
      <c r="L1232" s="164" t="str">
        <f t="shared" si="178"/>
        <v/>
      </c>
      <c r="M1232" s="177"/>
      <c r="N1232" s="59"/>
      <c r="O1232" s="59"/>
      <c r="P1232" s="59"/>
      <c r="Q1232" s="59"/>
      <c r="R1232" s="59"/>
      <c r="S1232" s="59"/>
      <c r="T1232" s="59"/>
      <c r="U1232" s="59"/>
      <c r="V1232" s="59"/>
      <c r="AA1232" s="59"/>
      <c r="AB1232" s="59"/>
      <c r="AC1232" s="59"/>
      <c r="AD1232" s="59"/>
      <c r="AE1232" s="59"/>
      <c r="AF1232" s="59"/>
      <c r="AG1232" s="59"/>
      <c r="AH1232" s="65"/>
      <c r="BF1232" s="65"/>
      <c r="BG1232" s="65"/>
      <c r="BI1232" s="65"/>
    </row>
    <row r="1233" spans="4:61">
      <c r="D1233" s="162" t="str">
        <f t="shared" si="172"/>
        <v/>
      </c>
      <c r="E1233" s="162" t="str">
        <f t="shared" si="173"/>
        <v/>
      </c>
      <c r="F1233" s="164" t="str">
        <f t="shared" si="174"/>
        <v/>
      </c>
      <c r="G1233" s="165" t="str">
        <f t="shared" si="175"/>
        <v/>
      </c>
      <c r="H1233" s="164" t="str">
        <f t="shared" si="176"/>
        <v/>
      </c>
      <c r="I1233" s="162"/>
      <c r="J1233" s="210"/>
      <c r="K1233" s="162">
        <f t="shared" si="177"/>
        <v>0</v>
      </c>
      <c r="L1233" s="164" t="str">
        <f t="shared" si="178"/>
        <v/>
      </c>
      <c r="M1233" s="177"/>
      <c r="N1233" s="59"/>
      <c r="O1233" s="59"/>
      <c r="P1233" s="59"/>
      <c r="Q1233" s="59"/>
      <c r="R1233" s="59"/>
      <c r="S1233" s="59"/>
      <c r="T1233" s="59"/>
      <c r="U1233" s="59"/>
      <c r="V1233" s="59"/>
      <c r="AA1233" s="59"/>
      <c r="AB1233" s="59"/>
      <c r="AC1233" s="59"/>
      <c r="AD1233" s="59"/>
      <c r="AE1233" s="59"/>
      <c r="AF1233" s="59"/>
      <c r="AG1233" s="59"/>
      <c r="AH1233" s="65"/>
      <c r="BF1233" s="65"/>
      <c r="BG1233" s="65"/>
      <c r="BI1233" s="65"/>
    </row>
    <row r="1234" spans="4:61">
      <c r="D1234" s="162" t="str">
        <f t="shared" si="172"/>
        <v/>
      </c>
      <c r="E1234" s="162" t="str">
        <f t="shared" si="173"/>
        <v/>
      </c>
      <c r="F1234" s="164" t="str">
        <f t="shared" si="174"/>
        <v/>
      </c>
      <c r="G1234" s="165" t="str">
        <f t="shared" si="175"/>
        <v/>
      </c>
      <c r="H1234" s="164" t="str">
        <f t="shared" si="176"/>
        <v/>
      </c>
      <c r="I1234" s="162"/>
      <c r="J1234" s="210"/>
      <c r="K1234" s="162">
        <f t="shared" si="177"/>
        <v>0</v>
      </c>
      <c r="L1234" s="164" t="str">
        <f t="shared" si="178"/>
        <v/>
      </c>
      <c r="M1234" s="177"/>
      <c r="N1234" s="59"/>
      <c r="O1234" s="59"/>
      <c r="P1234" s="59"/>
      <c r="Q1234" s="59"/>
      <c r="R1234" s="59"/>
      <c r="S1234" s="59"/>
      <c r="T1234" s="59"/>
      <c r="U1234" s="59"/>
      <c r="V1234" s="59"/>
      <c r="AA1234" s="59"/>
      <c r="AB1234" s="59"/>
      <c r="AC1234" s="59"/>
      <c r="AD1234" s="59"/>
      <c r="AE1234" s="59"/>
      <c r="AF1234" s="59"/>
      <c r="AG1234" s="59"/>
      <c r="AH1234" s="65"/>
      <c r="BF1234" s="65"/>
      <c r="BG1234" s="65"/>
      <c r="BI1234" s="65"/>
    </row>
    <row r="1235" spans="4:61">
      <c r="D1235" s="162" t="str">
        <f t="shared" si="172"/>
        <v/>
      </c>
      <c r="E1235" s="162" t="str">
        <f t="shared" si="173"/>
        <v/>
      </c>
      <c r="F1235" s="164" t="str">
        <f t="shared" si="174"/>
        <v/>
      </c>
      <c r="G1235" s="165" t="str">
        <f t="shared" si="175"/>
        <v/>
      </c>
      <c r="H1235" s="164" t="str">
        <f t="shared" si="176"/>
        <v/>
      </c>
      <c r="I1235" s="162"/>
      <c r="J1235" s="210"/>
      <c r="K1235" s="162">
        <f t="shared" si="177"/>
        <v>0</v>
      </c>
      <c r="L1235" s="164" t="str">
        <f t="shared" si="178"/>
        <v/>
      </c>
      <c r="M1235" s="177"/>
      <c r="N1235" s="59"/>
      <c r="O1235" s="59"/>
      <c r="P1235" s="59"/>
      <c r="Q1235" s="59"/>
      <c r="R1235" s="59"/>
      <c r="S1235" s="59"/>
      <c r="T1235" s="59"/>
      <c r="U1235" s="59"/>
      <c r="V1235" s="59"/>
      <c r="AA1235" s="59"/>
      <c r="AB1235" s="59"/>
      <c r="AC1235" s="59"/>
      <c r="AD1235" s="59"/>
      <c r="AE1235" s="59"/>
      <c r="AF1235" s="59"/>
      <c r="AG1235" s="59"/>
      <c r="AH1235" s="65"/>
      <c r="BF1235" s="65"/>
      <c r="BG1235" s="65"/>
      <c r="BI1235" s="65"/>
    </row>
    <row r="1236" spans="4:61">
      <c r="D1236" s="162" t="str">
        <f t="shared" si="172"/>
        <v/>
      </c>
      <c r="E1236" s="162" t="str">
        <f t="shared" si="173"/>
        <v/>
      </c>
      <c r="F1236" s="164" t="str">
        <f t="shared" si="174"/>
        <v/>
      </c>
      <c r="G1236" s="165" t="str">
        <f t="shared" si="175"/>
        <v/>
      </c>
      <c r="H1236" s="164" t="str">
        <f t="shared" si="176"/>
        <v/>
      </c>
      <c r="I1236" s="162"/>
      <c r="J1236" s="210"/>
      <c r="K1236" s="162">
        <f t="shared" si="177"/>
        <v>0</v>
      </c>
      <c r="L1236" s="164" t="str">
        <f t="shared" si="178"/>
        <v/>
      </c>
      <c r="M1236" s="177"/>
      <c r="N1236" s="59"/>
      <c r="O1236" s="59"/>
      <c r="P1236" s="59"/>
      <c r="Q1236" s="59"/>
      <c r="R1236" s="59"/>
      <c r="S1236" s="59"/>
      <c r="T1236" s="59"/>
      <c r="U1236" s="59"/>
      <c r="V1236" s="59"/>
      <c r="AA1236" s="59"/>
      <c r="AB1236" s="59"/>
      <c r="AC1236" s="59"/>
      <c r="AD1236" s="59"/>
      <c r="AE1236" s="59"/>
      <c r="AF1236" s="59"/>
      <c r="AG1236" s="59"/>
      <c r="AH1236" s="65"/>
      <c r="BF1236" s="65"/>
      <c r="BG1236" s="65"/>
      <c r="BI1236" s="65"/>
    </row>
    <row r="1237" spans="4:61">
      <c r="D1237" s="162" t="str">
        <f t="shared" si="172"/>
        <v/>
      </c>
      <c r="E1237" s="162" t="str">
        <f t="shared" si="173"/>
        <v/>
      </c>
      <c r="F1237" s="164" t="str">
        <f t="shared" si="174"/>
        <v/>
      </c>
      <c r="G1237" s="165" t="str">
        <f t="shared" si="175"/>
        <v/>
      </c>
      <c r="H1237" s="164" t="str">
        <f t="shared" si="176"/>
        <v/>
      </c>
      <c r="I1237" s="162"/>
      <c r="J1237" s="210"/>
      <c r="K1237" s="162">
        <f t="shared" si="177"/>
        <v>0</v>
      </c>
      <c r="L1237" s="164" t="str">
        <f t="shared" si="178"/>
        <v/>
      </c>
      <c r="M1237" s="177"/>
      <c r="N1237" s="59"/>
      <c r="O1237" s="59"/>
      <c r="P1237" s="59"/>
      <c r="Q1237" s="59"/>
      <c r="R1237" s="59"/>
      <c r="S1237" s="59"/>
      <c r="T1237" s="59"/>
      <c r="U1237" s="59"/>
      <c r="V1237" s="59"/>
      <c r="AA1237" s="59"/>
      <c r="AB1237" s="59"/>
      <c r="AC1237" s="59"/>
      <c r="AD1237" s="59"/>
      <c r="AE1237" s="59"/>
      <c r="AF1237" s="59"/>
      <c r="AG1237" s="59"/>
      <c r="AH1237" s="65"/>
      <c r="BF1237" s="65"/>
      <c r="BG1237" s="65"/>
      <c r="BI1237" s="65"/>
    </row>
    <row r="1238" spans="4:61">
      <c r="D1238" s="162" t="str">
        <f t="shared" si="172"/>
        <v/>
      </c>
      <c r="E1238" s="162" t="str">
        <f t="shared" si="173"/>
        <v/>
      </c>
      <c r="F1238" s="164" t="str">
        <f t="shared" si="174"/>
        <v/>
      </c>
      <c r="G1238" s="165" t="str">
        <f t="shared" si="175"/>
        <v/>
      </c>
      <c r="H1238" s="164" t="str">
        <f t="shared" si="176"/>
        <v/>
      </c>
      <c r="I1238" s="162"/>
      <c r="J1238" s="210"/>
      <c r="K1238" s="162">
        <f t="shared" si="177"/>
        <v>0</v>
      </c>
      <c r="L1238" s="164" t="str">
        <f t="shared" si="178"/>
        <v/>
      </c>
      <c r="M1238" s="177"/>
      <c r="N1238" s="59"/>
      <c r="O1238" s="59"/>
      <c r="P1238" s="59"/>
      <c r="Q1238" s="59"/>
      <c r="R1238" s="59"/>
      <c r="S1238" s="59"/>
      <c r="T1238" s="59"/>
      <c r="U1238" s="59"/>
      <c r="V1238" s="59"/>
      <c r="AA1238" s="59"/>
      <c r="AB1238" s="59"/>
      <c r="AC1238" s="59"/>
      <c r="AD1238" s="59"/>
      <c r="AE1238" s="59"/>
      <c r="AF1238" s="59"/>
      <c r="AG1238" s="59"/>
      <c r="AH1238" s="65"/>
      <c r="BF1238" s="65"/>
      <c r="BG1238" s="65"/>
      <c r="BI1238" s="65"/>
    </row>
    <row r="1239" spans="4:61">
      <c r="D1239" s="162" t="str">
        <f t="shared" si="172"/>
        <v/>
      </c>
      <c r="E1239" s="162" t="str">
        <f t="shared" si="173"/>
        <v/>
      </c>
      <c r="F1239" s="164" t="str">
        <f t="shared" si="174"/>
        <v/>
      </c>
      <c r="G1239" s="165" t="str">
        <f t="shared" si="175"/>
        <v/>
      </c>
      <c r="H1239" s="164" t="str">
        <f t="shared" si="176"/>
        <v/>
      </c>
      <c r="I1239" s="162"/>
      <c r="J1239" s="210"/>
      <c r="K1239" s="162">
        <f t="shared" si="177"/>
        <v>0</v>
      </c>
      <c r="L1239" s="164" t="str">
        <f t="shared" si="178"/>
        <v/>
      </c>
      <c r="M1239" s="177"/>
      <c r="N1239" s="59"/>
      <c r="O1239" s="59"/>
      <c r="P1239" s="59"/>
      <c r="Q1239" s="59"/>
      <c r="R1239" s="59"/>
      <c r="S1239" s="59"/>
      <c r="T1239" s="59"/>
      <c r="U1239" s="59"/>
      <c r="V1239" s="59"/>
      <c r="AA1239" s="59"/>
      <c r="AB1239" s="59"/>
      <c r="AC1239" s="59"/>
      <c r="AD1239" s="59"/>
      <c r="AE1239" s="59"/>
      <c r="AF1239" s="59"/>
      <c r="AG1239" s="59"/>
      <c r="AH1239" s="65"/>
      <c r="BF1239" s="65"/>
      <c r="BG1239" s="65"/>
      <c r="BI1239" s="65"/>
    </row>
    <row r="1240" spans="4:61">
      <c r="D1240" s="162" t="str">
        <f t="shared" si="172"/>
        <v/>
      </c>
      <c r="E1240" s="162" t="str">
        <f t="shared" si="173"/>
        <v/>
      </c>
      <c r="F1240" s="164" t="str">
        <f t="shared" si="174"/>
        <v/>
      </c>
      <c r="G1240" s="165" t="str">
        <f t="shared" si="175"/>
        <v/>
      </c>
      <c r="H1240" s="164" t="str">
        <f t="shared" si="176"/>
        <v/>
      </c>
      <c r="I1240" s="162"/>
      <c r="J1240" s="210"/>
      <c r="K1240" s="162">
        <f t="shared" si="177"/>
        <v>0</v>
      </c>
      <c r="L1240" s="164" t="str">
        <f t="shared" si="178"/>
        <v/>
      </c>
      <c r="M1240" s="177"/>
      <c r="N1240" s="59"/>
      <c r="O1240" s="59"/>
      <c r="P1240" s="59"/>
      <c r="Q1240" s="59"/>
      <c r="R1240" s="59"/>
      <c r="S1240" s="59"/>
      <c r="T1240" s="59"/>
      <c r="U1240" s="59"/>
      <c r="V1240" s="59"/>
      <c r="AA1240" s="59"/>
      <c r="AB1240" s="59"/>
      <c r="AC1240" s="59"/>
      <c r="AD1240" s="59"/>
      <c r="AE1240" s="59"/>
      <c r="AF1240" s="59"/>
      <c r="AG1240" s="59"/>
      <c r="AH1240" s="65"/>
      <c r="BF1240" s="65"/>
      <c r="BG1240" s="65"/>
      <c r="BI1240" s="65"/>
    </row>
    <row r="1241" spans="4:61">
      <c r="D1241" s="162" t="str">
        <f t="shared" si="172"/>
        <v/>
      </c>
      <c r="E1241" s="162" t="str">
        <f t="shared" si="173"/>
        <v/>
      </c>
      <c r="F1241" s="164" t="str">
        <f t="shared" si="174"/>
        <v/>
      </c>
      <c r="G1241" s="165" t="str">
        <f t="shared" si="175"/>
        <v/>
      </c>
      <c r="H1241" s="164" t="str">
        <f t="shared" si="176"/>
        <v/>
      </c>
      <c r="I1241" s="162"/>
      <c r="J1241" s="210"/>
      <c r="K1241" s="162">
        <f t="shared" si="177"/>
        <v>0</v>
      </c>
      <c r="L1241" s="164" t="str">
        <f t="shared" si="178"/>
        <v/>
      </c>
      <c r="M1241" s="177"/>
      <c r="N1241" s="59"/>
      <c r="O1241" s="59"/>
      <c r="P1241" s="59"/>
      <c r="Q1241" s="59"/>
      <c r="R1241" s="59"/>
      <c r="S1241" s="59"/>
      <c r="T1241" s="59"/>
      <c r="U1241" s="59"/>
      <c r="V1241" s="59"/>
      <c r="AA1241" s="59"/>
      <c r="AB1241" s="59"/>
      <c r="AC1241" s="59"/>
      <c r="AD1241" s="59"/>
      <c r="AE1241" s="59"/>
      <c r="AF1241" s="59"/>
      <c r="AG1241" s="59"/>
      <c r="AH1241" s="65"/>
      <c r="BF1241" s="65"/>
      <c r="BG1241" s="65"/>
      <c r="BI1241" s="65"/>
    </row>
    <row r="1242" spans="4:61">
      <c r="D1242" s="162" t="str">
        <f t="shared" si="172"/>
        <v/>
      </c>
      <c r="E1242" s="162" t="str">
        <f t="shared" si="173"/>
        <v/>
      </c>
      <c r="F1242" s="164" t="str">
        <f t="shared" si="174"/>
        <v/>
      </c>
      <c r="G1242" s="165" t="str">
        <f t="shared" si="175"/>
        <v/>
      </c>
      <c r="H1242" s="164" t="str">
        <f t="shared" si="176"/>
        <v/>
      </c>
      <c r="I1242" s="162"/>
      <c r="J1242" s="210"/>
      <c r="K1242" s="162">
        <f t="shared" si="177"/>
        <v>0</v>
      </c>
      <c r="L1242" s="164" t="str">
        <f t="shared" si="178"/>
        <v/>
      </c>
      <c r="M1242" s="177"/>
      <c r="N1242" s="59"/>
      <c r="O1242" s="59"/>
      <c r="P1242" s="59"/>
      <c r="Q1242" s="59"/>
      <c r="R1242" s="59"/>
      <c r="S1242" s="59"/>
      <c r="T1242" s="59"/>
      <c r="U1242" s="59"/>
      <c r="V1242" s="59"/>
      <c r="AA1242" s="59"/>
      <c r="AB1242" s="59"/>
      <c r="AC1242" s="59"/>
      <c r="AD1242" s="59"/>
      <c r="AE1242" s="59"/>
      <c r="AF1242" s="59"/>
      <c r="AG1242" s="59"/>
      <c r="AH1242" s="65"/>
      <c r="BF1242" s="65"/>
      <c r="BG1242" s="65"/>
      <c r="BI1242" s="65"/>
    </row>
    <row r="1243" spans="4:61">
      <c r="D1243" s="162" t="str">
        <f t="shared" si="172"/>
        <v/>
      </c>
      <c r="E1243" s="162" t="str">
        <f t="shared" si="173"/>
        <v/>
      </c>
      <c r="F1243" s="164" t="str">
        <f t="shared" si="174"/>
        <v/>
      </c>
      <c r="G1243" s="165" t="str">
        <f t="shared" si="175"/>
        <v/>
      </c>
      <c r="H1243" s="164" t="str">
        <f t="shared" si="176"/>
        <v/>
      </c>
      <c r="I1243" s="162"/>
      <c r="J1243" s="210"/>
      <c r="K1243" s="162">
        <f t="shared" si="177"/>
        <v>0</v>
      </c>
      <c r="L1243" s="164" t="str">
        <f t="shared" si="178"/>
        <v/>
      </c>
      <c r="M1243" s="177"/>
      <c r="N1243" s="59"/>
      <c r="O1243" s="59"/>
      <c r="P1243" s="59"/>
      <c r="Q1243" s="59"/>
      <c r="R1243" s="59"/>
      <c r="S1243" s="59"/>
      <c r="T1243" s="59"/>
      <c r="U1243" s="59"/>
      <c r="V1243" s="59"/>
      <c r="AA1243" s="59"/>
      <c r="AB1243" s="59"/>
      <c r="AC1243" s="59"/>
      <c r="AD1243" s="59"/>
      <c r="AE1243" s="59"/>
      <c r="AF1243" s="59"/>
      <c r="AG1243" s="59"/>
      <c r="AH1243" s="65"/>
      <c r="BF1243" s="65"/>
      <c r="BG1243" s="65"/>
      <c r="BI1243" s="65"/>
    </row>
    <row r="1244" spans="4:61">
      <c r="D1244" s="162" t="str">
        <f t="shared" si="172"/>
        <v/>
      </c>
      <c r="E1244" s="162" t="str">
        <f t="shared" si="173"/>
        <v/>
      </c>
      <c r="F1244" s="164" t="str">
        <f t="shared" si="174"/>
        <v/>
      </c>
      <c r="G1244" s="165" t="str">
        <f t="shared" si="175"/>
        <v/>
      </c>
      <c r="H1244" s="164" t="str">
        <f t="shared" si="176"/>
        <v/>
      </c>
      <c r="I1244" s="162"/>
      <c r="J1244" s="210"/>
      <c r="K1244" s="162">
        <f t="shared" si="177"/>
        <v>0</v>
      </c>
      <c r="L1244" s="164" t="str">
        <f t="shared" si="178"/>
        <v/>
      </c>
      <c r="M1244" s="177"/>
      <c r="N1244" s="59"/>
      <c r="O1244" s="59"/>
      <c r="P1244" s="59"/>
      <c r="Q1244" s="59"/>
      <c r="R1244" s="59"/>
      <c r="S1244" s="59"/>
      <c r="T1244" s="59"/>
      <c r="U1244" s="59"/>
      <c r="V1244" s="59"/>
      <c r="AA1244" s="59"/>
      <c r="AB1244" s="59"/>
      <c r="AC1244" s="59"/>
      <c r="AD1244" s="59"/>
      <c r="AE1244" s="59"/>
      <c r="AF1244" s="59"/>
      <c r="AG1244" s="59"/>
      <c r="AH1244" s="65"/>
      <c r="BF1244" s="65"/>
      <c r="BG1244" s="65"/>
      <c r="BI1244" s="65"/>
    </row>
    <row r="1245" spans="4:61">
      <c r="D1245" s="162" t="str">
        <f t="shared" si="172"/>
        <v/>
      </c>
      <c r="E1245" s="162" t="str">
        <f t="shared" si="173"/>
        <v/>
      </c>
      <c r="F1245" s="164" t="str">
        <f t="shared" si="174"/>
        <v/>
      </c>
      <c r="G1245" s="165" t="str">
        <f t="shared" si="175"/>
        <v/>
      </c>
      <c r="H1245" s="164" t="str">
        <f t="shared" si="176"/>
        <v/>
      </c>
      <c r="I1245" s="162"/>
      <c r="J1245" s="210"/>
      <c r="K1245" s="162">
        <f t="shared" si="177"/>
        <v>0</v>
      </c>
      <c r="L1245" s="164" t="str">
        <f t="shared" si="178"/>
        <v/>
      </c>
      <c r="M1245" s="177"/>
      <c r="N1245" s="59"/>
      <c r="O1245" s="59"/>
      <c r="P1245" s="59"/>
      <c r="Q1245" s="59"/>
      <c r="R1245" s="59"/>
      <c r="S1245" s="59"/>
      <c r="T1245" s="59"/>
      <c r="U1245" s="59"/>
      <c r="V1245" s="59"/>
      <c r="AA1245" s="59"/>
      <c r="AB1245" s="59"/>
      <c r="AC1245" s="59"/>
      <c r="AD1245" s="59"/>
      <c r="AE1245" s="59"/>
      <c r="AF1245" s="59"/>
      <c r="AG1245" s="59"/>
      <c r="AH1245" s="65"/>
      <c r="BF1245" s="65"/>
      <c r="BG1245" s="65"/>
      <c r="BI1245" s="65"/>
    </row>
    <row r="1246" spans="4:61">
      <c r="D1246" s="162" t="str">
        <f t="shared" si="172"/>
        <v/>
      </c>
      <c r="E1246" s="162" t="str">
        <f t="shared" si="173"/>
        <v/>
      </c>
      <c r="F1246" s="164" t="str">
        <f t="shared" si="174"/>
        <v/>
      </c>
      <c r="G1246" s="165" t="str">
        <f t="shared" si="175"/>
        <v/>
      </c>
      <c r="H1246" s="164" t="str">
        <f t="shared" si="176"/>
        <v/>
      </c>
      <c r="I1246" s="162"/>
      <c r="J1246" s="210"/>
      <c r="K1246" s="162">
        <f t="shared" si="177"/>
        <v>0</v>
      </c>
      <c r="L1246" s="164" t="str">
        <f t="shared" si="178"/>
        <v/>
      </c>
      <c r="M1246" s="177"/>
      <c r="N1246" s="59"/>
      <c r="O1246" s="59"/>
      <c r="P1246" s="59"/>
      <c r="Q1246" s="59"/>
      <c r="R1246" s="59"/>
      <c r="S1246" s="59"/>
      <c r="T1246" s="59"/>
      <c r="U1246" s="59"/>
      <c r="V1246" s="59"/>
      <c r="AA1246" s="59"/>
      <c r="AB1246" s="59"/>
      <c r="AC1246" s="59"/>
      <c r="AD1246" s="59"/>
      <c r="AE1246" s="59"/>
      <c r="AF1246" s="59"/>
      <c r="AG1246" s="59"/>
      <c r="AH1246" s="65"/>
      <c r="BF1246" s="65"/>
      <c r="BG1246" s="65"/>
      <c r="BI1246" s="65"/>
    </row>
    <row r="1247" spans="4:61">
      <c r="D1247" s="162" t="str">
        <f t="shared" si="172"/>
        <v/>
      </c>
      <c r="E1247" s="162" t="str">
        <f t="shared" si="173"/>
        <v/>
      </c>
      <c r="F1247" s="164" t="str">
        <f t="shared" si="174"/>
        <v/>
      </c>
      <c r="G1247" s="165" t="str">
        <f t="shared" si="175"/>
        <v/>
      </c>
      <c r="H1247" s="164" t="str">
        <f t="shared" si="176"/>
        <v/>
      </c>
      <c r="I1247" s="162"/>
      <c r="J1247" s="210"/>
      <c r="K1247" s="162">
        <f t="shared" si="177"/>
        <v>0</v>
      </c>
      <c r="L1247" s="164" t="str">
        <f t="shared" si="178"/>
        <v/>
      </c>
      <c r="M1247" s="177"/>
      <c r="N1247" s="59"/>
      <c r="O1247" s="59"/>
      <c r="P1247" s="59"/>
      <c r="Q1247" s="59"/>
      <c r="R1247" s="59"/>
      <c r="S1247" s="59"/>
      <c r="T1247" s="59"/>
      <c r="U1247" s="59"/>
      <c r="V1247" s="59"/>
      <c r="AA1247" s="59"/>
      <c r="AB1247" s="59"/>
      <c r="AC1247" s="59"/>
      <c r="AD1247" s="59"/>
      <c r="AE1247" s="59"/>
      <c r="AF1247" s="59"/>
      <c r="AG1247" s="59"/>
      <c r="AH1247" s="65"/>
      <c r="BF1247" s="65"/>
      <c r="BG1247" s="65"/>
      <c r="BI1247" s="65"/>
    </row>
    <row r="1248" spans="4:61">
      <c r="D1248" s="162" t="str">
        <f t="shared" si="172"/>
        <v/>
      </c>
      <c r="E1248" s="162" t="str">
        <f t="shared" si="173"/>
        <v/>
      </c>
      <c r="F1248" s="164" t="str">
        <f t="shared" si="174"/>
        <v/>
      </c>
      <c r="G1248" s="165" t="str">
        <f t="shared" si="175"/>
        <v/>
      </c>
      <c r="H1248" s="164" t="str">
        <f t="shared" si="176"/>
        <v/>
      </c>
      <c r="I1248" s="162"/>
      <c r="J1248" s="210"/>
      <c r="K1248" s="162">
        <f t="shared" si="177"/>
        <v>0</v>
      </c>
      <c r="L1248" s="164" t="str">
        <f t="shared" si="178"/>
        <v/>
      </c>
      <c r="M1248" s="177"/>
      <c r="N1248" s="59"/>
      <c r="O1248" s="59"/>
      <c r="P1248" s="59"/>
      <c r="Q1248" s="59"/>
      <c r="R1248" s="59"/>
      <c r="S1248" s="59"/>
      <c r="T1248" s="59"/>
      <c r="U1248" s="59"/>
      <c r="V1248" s="59"/>
      <c r="AA1248" s="59"/>
      <c r="AB1248" s="59"/>
      <c r="AC1248" s="59"/>
      <c r="AD1248" s="59"/>
      <c r="AE1248" s="59"/>
      <c r="AF1248" s="59"/>
      <c r="AG1248" s="59"/>
      <c r="AH1248" s="65"/>
      <c r="BF1248" s="65"/>
      <c r="BG1248" s="65"/>
      <c r="BI1248" s="65"/>
    </row>
    <row r="1249" spans="4:61">
      <c r="D1249" s="162" t="str">
        <f t="shared" si="172"/>
        <v/>
      </c>
      <c r="E1249" s="162" t="str">
        <f t="shared" si="173"/>
        <v/>
      </c>
      <c r="F1249" s="164" t="str">
        <f t="shared" si="174"/>
        <v/>
      </c>
      <c r="G1249" s="165" t="str">
        <f t="shared" si="175"/>
        <v/>
      </c>
      <c r="H1249" s="164" t="str">
        <f t="shared" si="176"/>
        <v/>
      </c>
      <c r="I1249" s="162"/>
      <c r="J1249" s="210"/>
      <c r="K1249" s="162">
        <f t="shared" si="177"/>
        <v>0</v>
      </c>
      <c r="L1249" s="164" t="str">
        <f t="shared" si="178"/>
        <v/>
      </c>
      <c r="M1249" s="177"/>
      <c r="N1249" s="59"/>
      <c r="O1249" s="59"/>
      <c r="P1249" s="59"/>
      <c r="Q1249" s="59"/>
      <c r="R1249" s="59"/>
      <c r="S1249" s="59"/>
      <c r="T1249" s="59"/>
      <c r="U1249" s="59"/>
      <c r="V1249" s="59"/>
      <c r="AA1249" s="59"/>
      <c r="AB1249" s="59"/>
      <c r="AC1249" s="59"/>
      <c r="AD1249" s="59"/>
      <c r="AE1249" s="59"/>
      <c r="AF1249" s="59"/>
      <c r="AG1249" s="59"/>
      <c r="AH1249" s="65"/>
      <c r="BF1249" s="65"/>
      <c r="BG1249" s="65"/>
      <c r="BI1249" s="65"/>
    </row>
    <row r="1250" spans="4:61">
      <c r="D1250" s="162" t="str">
        <f t="shared" si="172"/>
        <v/>
      </c>
      <c r="E1250" s="162" t="str">
        <f t="shared" si="173"/>
        <v/>
      </c>
      <c r="F1250" s="164" t="str">
        <f t="shared" si="174"/>
        <v/>
      </c>
      <c r="G1250" s="165" t="str">
        <f t="shared" si="175"/>
        <v/>
      </c>
      <c r="H1250" s="164" t="str">
        <f t="shared" si="176"/>
        <v/>
      </c>
      <c r="I1250" s="162"/>
      <c r="J1250" s="210"/>
      <c r="K1250" s="162">
        <f t="shared" si="177"/>
        <v>0</v>
      </c>
      <c r="L1250" s="164" t="str">
        <f t="shared" si="178"/>
        <v/>
      </c>
      <c r="M1250" s="177"/>
      <c r="N1250" s="59"/>
      <c r="O1250" s="59"/>
      <c r="P1250" s="59"/>
      <c r="Q1250" s="59"/>
      <c r="R1250" s="59"/>
      <c r="S1250" s="59"/>
      <c r="T1250" s="59"/>
      <c r="U1250" s="59"/>
      <c r="V1250" s="59"/>
      <c r="AA1250" s="59"/>
      <c r="AB1250" s="59"/>
      <c r="AC1250" s="59"/>
      <c r="AD1250" s="59"/>
      <c r="AE1250" s="59"/>
      <c r="AF1250" s="59"/>
      <c r="AG1250" s="59"/>
      <c r="AH1250" s="65"/>
      <c r="BF1250" s="65"/>
      <c r="BG1250" s="65"/>
      <c r="BI1250" s="65"/>
    </row>
    <row r="1251" spans="4:61">
      <c r="D1251" s="162" t="str">
        <f t="shared" si="172"/>
        <v/>
      </c>
      <c r="E1251" s="162" t="str">
        <f t="shared" si="173"/>
        <v/>
      </c>
      <c r="F1251" s="164" t="str">
        <f t="shared" si="174"/>
        <v/>
      </c>
      <c r="G1251" s="165" t="str">
        <f t="shared" si="175"/>
        <v/>
      </c>
      <c r="H1251" s="164" t="str">
        <f t="shared" si="176"/>
        <v/>
      </c>
      <c r="I1251" s="162"/>
      <c r="J1251" s="210"/>
      <c r="K1251" s="162">
        <f t="shared" si="177"/>
        <v>0</v>
      </c>
      <c r="L1251" s="164" t="str">
        <f t="shared" si="178"/>
        <v/>
      </c>
      <c r="M1251" s="177"/>
      <c r="N1251" s="59"/>
      <c r="O1251" s="59"/>
      <c r="P1251" s="59"/>
      <c r="Q1251" s="59"/>
      <c r="R1251" s="59"/>
      <c r="S1251" s="59"/>
      <c r="T1251" s="59"/>
      <c r="U1251" s="59"/>
      <c r="V1251" s="59"/>
      <c r="AA1251" s="59"/>
      <c r="AB1251" s="59"/>
      <c r="AC1251" s="59"/>
      <c r="AD1251" s="59"/>
      <c r="AE1251" s="59"/>
      <c r="AF1251" s="59"/>
      <c r="AG1251" s="59"/>
      <c r="AH1251" s="65"/>
      <c r="BF1251" s="65"/>
      <c r="BG1251" s="65"/>
      <c r="BI1251" s="65"/>
    </row>
    <row r="1252" spans="4:61">
      <c r="D1252" s="162" t="str">
        <f t="shared" si="172"/>
        <v/>
      </c>
      <c r="E1252" s="162" t="str">
        <f t="shared" si="173"/>
        <v/>
      </c>
      <c r="F1252" s="164" t="str">
        <f t="shared" si="174"/>
        <v/>
      </c>
      <c r="G1252" s="165" t="str">
        <f t="shared" si="175"/>
        <v/>
      </c>
      <c r="H1252" s="164" t="str">
        <f t="shared" si="176"/>
        <v/>
      </c>
      <c r="I1252" s="162"/>
      <c r="J1252" s="210"/>
      <c r="K1252" s="162">
        <f t="shared" si="177"/>
        <v>0</v>
      </c>
      <c r="L1252" s="164" t="str">
        <f t="shared" si="178"/>
        <v/>
      </c>
      <c r="M1252" s="177"/>
      <c r="N1252" s="59"/>
      <c r="O1252" s="59"/>
      <c r="P1252" s="59"/>
      <c r="Q1252" s="59"/>
      <c r="R1252" s="59"/>
      <c r="S1252" s="59"/>
      <c r="T1252" s="59"/>
      <c r="U1252" s="59"/>
      <c r="V1252" s="59"/>
      <c r="AA1252" s="59"/>
      <c r="AB1252" s="59"/>
      <c r="AC1252" s="59"/>
      <c r="AD1252" s="59"/>
      <c r="AE1252" s="59"/>
      <c r="AF1252" s="59"/>
      <c r="AG1252" s="59"/>
      <c r="AH1252" s="65"/>
      <c r="BF1252" s="65"/>
      <c r="BG1252" s="65"/>
      <c r="BI1252" s="65"/>
    </row>
    <row r="1253" spans="4:61">
      <c r="D1253" s="162" t="str">
        <f t="shared" ref="D1253:D1316" si="179">IF(D1252&lt;term*freq,D1252+1,"")</f>
        <v/>
      </c>
      <c r="E1253" s="162" t="str">
        <f t="shared" si="173"/>
        <v/>
      </c>
      <c r="F1253" s="164" t="str">
        <f t="shared" si="174"/>
        <v/>
      </c>
      <c r="G1253" s="165" t="str">
        <f t="shared" si="175"/>
        <v/>
      </c>
      <c r="H1253" s="164" t="str">
        <f t="shared" si="176"/>
        <v/>
      </c>
      <c r="I1253" s="162"/>
      <c r="J1253" s="210"/>
      <c r="K1253" s="162">
        <f t="shared" si="177"/>
        <v>0</v>
      </c>
      <c r="L1253" s="164" t="str">
        <f t="shared" si="178"/>
        <v/>
      </c>
      <c r="M1253" s="177"/>
      <c r="N1253" s="59"/>
      <c r="O1253" s="59"/>
      <c r="P1253" s="59"/>
      <c r="Q1253" s="59"/>
      <c r="R1253" s="59"/>
      <c r="S1253" s="59"/>
      <c r="T1253" s="59"/>
      <c r="U1253" s="59"/>
      <c r="V1253" s="59"/>
      <c r="AA1253" s="59"/>
      <c r="AB1253" s="59"/>
      <c r="AC1253" s="59"/>
      <c r="AD1253" s="59"/>
      <c r="AE1253" s="59"/>
      <c r="AF1253" s="59"/>
      <c r="AG1253" s="59"/>
      <c r="AH1253" s="65"/>
      <c r="BF1253" s="65"/>
      <c r="BG1253" s="65"/>
      <c r="BI1253" s="65"/>
    </row>
    <row r="1254" spans="4:61">
      <c r="D1254" s="162" t="str">
        <f t="shared" si="179"/>
        <v/>
      </c>
      <c r="E1254" s="162" t="str">
        <f t="shared" si="173"/>
        <v/>
      </c>
      <c r="F1254" s="164" t="str">
        <f t="shared" si="174"/>
        <v/>
      </c>
      <c r="G1254" s="165" t="str">
        <f t="shared" si="175"/>
        <v/>
      </c>
      <c r="H1254" s="164" t="str">
        <f t="shared" si="176"/>
        <v/>
      </c>
      <c r="I1254" s="162"/>
      <c r="J1254" s="210"/>
      <c r="K1254" s="162">
        <f t="shared" si="177"/>
        <v>0</v>
      </c>
      <c r="L1254" s="164" t="str">
        <f t="shared" si="178"/>
        <v/>
      </c>
      <c r="M1254" s="177"/>
      <c r="N1254" s="59"/>
      <c r="O1254" s="59"/>
      <c r="P1254" s="59"/>
      <c r="Q1254" s="59"/>
      <c r="R1254" s="59"/>
      <c r="S1254" s="59"/>
      <c r="T1254" s="59"/>
      <c r="U1254" s="59"/>
      <c r="V1254" s="59"/>
      <c r="AA1254" s="59"/>
      <c r="AB1254" s="59"/>
      <c r="AC1254" s="59"/>
      <c r="AD1254" s="59"/>
      <c r="AE1254" s="59"/>
      <c r="AF1254" s="59"/>
      <c r="AG1254" s="59"/>
      <c r="AH1254" s="65"/>
      <c r="BF1254" s="65"/>
      <c r="BG1254" s="65"/>
      <c r="BI1254" s="65"/>
    </row>
    <row r="1255" spans="4:61">
      <c r="D1255" s="162" t="str">
        <f t="shared" si="179"/>
        <v/>
      </c>
      <c r="E1255" s="162" t="str">
        <f t="shared" si="173"/>
        <v/>
      </c>
      <c r="F1255" s="164" t="str">
        <f t="shared" si="174"/>
        <v/>
      </c>
      <c r="G1255" s="165" t="str">
        <f t="shared" si="175"/>
        <v/>
      </c>
      <c r="H1255" s="164" t="str">
        <f t="shared" si="176"/>
        <v/>
      </c>
      <c r="I1255" s="162"/>
      <c r="J1255" s="210"/>
      <c r="K1255" s="162">
        <f t="shared" si="177"/>
        <v>0</v>
      </c>
      <c r="L1255" s="164" t="str">
        <f t="shared" si="178"/>
        <v/>
      </c>
      <c r="M1255" s="177"/>
      <c r="N1255" s="59"/>
      <c r="O1255" s="59"/>
      <c r="P1255" s="59"/>
      <c r="Q1255" s="59"/>
      <c r="R1255" s="59"/>
      <c r="S1255" s="59"/>
      <c r="T1255" s="59"/>
      <c r="U1255" s="59"/>
      <c r="V1255" s="59"/>
      <c r="AA1255" s="59"/>
      <c r="AB1255" s="59"/>
      <c r="AC1255" s="59"/>
      <c r="AD1255" s="59"/>
      <c r="AE1255" s="59"/>
      <c r="AF1255" s="59"/>
      <c r="AG1255" s="59"/>
      <c r="AH1255" s="65"/>
      <c r="BF1255" s="65"/>
      <c r="BG1255" s="65"/>
      <c r="BI1255" s="65"/>
    </row>
    <row r="1256" spans="4:61">
      <c r="D1256" s="162" t="str">
        <f t="shared" si="179"/>
        <v/>
      </c>
      <c r="E1256" s="162" t="str">
        <f t="shared" si="173"/>
        <v/>
      </c>
      <c r="F1256" s="164" t="str">
        <f t="shared" si="174"/>
        <v/>
      </c>
      <c r="G1256" s="165" t="str">
        <f t="shared" si="175"/>
        <v/>
      </c>
      <c r="H1256" s="164" t="str">
        <f t="shared" si="176"/>
        <v/>
      </c>
      <c r="I1256" s="162"/>
      <c r="J1256" s="210"/>
      <c r="K1256" s="162">
        <f t="shared" si="177"/>
        <v>0</v>
      </c>
      <c r="L1256" s="164" t="str">
        <f t="shared" si="178"/>
        <v/>
      </c>
      <c r="M1256" s="177"/>
      <c r="N1256" s="59"/>
      <c r="O1256" s="59"/>
      <c r="P1256" s="59"/>
      <c r="Q1256" s="59"/>
      <c r="R1256" s="59"/>
      <c r="S1256" s="59"/>
      <c r="T1256" s="59"/>
      <c r="U1256" s="59"/>
      <c r="V1256" s="59"/>
      <c r="AA1256" s="59"/>
      <c r="AB1256" s="59"/>
      <c r="AC1256" s="59"/>
      <c r="AD1256" s="59"/>
      <c r="AE1256" s="59"/>
      <c r="AF1256" s="59"/>
      <c r="AG1256" s="59"/>
      <c r="AH1256" s="65"/>
      <c r="BF1256" s="65"/>
      <c r="BG1256" s="65"/>
      <c r="BI1256" s="65"/>
    </row>
    <row r="1257" spans="4:61">
      <c r="D1257" s="162" t="str">
        <f t="shared" si="179"/>
        <v/>
      </c>
      <c r="E1257" s="162" t="str">
        <f t="shared" si="173"/>
        <v/>
      </c>
      <c r="F1257" s="164" t="str">
        <f t="shared" si="174"/>
        <v/>
      </c>
      <c r="G1257" s="165" t="str">
        <f t="shared" si="175"/>
        <v/>
      </c>
      <c r="H1257" s="164" t="str">
        <f t="shared" si="176"/>
        <v/>
      </c>
      <c r="I1257" s="162"/>
      <c r="J1257" s="210"/>
      <c r="K1257" s="162">
        <f t="shared" si="177"/>
        <v>0</v>
      </c>
      <c r="L1257" s="164" t="str">
        <f t="shared" si="178"/>
        <v/>
      </c>
      <c r="M1257" s="177"/>
      <c r="N1257" s="59"/>
      <c r="O1257" s="59"/>
      <c r="P1257" s="59"/>
      <c r="Q1257" s="59"/>
      <c r="R1257" s="59"/>
      <c r="S1257" s="59"/>
      <c r="T1257" s="59"/>
      <c r="U1257" s="59"/>
      <c r="V1257" s="59"/>
      <c r="AA1257" s="59"/>
      <c r="AB1257" s="59"/>
      <c r="AC1257" s="59"/>
      <c r="AD1257" s="59"/>
      <c r="AE1257" s="59"/>
      <c r="AF1257" s="59"/>
      <c r="AG1257" s="59"/>
      <c r="AH1257" s="65"/>
      <c r="BF1257" s="65"/>
      <c r="BG1257" s="65"/>
      <c r="BI1257" s="65"/>
    </row>
    <row r="1258" spans="4:61">
      <c r="D1258" s="162" t="str">
        <f t="shared" si="179"/>
        <v/>
      </c>
      <c r="E1258" s="162" t="str">
        <f t="shared" si="173"/>
        <v/>
      </c>
      <c r="F1258" s="164" t="str">
        <f t="shared" si="174"/>
        <v/>
      </c>
      <c r="G1258" s="165" t="str">
        <f t="shared" si="175"/>
        <v/>
      </c>
      <c r="H1258" s="164" t="str">
        <f t="shared" si="176"/>
        <v/>
      </c>
      <c r="I1258" s="162"/>
      <c r="J1258" s="210"/>
      <c r="K1258" s="162">
        <f t="shared" si="177"/>
        <v>0</v>
      </c>
      <c r="L1258" s="164" t="str">
        <f t="shared" si="178"/>
        <v/>
      </c>
      <c r="M1258" s="177"/>
      <c r="N1258" s="59"/>
      <c r="O1258" s="59"/>
      <c r="P1258" s="59"/>
      <c r="Q1258" s="59"/>
      <c r="R1258" s="59"/>
      <c r="S1258" s="59"/>
      <c r="T1258" s="59"/>
      <c r="U1258" s="59"/>
      <c r="V1258" s="59"/>
      <c r="AA1258" s="59"/>
      <c r="AB1258" s="59"/>
      <c r="AC1258" s="59"/>
      <c r="AD1258" s="59"/>
      <c r="AE1258" s="59"/>
      <c r="AF1258" s="59"/>
      <c r="AG1258" s="59"/>
      <c r="AH1258" s="65"/>
      <c r="BF1258" s="65"/>
      <c r="BG1258" s="65"/>
      <c r="BI1258" s="65"/>
    </row>
    <row r="1259" spans="4:61">
      <c r="D1259" s="162" t="str">
        <f t="shared" si="179"/>
        <v/>
      </c>
      <c r="E1259" s="162" t="str">
        <f t="shared" si="173"/>
        <v/>
      </c>
      <c r="F1259" s="164" t="str">
        <f t="shared" si="174"/>
        <v/>
      </c>
      <c r="G1259" s="165" t="str">
        <f t="shared" si="175"/>
        <v/>
      </c>
      <c r="H1259" s="164" t="str">
        <f t="shared" si="176"/>
        <v/>
      </c>
      <c r="I1259" s="162"/>
      <c r="J1259" s="210"/>
      <c r="K1259" s="162">
        <f t="shared" si="177"/>
        <v>0</v>
      </c>
      <c r="L1259" s="164" t="str">
        <f t="shared" si="178"/>
        <v/>
      </c>
      <c r="M1259" s="177"/>
      <c r="N1259" s="59"/>
      <c r="O1259" s="59"/>
      <c r="P1259" s="59"/>
      <c r="Q1259" s="59"/>
      <c r="R1259" s="59"/>
      <c r="S1259" s="59"/>
      <c r="T1259" s="59"/>
      <c r="U1259" s="59"/>
      <c r="V1259" s="59"/>
      <c r="AA1259" s="59"/>
      <c r="AB1259" s="59"/>
      <c r="AC1259" s="59"/>
      <c r="AD1259" s="59"/>
      <c r="AE1259" s="59"/>
      <c r="AF1259" s="59"/>
      <c r="AG1259" s="59"/>
      <c r="AH1259" s="65"/>
      <c r="BF1259" s="65"/>
      <c r="BG1259" s="65"/>
      <c r="BI1259" s="65"/>
    </row>
    <row r="1260" spans="4:61">
      <c r="D1260" s="162" t="str">
        <f t="shared" si="179"/>
        <v/>
      </c>
      <c r="E1260" s="162" t="str">
        <f t="shared" si="173"/>
        <v/>
      </c>
      <c r="F1260" s="164" t="str">
        <f t="shared" si="174"/>
        <v/>
      </c>
      <c r="G1260" s="165" t="str">
        <f t="shared" si="175"/>
        <v/>
      </c>
      <c r="H1260" s="164" t="str">
        <f t="shared" si="176"/>
        <v/>
      </c>
      <c r="I1260" s="162"/>
      <c r="J1260" s="210"/>
      <c r="K1260" s="162">
        <f t="shared" si="177"/>
        <v>0</v>
      </c>
      <c r="L1260" s="164" t="str">
        <f t="shared" si="178"/>
        <v/>
      </c>
      <c r="M1260" s="177"/>
      <c r="N1260" s="59"/>
      <c r="O1260" s="59"/>
      <c r="P1260" s="59"/>
      <c r="Q1260" s="59"/>
      <c r="R1260" s="59"/>
      <c r="S1260" s="59"/>
      <c r="T1260" s="59"/>
      <c r="U1260" s="59"/>
      <c r="V1260" s="59"/>
      <c r="AA1260" s="59"/>
      <c r="AB1260" s="59"/>
      <c r="AC1260" s="59"/>
      <c r="AD1260" s="59"/>
      <c r="AE1260" s="59"/>
      <c r="AF1260" s="59"/>
      <c r="AG1260" s="59"/>
      <c r="AH1260" s="65"/>
      <c r="BF1260" s="65"/>
      <c r="BG1260" s="65"/>
      <c r="BI1260" s="65"/>
    </row>
    <row r="1261" spans="4:61">
      <c r="D1261" s="162" t="str">
        <f t="shared" si="179"/>
        <v/>
      </c>
      <c r="E1261" s="162" t="str">
        <f t="shared" si="173"/>
        <v/>
      </c>
      <c r="F1261" s="164" t="str">
        <f t="shared" si="174"/>
        <v/>
      </c>
      <c r="G1261" s="165" t="str">
        <f t="shared" si="175"/>
        <v/>
      </c>
      <c r="H1261" s="164" t="str">
        <f t="shared" si="176"/>
        <v/>
      </c>
      <c r="I1261" s="162"/>
      <c r="J1261" s="210"/>
      <c r="K1261" s="162">
        <f t="shared" si="177"/>
        <v>0</v>
      </c>
      <c r="L1261" s="164" t="str">
        <f t="shared" si="178"/>
        <v/>
      </c>
      <c r="M1261" s="177"/>
      <c r="N1261" s="59"/>
      <c r="O1261" s="59"/>
      <c r="P1261" s="59"/>
      <c r="Q1261" s="59"/>
      <c r="R1261" s="59"/>
      <c r="S1261" s="59"/>
      <c r="T1261" s="59"/>
      <c r="U1261" s="59"/>
      <c r="V1261" s="59"/>
      <c r="AA1261" s="59"/>
      <c r="AB1261" s="59"/>
      <c r="AC1261" s="59"/>
      <c r="AD1261" s="59"/>
      <c r="AE1261" s="59"/>
      <c r="AF1261" s="59"/>
      <c r="AG1261" s="59"/>
      <c r="AH1261" s="65"/>
      <c r="BF1261" s="65"/>
      <c r="BG1261" s="65"/>
      <c r="BI1261" s="65"/>
    </row>
    <row r="1262" spans="4:61">
      <c r="D1262" s="162" t="str">
        <f t="shared" si="179"/>
        <v/>
      </c>
      <c r="E1262" s="162" t="str">
        <f t="shared" si="173"/>
        <v/>
      </c>
      <c r="F1262" s="164" t="str">
        <f t="shared" si="174"/>
        <v/>
      </c>
      <c r="G1262" s="165" t="str">
        <f t="shared" si="175"/>
        <v/>
      </c>
      <c r="H1262" s="164" t="str">
        <f t="shared" si="176"/>
        <v/>
      </c>
      <c r="I1262" s="162"/>
      <c r="J1262" s="210"/>
      <c r="K1262" s="162">
        <f t="shared" si="177"/>
        <v>0</v>
      </c>
      <c r="L1262" s="164" t="str">
        <f t="shared" si="178"/>
        <v/>
      </c>
      <c r="M1262" s="177"/>
      <c r="N1262" s="59"/>
      <c r="O1262" s="59"/>
      <c r="P1262" s="59"/>
      <c r="Q1262" s="59"/>
      <c r="R1262" s="59"/>
      <c r="S1262" s="59"/>
      <c r="T1262" s="59"/>
      <c r="U1262" s="59"/>
      <c r="V1262" s="59"/>
      <c r="AA1262" s="59"/>
      <c r="AB1262" s="59"/>
      <c r="AC1262" s="59"/>
      <c r="AD1262" s="59"/>
      <c r="AE1262" s="59"/>
      <c r="AF1262" s="59"/>
      <c r="AG1262" s="59"/>
      <c r="AH1262" s="65"/>
      <c r="BF1262" s="65"/>
      <c r="BG1262" s="65"/>
      <c r="BI1262" s="65"/>
    </row>
    <row r="1263" spans="4:61">
      <c r="D1263" s="162" t="str">
        <f t="shared" si="179"/>
        <v/>
      </c>
      <c r="E1263" s="162" t="str">
        <f t="shared" si="173"/>
        <v/>
      </c>
      <c r="F1263" s="164" t="str">
        <f t="shared" si="174"/>
        <v/>
      </c>
      <c r="G1263" s="165" t="str">
        <f t="shared" si="175"/>
        <v/>
      </c>
      <c r="H1263" s="164" t="str">
        <f t="shared" si="176"/>
        <v/>
      </c>
      <c r="I1263" s="162"/>
      <c r="J1263" s="210"/>
      <c r="K1263" s="162">
        <f t="shared" si="177"/>
        <v>0</v>
      </c>
      <c r="L1263" s="164" t="str">
        <f t="shared" si="178"/>
        <v/>
      </c>
      <c r="M1263" s="177"/>
      <c r="N1263" s="59"/>
      <c r="O1263" s="59"/>
      <c r="P1263" s="59"/>
      <c r="Q1263" s="59"/>
      <c r="R1263" s="59"/>
      <c r="S1263" s="59"/>
      <c r="T1263" s="59"/>
      <c r="U1263" s="59"/>
      <c r="V1263" s="59"/>
      <c r="AA1263" s="59"/>
      <c r="AB1263" s="59"/>
      <c r="AC1263" s="59"/>
      <c r="AD1263" s="59"/>
      <c r="AE1263" s="59"/>
      <c r="AF1263" s="59"/>
      <c r="AG1263" s="59"/>
      <c r="AH1263" s="65"/>
      <c r="BF1263" s="65"/>
      <c r="BG1263" s="65"/>
      <c r="BI1263" s="65"/>
    </row>
    <row r="1264" spans="4:61">
      <c r="D1264" s="162" t="str">
        <f t="shared" si="179"/>
        <v/>
      </c>
      <c r="E1264" s="162" t="str">
        <f t="shared" si="173"/>
        <v/>
      </c>
      <c r="F1264" s="164" t="str">
        <f t="shared" si="174"/>
        <v/>
      </c>
      <c r="G1264" s="165" t="str">
        <f t="shared" si="175"/>
        <v/>
      </c>
      <c r="H1264" s="164" t="str">
        <f t="shared" si="176"/>
        <v/>
      </c>
      <c r="I1264" s="162"/>
      <c r="J1264" s="210"/>
      <c r="K1264" s="162">
        <f t="shared" si="177"/>
        <v>0</v>
      </c>
      <c r="L1264" s="164" t="str">
        <f t="shared" si="178"/>
        <v/>
      </c>
      <c r="M1264" s="177"/>
      <c r="N1264" s="59"/>
      <c r="O1264" s="59"/>
      <c r="P1264" s="59"/>
      <c r="Q1264" s="59"/>
      <c r="R1264" s="59"/>
      <c r="S1264" s="59"/>
      <c r="T1264" s="59"/>
      <c r="U1264" s="59"/>
      <c r="V1264" s="59"/>
      <c r="AA1264" s="59"/>
      <c r="AB1264" s="59"/>
      <c r="AC1264" s="59"/>
      <c r="AD1264" s="59"/>
      <c r="AE1264" s="59"/>
      <c r="AF1264" s="59"/>
      <c r="AG1264" s="59"/>
      <c r="AH1264" s="65"/>
      <c r="BF1264" s="65"/>
      <c r="BG1264" s="65"/>
      <c r="BI1264" s="65"/>
    </row>
    <row r="1265" spans="4:61">
      <c r="D1265" s="162" t="str">
        <f t="shared" si="179"/>
        <v/>
      </c>
      <c r="E1265" s="162" t="str">
        <f t="shared" si="173"/>
        <v/>
      </c>
      <c r="F1265" s="164" t="str">
        <f t="shared" si="174"/>
        <v/>
      </c>
      <c r="G1265" s="165" t="str">
        <f t="shared" si="175"/>
        <v/>
      </c>
      <c r="H1265" s="164" t="str">
        <f t="shared" si="176"/>
        <v/>
      </c>
      <c r="I1265" s="162"/>
      <c r="J1265" s="210"/>
      <c r="K1265" s="162">
        <f t="shared" si="177"/>
        <v>0</v>
      </c>
      <c r="L1265" s="164" t="str">
        <f t="shared" si="178"/>
        <v/>
      </c>
      <c r="M1265" s="177"/>
      <c r="N1265" s="59"/>
      <c r="O1265" s="59"/>
      <c r="P1265" s="59"/>
      <c r="Q1265" s="59"/>
      <c r="R1265" s="59"/>
      <c r="S1265" s="59"/>
      <c r="T1265" s="59"/>
      <c r="U1265" s="59"/>
      <c r="V1265" s="59"/>
      <c r="AA1265" s="59"/>
      <c r="AB1265" s="59"/>
      <c r="AC1265" s="59"/>
      <c r="AD1265" s="59"/>
      <c r="AE1265" s="59"/>
      <c r="AF1265" s="59"/>
      <c r="AG1265" s="59"/>
      <c r="AH1265" s="65"/>
      <c r="BF1265" s="65"/>
      <c r="BG1265" s="65"/>
      <c r="BI1265" s="65"/>
    </row>
    <row r="1266" spans="4:61">
      <c r="D1266" s="162" t="str">
        <f t="shared" si="179"/>
        <v/>
      </c>
      <c r="E1266" s="162" t="str">
        <f t="shared" si="173"/>
        <v/>
      </c>
      <c r="F1266" s="164" t="str">
        <f t="shared" si="174"/>
        <v/>
      </c>
      <c r="G1266" s="165" t="str">
        <f t="shared" si="175"/>
        <v/>
      </c>
      <c r="H1266" s="164" t="str">
        <f t="shared" si="176"/>
        <v/>
      </c>
      <c r="I1266" s="162"/>
      <c r="J1266" s="210"/>
      <c r="K1266" s="162">
        <f t="shared" si="177"/>
        <v>0</v>
      </c>
      <c r="L1266" s="164" t="str">
        <f t="shared" si="178"/>
        <v/>
      </c>
      <c r="M1266" s="177"/>
      <c r="N1266" s="59"/>
      <c r="O1266" s="59"/>
      <c r="P1266" s="59"/>
      <c r="Q1266" s="59"/>
      <c r="R1266" s="59"/>
      <c r="S1266" s="59"/>
      <c r="T1266" s="59"/>
      <c r="U1266" s="59"/>
      <c r="V1266" s="59"/>
      <c r="AA1266" s="59"/>
      <c r="AB1266" s="59"/>
      <c r="AC1266" s="59"/>
      <c r="AD1266" s="59"/>
      <c r="AE1266" s="59"/>
      <c r="AF1266" s="59"/>
      <c r="AG1266" s="59"/>
      <c r="AH1266" s="65"/>
      <c r="BF1266" s="65"/>
      <c r="BG1266" s="65"/>
      <c r="BI1266" s="65"/>
    </row>
    <row r="1267" spans="4:61">
      <c r="D1267" s="162" t="str">
        <f t="shared" si="179"/>
        <v/>
      </c>
      <c r="E1267" s="162" t="str">
        <f t="shared" si="173"/>
        <v/>
      </c>
      <c r="F1267" s="164" t="str">
        <f t="shared" si="174"/>
        <v/>
      </c>
      <c r="G1267" s="165" t="str">
        <f t="shared" si="175"/>
        <v/>
      </c>
      <c r="H1267" s="164" t="str">
        <f t="shared" si="176"/>
        <v/>
      </c>
      <c r="I1267" s="162"/>
      <c r="J1267" s="210"/>
      <c r="K1267" s="162">
        <f t="shared" si="177"/>
        <v>0</v>
      </c>
      <c r="L1267" s="164" t="str">
        <f t="shared" si="178"/>
        <v/>
      </c>
      <c r="M1267" s="177"/>
      <c r="N1267" s="59"/>
      <c r="O1267" s="59"/>
      <c r="P1267" s="59"/>
      <c r="Q1267" s="59"/>
      <c r="R1267" s="59"/>
      <c r="S1267" s="59"/>
      <c r="T1267" s="59"/>
      <c r="U1267" s="59"/>
      <c r="V1267" s="59"/>
      <c r="AA1267" s="59"/>
      <c r="AB1267" s="59"/>
      <c r="AC1267" s="59"/>
      <c r="AD1267" s="59"/>
      <c r="AE1267" s="59"/>
      <c r="AF1267" s="59"/>
      <c r="AG1267" s="59"/>
      <c r="AH1267" s="65"/>
      <c r="BF1267" s="65"/>
      <c r="BG1267" s="65"/>
      <c r="BI1267" s="65"/>
    </row>
    <row r="1268" spans="4:61">
      <c r="D1268" s="162" t="str">
        <f t="shared" si="179"/>
        <v/>
      </c>
      <c r="E1268" s="162" t="str">
        <f t="shared" si="173"/>
        <v/>
      </c>
      <c r="F1268" s="164" t="str">
        <f t="shared" si="174"/>
        <v/>
      </c>
      <c r="G1268" s="165" t="str">
        <f t="shared" si="175"/>
        <v/>
      </c>
      <c r="H1268" s="164" t="str">
        <f t="shared" si="176"/>
        <v/>
      </c>
      <c r="I1268" s="162"/>
      <c r="J1268" s="210"/>
      <c r="K1268" s="162">
        <f t="shared" si="177"/>
        <v>0</v>
      </c>
      <c r="L1268" s="164" t="str">
        <f t="shared" si="178"/>
        <v/>
      </c>
      <c r="M1268" s="177"/>
      <c r="N1268" s="59"/>
      <c r="O1268" s="59"/>
      <c r="P1268" s="59"/>
      <c r="Q1268" s="59"/>
      <c r="R1268" s="59"/>
      <c r="S1268" s="59"/>
      <c r="T1268" s="59"/>
      <c r="U1268" s="59"/>
      <c r="V1268" s="59"/>
      <c r="AA1268" s="59"/>
      <c r="AB1268" s="59"/>
      <c r="AC1268" s="59"/>
      <c r="AD1268" s="59"/>
      <c r="AE1268" s="59"/>
      <c r="AF1268" s="59"/>
      <c r="AG1268" s="59"/>
      <c r="AH1268" s="65"/>
      <c r="BF1268" s="65"/>
      <c r="BG1268" s="65"/>
      <c r="BI1268" s="65"/>
    </row>
    <row r="1269" spans="4:61">
      <c r="D1269" s="162" t="str">
        <f t="shared" si="179"/>
        <v/>
      </c>
      <c r="E1269" s="162" t="str">
        <f t="shared" si="173"/>
        <v/>
      </c>
      <c r="F1269" s="164" t="str">
        <f t="shared" si="174"/>
        <v/>
      </c>
      <c r="G1269" s="165" t="str">
        <f t="shared" si="175"/>
        <v/>
      </c>
      <c r="H1269" s="164" t="str">
        <f t="shared" si="176"/>
        <v/>
      </c>
      <c r="I1269" s="162"/>
      <c r="J1269" s="210"/>
      <c r="K1269" s="162">
        <f t="shared" si="177"/>
        <v>0</v>
      </c>
      <c r="L1269" s="164" t="str">
        <f t="shared" si="178"/>
        <v/>
      </c>
      <c r="M1269" s="177"/>
      <c r="N1269" s="59"/>
      <c r="O1269" s="59"/>
      <c r="P1269" s="59"/>
      <c r="Q1269" s="59"/>
      <c r="R1269" s="59"/>
      <c r="S1269" s="59"/>
      <c r="T1269" s="59"/>
      <c r="U1269" s="59"/>
      <c r="V1269" s="59"/>
      <c r="AA1269" s="59"/>
      <c r="AB1269" s="59"/>
      <c r="AC1269" s="59"/>
      <c r="AD1269" s="59"/>
      <c r="AE1269" s="59"/>
      <c r="AF1269" s="59"/>
      <c r="AG1269" s="59"/>
      <c r="AH1269" s="65"/>
      <c r="BF1269" s="65"/>
      <c r="BG1269" s="65"/>
      <c r="BI1269" s="65"/>
    </row>
    <row r="1270" spans="4:61">
      <c r="D1270" s="162" t="str">
        <f t="shared" si="179"/>
        <v/>
      </c>
      <c r="E1270" s="162" t="str">
        <f t="shared" si="173"/>
        <v/>
      </c>
      <c r="F1270" s="164" t="str">
        <f t="shared" si="174"/>
        <v/>
      </c>
      <c r="G1270" s="165" t="str">
        <f t="shared" si="175"/>
        <v/>
      </c>
      <c r="H1270" s="164" t="str">
        <f t="shared" si="176"/>
        <v/>
      </c>
      <c r="I1270" s="162"/>
      <c r="J1270" s="210"/>
      <c r="K1270" s="162">
        <f t="shared" si="177"/>
        <v>0</v>
      </c>
      <c r="L1270" s="164" t="str">
        <f t="shared" si="178"/>
        <v/>
      </c>
      <c r="M1270" s="177"/>
      <c r="N1270" s="59"/>
      <c r="O1270" s="59"/>
      <c r="P1270" s="59"/>
      <c r="Q1270" s="59"/>
      <c r="R1270" s="59"/>
      <c r="S1270" s="59"/>
      <c r="T1270" s="59"/>
      <c r="U1270" s="59"/>
      <c r="V1270" s="59"/>
      <c r="AA1270" s="59"/>
      <c r="AB1270" s="59"/>
      <c r="AC1270" s="59"/>
      <c r="AD1270" s="59"/>
      <c r="AE1270" s="59"/>
      <c r="AF1270" s="59"/>
      <c r="AG1270" s="59"/>
      <c r="AH1270" s="65"/>
      <c r="BF1270" s="65"/>
      <c r="BG1270" s="65"/>
      <c r="BI1270" s="65"/>
    </row>
    <row r="1271" spans="4:61">
      <c r="D1271" s="162" t="str">
        <f t="shared" si="179"/>
        <v/>
      </c>
      <c r="E1271" s="162" t="str">
        <f t="shared" si="173"/>
        <v/>
      </c>
      <c r="F1271" s="164" t="str">
        <f t="shared" si="174"/>
        <v/>
      </c>
      <c r="G1271" s="165" t="str">
        <f t="shared" si="175"/>
        <v/>
      </c>
      <c r="H1271" s="164" t="str">
        <f t="shared" si="176"/>
        <v/>
      </c>
      <c r="I1271" s="162"/>
      <c r="J1271" s="210"/>
      <c r="K1271" s="162">
        <f t="shared" si="177"/>
        <v>0</v>
      </c>
      <c r="L1271" s="164" t="str">
        <f t="shared" si="178"/>
        <v/>
      </c>
      <c r="M1271" s="177"/>
      <c r="N1271" s="59"/>
      <c r="O1271" s="59"/>
      <c r="P1271" s="59"/>
      <c r="Q1271" s="59"/>
      <c r="R1271" s="59"/>
      <c r="S1271" s="59"/>
      <c r="T1271" s="59"/>
      <c r="U1271" s="59"/>
      <c r="V1271" s="59"/>
      <c r="AA1271" s="59"/>
      <c r="AB1271" s="59"/>
      <c r="AC1271" s="59"/>
      <c r="AD1271" s="59"/>
      <c r="AE1271" s="59"/>
      <c r="AF1271" s="59"/>
      <c r="AG1271" s="59"/>
      <c r="AH1271" s="65"/>
      <c r="BF1271" s="65"/>
      <c r="BG1271" s="65"/>
      <c r="BI1271" s="65"/>
    </row>
    <row r="1272" spans="4:61">
      <c r="D1272" s="162" t="str">
        <f t="shared" si="179"/>
        <v/>
      </c>
      <c r="E1272" s="162" t="str">
        <f t="shared" si="173"/>
        <v/>
      </c>
      <c r="F1272" s="164" t="str">
        <f t="shared" si="174"/>
        <v/>
      </c>
      <c r="G1272" s="165" t="str">
        <f t="shared" si="175"/>
        <v/>
      </c>
      <c r="H1272" s="164" t="str">
        <f t="shared" si="176"/>
        <v/>
      </c>
      <c r="I1272" s="162"/>
      <c r="J1272" s="210"/>
      <c r="K1272" s="162">
        <f t="shared" si="177"/>
        <v>0</v>
      </c>
      <c r="L1272" s="164" t="str">
        <f t="shared" si="178"/>
        <v/>
      </c>
      <c r="M1272" s="177"/>
      <c r="N1272" s="59"/>
      <c r="O1272" s="59"/>
      <c r="P1272" s="59"/>
      <c r="Q1272" s="59"/>
      <c r="R1272" s="59"/>
      <c r="S1272" s="59"/>
      <c r="T1272" s="59"/>
      <c r="U1272" s="59"/>
      <c r="V1272" s="59"/>
      <c r="AA1272" s="59"/>
      <c r="AB1272" s="59"/>
      <c r="AC1272" s="59"/>
      <c r="AD1272" s="59"/>
      <c r="AE1272" s="59"/>
      <c r="AF1272" s="59"/>
      <c r="AG1272" s="59"/>
      <c r="AH1272" s="65"/>
      <c r="BF1272" s="65"/>
      <c r="BG1272" s="65"/>
      <c r="BI1272" s="65"/>
    </row>
    <row r="1273" spans="4:61">
      <c r="D1273" s="162" t="str">
        <f t="shared" si="179"/>
        <v/>
      </c>
      <c r="E1273" s="162" t="str">
        <f t="shared" si="173"/>
        <v/>
      </c>
      <c r="F1273" s="164" t="str">
        <f t="shared" si="174"/>
        <v/>
      </c>
      <c r="G1273" s="165" t="str">
        <f t="shared" si="175"/>
        <v/>
      </c>
      <c r="H1273" s="164" t="str">
        <f t="shared" si="176"/>
        <v/>
      </c>
      <c r="I1273" s="162"/>
      <c r="J1273" s="210"/>
      <c r="K1273" s="162">
        <f t="shared" si="177"/>
        <v>0</v>
      </c>
      <c r="L1273" s="164" t="str">
        <f t="shared" si="178"/>
        <v/>
      </c>
      <c r="M1273" s="177"/>
      <c r="N1273" s="59"/>
      <c r="O1273" s="59"/>
      <c r="P1273" s="59"/>
      <c r="Q1273" s="59"/>
      <c r="R1273" s="59"/>
      <c r="S1273" s="59"/>
      <c r="T1273" s="59"/>
      <c r="U1273" s="59"/>
      <c r="V1273" s="59"/>
      <c r="AA1273" s="59"/>
      <c r="AB1273" s="59"/>
      <c r="AC1273" s="59"/>
      <c r="AD1273" s="59"/>
      <c r="AE1273" s="59"/>
      <c r="AF1273" s="59"/>
      <c r="AG1273" s="59"/>
      <c r="AH1273" s="65"/>
      <c r="BF1273" s="65"/>
      <c r="BG1273" s="65"/>
      <c r="BI1273" s="65"/>
    </row>
    <row r="1274" spans="4:61">
      <c r="D1274" s="162" t="str">
        <f t="shared" si="179"/>
        <v/>
      </c>
      <c r="E1274" s="162" t="str">
        <f t="shared" si="173"/>
        <v/>
      </c>
      <c r="F1274" s="164" t="str">
        <f t="shared" si="174"/>
        <v/>
      </c>
      <c r="G1274" s="165" t="str">
        <f t="shared" si="175"/>
        <v/>
      </c>
      <c r="H1274" s="164" t="str">
        <f t="shared" si="176"/>
        <v/>
      </c>
      <c r="I1274" s="162"/>
      <c r="J1274" s="210"/>
      <c r="K1274" s="162">
        <f t="shared" si="177"/>
        <v>0</v>
      </c>
      <c r="L1274" s="164" t="str">
        <f t="shared" si="178"/>
        <v/>
      </c>
      <c r="M1274" s="177"/>
      <c r="N1274" s="59"/>
      <c r="O1274" s="59"/>
      <c r="P1274" s="59"/>
      <c r="Q1274" s="59"/>
      <c r="R1274" s="59"/>
      <c r="S1274" s="59"/>
      <c r="T1274" s="59"/>
      <c r="U1274" s="59"/>
      <c r="V1274" s="59"/>
      <c r="AA1274" s="59"/>
      <c r="AB1274" s="59"/>
      <c r="AC1274" s="59"/>
      <c r="AD1274" s="59"/>
      <c r="AE1274" s="59"/>
      <c r="AF1274" s="59"/>
      <c r="AG1274" s="59"/>
      <c r="AH1274" s="65"/>
      <c r="BF1274" s="65"/>
      <c r="BG1274" s="65"/>
      <c r="BI1274" s="65"/>
    </row>
    <row r="1275" spans="4:61">
      <c r="D1275" s="162" t="str">
        <f t="shared" si="179"/>
        <v/>
      </c>
      <c r="E1275" s="162" t="str">
        <f t="shared" si="173"/>
        <v/>
      </c>
      <c r="F1275" s="164" t="str">
        <f t="shared" si="174"/>
        <v/>
      </c>
      <c r="G1275" s="165" t="str">
        <f t="shared" si="175"/>
        <v/>
      </c>
      <c r="H1275" s="164" t="str">
        <f t="shared" si="176"/>
        <v/>
      </c>
      <c r="I1275" s="162"/>
      <c r="J1275" s="210"/>
      <c r="K1275" s="162">
        <f t="shared" si="177"/>
        <v>0</v>
      </c>
      <c r="L1275" s="164" t="str">
        <f t="shared" si="178"/>
        <v/>
      </c>
      <c r="M1275" s="177"/>
      <c r="N1275" s="59"/>
      <c r="O1275" s="59"/>
      <c r="P1275" s="59"/>
      <c r="Q1275" s="59"/>
      <c r="R1275" s="59"/>
      <c r="S1275" s="59"/>
      <c r="T1275" s="59"/>
      <c r="U1275" s="59"/>
      <c r="V1275" s="59"/>
      <c r="AA1275" s="59"/>
      <c r="AB1275" s="59"/>
      <c r="AC1275" s="59"/>
      <c r="AD1275" s="59"/>
      <c r="AE1275" s="59"/>
      <c r="AF1275" s="59"/>
      <c r="AG1275" s="59"/>
      <c r="AH1275" s="65"/>
      <c r="BF1275" s="65"/>
      <c r="BG1275" s="65"/>
      <c r="BI1275" s="65"/>
    </row>
    <row r="1276" spans="4:61">
      <c r="D1276" s="162" t="str">
        <f t="shared" si="179"/>
        <v/>
      </c>
      <c r="E1276" s="162" t="str">
        <f t="shared" si="173"/>
        <v/>
      </c>
      <c r="F1276" s="164" t="str">
        <f t="shared" si="174"/>
        <v/>
      </c>
      <c r="G1276" s="165" t="str">
        <f t="shared" si="175"/>
        <v/>
      </c>
      <c r="H1276" s="164" t="str">
        <f t="shared" si="176"/>
        <v/>
      </c>
      <c r="I1276" s="162"/>
      <c r="J1276" s="210"/>
      <c r="K1276" s="162">
        <f t="shared" si="177"/>
        <v>0</v>
      </c>
      <c r="L1276" s="164" t="str">
        <f t="shared" si="178"/>
        <v/>
      </c>
      <c r="M1276" s="177"/>
      <c r="N1276" s="59"/>
      <c r="O1276" s="59"/>
      <c r="P1276" s="59"/>
      <c r="Q1276" s="59"/>
      <c r="R1276" s="59"/>
      <c r="S1276" s="59"/>
      <c r="T1276" s="59"/>
      <c r="U1276" s="59"/>
      <c r="V1276" s="59"/>
      <c r="AA1276" s="59"/>
      <c r="AB1276" s="59"/>
      <c r="AC1276" s="59"/>
      <c r="AD1276" s="59"/>
      <c r="AE1276" s="59"/>
      <c r="AF1276" s="59"/>
      <c r="AG1276" s="59"/>
      <c r="AH1276" s="65"/>
      <c r="BF1276" s="65"/>
      <c r="BG1276" s="65"/>
      <c r="BI1276" s="65"/>
    </row>
    <row r="1277" spans="4:61">
      <c r="D1277" s="162" t="str">
        <f t="shared" si="179"/>
        <v/>
      </c>
      <c r="E1277" s="162" t="str">
        <f t="shared" si="173"/>
        <v/>
      </c>
      <c r="F1277" s="164" t="str">
        <f t="shared" si="174"/>
        <v/>
      </c>
      <c r="G1277" s="165" t="str">
        <f t="shared" si="175"/>
        <v/>
      </c>
      <c r="H1277" s="164" t="str">
        <f t="shared" si="176"/>
        <v/>
      </c>
      <c r="I1277" s="162"/>
      <c r="J1277" s="210"/>
      <c r="K1277" s="162">
        <f t="shared" si="177"/>
        <v>0</v>
      </c>
      <c r="L1277" s="164" t="str">
        <f t="shared" si="178"/>
        <v/>
      </c>
      <c r="M1277" s="177"/>
      <c r="N1277" s="59"/>
      <c r="O1277" s="59"/>
      <c r="P1277" s="59"/>
      <c r="Q1277" s="59"/>
      <c r="R1277" s="59"/>
      <c r="S1277" s="59"/>
      <c r="T1277" s="59"/>
      <c r="U1277" s="59"/>
      <c r="V1277" s="59"/>
      <c r="AA1277" s="59"/>
      <c r="AB1277" s="59"/>
      <c r="AC1277" s="59"/>
      <c r="AD1277" s="59"/>
      <c r="AE1277" s="59"/>
      <c r="AF1277" s="59"/>
      <c r="AG1277" s="59"/>
      <c r="AH1277" s="65"/>
      <c r="BF1277" s="65"/>
      <c r="BG1277" s="65"/>
      <c r="BI1277" s="65"/>
    </row>
    <row r="1278" spans="4:61">
      <c r="D1278" s="162" t="str">
        <f t="shared" si="179"/>
        <v/>
      </c>
      <c r="E1278" s="162" t="str">
        <f t="shared" si="173"/>
        <v/>
      </c>
      <c r="F1278" s="164" t="str">
        <f t="shared" si="174"/>
        <v/>
      </c>
      <c r="G1278" s="165" t="str">
        <f t="shared" si="175"/>
        <v/>
      </c>
      <c r="H1278" s="164" t="str">
        <f t="shared" si="176"/>
        <v/>
      </c>
      <c r="I1278" s="162"/>
      <c r="J1278" s="210"/>
      <c r="K1278" s="162">
        <f t="shared" si="177"/>
        <v>0</v>
      </c>
      <c r="L1278" s="164" t="str">
        <f t="shared" si="178"/>
        <v/>
      </c>
      <c r="M1278" s="177"/>
      <c r="N1278" s="59"/>
      <c r="O1278" s="59"/>
      <c r="P1278" s="59"/>
      <c r="Q1278" s="59"/>
      <c r="R1278" s="59"/>
      <c r="S1278" s="59"/>
      <c r="T1278" s="59"/>
      <c r="U1278" s="59"/>
      <c r="V1278" s="59"/>
      <c r="AA1278" s="59"/>
      <c r="AB1278" s="59"/>
      <c r="AC1278" s="59"/>
      <c r="AD1278" s="59"/>
      <c r="AE1278" s="59"/>
      <c r="AF1278" s="59"/>
      <c r="AG1278" s="59"/>
      <c r="AH1278" s="65"/>
      <c r="BF1278" s="65"/>
      <c r="BG1278" s="65"/>
      <c r="BI1278" s="65"/>
    </row>
    <row r="1279" spans="4:61">
      <c r="D1279" s="162" t="str">
        <f t="shared" si="179"/>
        <v/>
      </c>
      <c r="E1279" s="162" t="str">
        <f t="shared" si="173"/>
        <v/>
      </c>
      <c r="F1279" s="164" t="str">
        <f t="shared" si="174"/>
        <v/>
      </c>
      <c r="G1279" s="165" t="str">
        <f t="shared" si="175"/>
        <v/>
      </c>
      <c r="H1279" s="164" t="str">
        <f t="shared" si="176"/>
        <v/>
      </c>
      <c r="I1279" s="162"/>
      <c r="J1279" s="210"/>
      <c r="K1279" s="162">
        <f t="shared" si="177"/>
        <v>0</v>
      </c>
      <c r="L1279" s="164" t="str">
        <f t="shared" si="178"/>
        <v/>
      </c>
      <c r="M1279" s="177"/>
      <c r="N1279" s="59"/>
      <c r="O1279" s="59"/>
      <c r="P1279" s="59"/>
      <c r="Q1279" s="59"/>
      <c r="R1279" s="59"/>
      <c r="S1279" s="59"/>
      <c r="T1279" s="59"/>
      <c r="U1279" s="59"/>
      <c r="V1279" s="59"/>
      <c r="AA1279" s="59"/>
      <c r="AB1279" s="59"/>
      <c r="AC1279" s="59"/>
      <c r="AD1279" s="59"/>
      <c r="AE1279" s="59"/>
      <c r="AF1279" s="59"/>
      <c r="AG1279" s="59"/>
      <c r="AH1279" s="65"/>
      <c r="BF1279" s="65"/>
      <c r="BG1279" s="65"/>
      <c r="BI1279" s="65"/>
    </row>
    <row r="1280" spans="4:61">
      <c r="D1280" s="162" t="str">
        <f t="shared" si="179"/>
        <v/>
      </c>
      <c r="E1280" s="162" t="str">
        <f t="shared" si="173"/>
        <v/>
      </c>
      <c r="F1280" s="164" t="str">
        <f t="shared" si="174"/>
        <v/>
      </c>
      <c r="G1280" s="165" t="str">
        <f t="shared" si="175"/>
        <v/>
      </c>
      <c r="H1280" s="164" t="str">
        <f t="shared" si="176"/>
        <v/>
      </c>
      <c r="I1280" s="162"/>
      <c r="J1280" s="210"/>
      <c r="K1280" s="162">
        <f t="shared" si="177"/>
        <v>0</v>
      </c>
      <c r="L1280" s="164" t="str">
        <f t="shared" si="178"/>
        <v/>
      </c>
      <c r="M1280" s="177"/>
      <c r="N1280" s="59"/>
      <c r="O1280" s="59"/>
      <c r="P1280" s="59"/>
      <c r="Q1280" s="59"/>
      <c r="R1280" s="59"/>
      <c r="S1280" s="59"/>
      <c r="T1280" s="59"/>
      <c r="U1280" s="59"/>
      <c r="V1280" s="59"/>
      <c r="AA1280" s="59"/>
      <c r="AB1280" s="59"/>
      <c r="AC1280" s="59"/>
      <c r="AD1280" s="59"/>
      <c r="AE1280" s="59"/>
      <c r="AF1280" s="59"/>
      <c r="AG1280" s="59"/>
      <c r="AH1280" s="65"/>
      <c r="BF1280" s="65"/>
      <c r="BG1280" s="65"/>
      <c r="BI1280" s="65"/>
    </row>
    <row r="1281" spans="4:61">
      <c r="D1281" s="162" t="str">
        <f t="shared" si="179"/>
        <v/>
      </c>
      <c r="E1281" s="162" t="str">
        <f t="shared" si="173"/>
        <v/>
      </c>
      <c r="F1281" s="164" t="str">
        <f t="shared" si="174"/>
        <v/>
      </c>
      <c r="G1281" s="165" t="str">
        <f t="shared" si="175"/>
        <v/>
      </c>
      <c r="H1281" s="164" t="str">
        <f t="shared" si="176"/>
        <v/>
      </c>
      <c r="I1281" s="162"/>
      <c r="J1281" s="210"/>
      <c r="K1281" s="162">
        <f t="shared" si="177"/>
        <v>0</v>
      </c>
      <c r="L1281" s="164" t="str">
        <f t="shared" si="178"/>
        <v/>
      </c>
      <c r="M1281" s="177"/>
      <c r="N1281" s="59"/>
      <c r="O1281" s="59"/>
      <c r="P1281" s="59"/>
      <c r="Q1281" s="59"/>
      <c r="R1281" s="59"/>
      <c r="S1281" s="59"/>
      <c r="T1281" s="59"/>
      <c r="U1281" s="59"/>
      <c r="V1281" s="59"/>
      <c r="AA1281" s="59"/>
      <c r="AB1281" s="59"/>
      <c r="AC1281" s="59"/>
      <c r="AD1281" s="59"/>
      <c r="AE1281" s="59"/>
      <c r="AF1281" s="59"/>
      <c r="AG1281" s="59"/>
      <c r="AH1281" s="65"/>
      <c r="BF1281" s="65"/>
      <c r="BG1281" s="65"/>
      <c r="BI1281" s="65"/>
    </row>
    <row r="1282" spans="4:61">
      <c r="D1282" s="162" t="str">
        <f t="shared" si="179"/>
        <v/>
      </c>
      <c r="E1282" s="162" t="str">
        <f t="shared" si="173"/>
        <v/>
      </c>
      <c r="F1282" s="164" t="str">
        <f t="shared" si="174"/>
        <v/>
      </c>
      <c r="G1282" s="165" t="str">
        <f t="shared" si="175"/>
        <v/>
      </c>
      <c r="H1282" s="164" t="str">
        <f t="shared" si="176"/>
        <v/>
      </c>
      <c r="I1282" s="162"/>
      <c r="J1282" s="210"/>
      <c r="K1282" s="162">
        <f t="shared" si="177"/>
        <v>0</v>
      </c>
      <c r="L1282" s="164" t="str">
        <f t="shared" si="178"/>
        <v/>
      </c>
      <c r="M1282" s="177"/>
      <c r="N1282" s="59"/>
      <c r="O1282" s="59"/>
      <c r="P1282" s="59"/>
      <c r="Q1282" s="59"/>
      <c r="R1282" s="59"/>
      <c r="S1282" s="59"/>
      <c r="T1282" s="59"/>
      <c r="U1282" s="59"/>
      <c r="V1282" s="59"/>
      <c r="AA1282" s="59"/>
      <c r="AB1282" s="59"/>
      <c r="AC1282" s="59"/>
      <c r="AD1282" s="59"/>
      <c r="AE1282" s="59"/>
      <c r="AF1282" s="59"/>
      <c r="AG1282" s="59"/>
      <c r="AH1282" s="65"/>
      <c r="BF1282" s="65"/>
      <c r="BG1282" s="65"/>
      <c r="BI1282" s="65"/>
    </row>
    <row r="1283" spans="4:61">
      <c r="D1283" s="162" t="str">
        <f t="shared" si="179"/>
        <v/>
      </c>
      <c r="E1283" s="162" t="str">
        <f t="shared" si="173"/>
        <v/>
      </c>
      <c r="F1283" s="164" t="str">
        <f t="shared" si="174"/>
        <v/>
      </c>
      <c r="G1283" s="165" t="str">
        <f t="shared" si="175"/>
        <v/>
      </c>
      <c r="H1283" s="164" t="str">
        <f t="shared" si="176"/>
        <v/>
      </c>
      <c r="I1283" s="162"/>
      <c r="J1283" s="210"/>
      <c r="K1283" s="162">
        <f t="shared" si="177"/>
        <v>0</v>
      </c>
      <c r="L1283" s="164" t="str">
        <f t="shared" si="178"/>
        <v/>
      </c>
      <c r="M1283" s="177"/>
      <c r="N1283" s="59"/>
      <c r="O1283" s="59"/>
      <c r="P1283" s="59"/>
      <c r="Q1283" s="59"/>
      <c r="R1283" s="59"/>
      <c r="S1283" s="59"/>
      <c r="T1283" s="59"/>
      <c r="U1283" s="59"/>
      <c r="V1283" s="59"/>
      <c r="AA1283" s="59"/>
      <c r="AB1283" s="59"/>
      <c r="AC1283" s="59"/>
      <c r="AD1283" s="59"/>
      <c r="AE1283" s="59"/>
      <c r="AF1283" s="59"/>
      <c r="AG1283" s="59"/>
      <c r="AH1283" s="65"/>
      <c r="BF1283" s="65"/>
      <c r="BG1283" s="65"/>
      <c r="BI1283" s="65"/>
    </row>
    <row r="1284" spans="4:61">
      <c r="D1284" s="162" t="str">
        <f t="shared" si="179"/>
        <v/>
      </c>
      <c r="E1284" s="162" t="str">
        <f t="shared" ref="E1284:E1333" si="180">IF(D1284="","",IF(ISERROR(INDEX($A$25:$B$34,MATCH(D1284,$A$25:$A$34,0),2)),0,INDEX($A$25:$B$34,MATCH(D1284,$A$25:$A$34,0),2)))</f>
        <v/>
      </c>
      <c r="F1284" s="164" t="str">
        <f t="shared" ref="F1284:F1333" si="181">IF(D1284="","",IF(emi&gt;(L1283*(1+rate/freq)),IF((L1283*(1+rate/freq))&lt;0,0,(L1283*(1+rate/freq))),emi))</f>
        <v/>
      </c>
      <c r="G1284" s="165" t="str">
        <f t="shared" ref="G1284:G1333" si="182">IF(D1284="","",IF(L1283&lt;0,0,L1283)*rate/freq)</f>
        <v/>
      </c>
      <c r="H1284" s="164" t="str">
        <f t="shared" si="176"/>
        <v/>
      </c>
      <c r="I1284" s="162"/>
      <c r="J1284" s="210"/>
      <c r="K1284" s="162">
        <f t="shared" si="177"/>
        <v>0</v>
      </c>
      <c r="L1284" s="164" t="str">
        <f t="shared" si="178"/>
        <v/>
      </c>
      <c r="M1284" s="177"/>
      <c r="N1284" s="59"/>
      <c r="O1284" s="59"/>
      <c r="P1284" s="59"/>
      <c r="Q1284" s="59"/>
      <c r="R1284" s="59"/>
      <c r="S1284" s="59"/>
      <c r="T1284" s="59"/>
      <c r="U1284" s="59"/>
      <c r="V1284" s="59"/>
      <c r="AA1284" s="59"/>
      <c r="AB1284" s="59"/>
      <c r="AC1284" s="59"/>
      <c r="AD1284" s="59"/>
      <c r="AE1284" s="59"/>
      <c r="AF1284" s="59"/>
      <c r="AG1284" s="59"/>
      <c r="AH1284" s="65"/>
      <c r="BF1284" s="65"/>
      <c r="BG1284" s="65"/>
      <c r="BI1284" s="65"/>
    </row>
    <row r="1285" spans="4:61">
      <c r="D1285" s="162" t="str">
        <f t="shared" si="179"/>
        <v/>
      </c>
      <c r="E1285" s="162" t="str">
        <f t="shared" si="180"/>
        <v/>
      </c>
      <c r="F1285" s="164" t="str">
        <f t="shared" si="181"/>
        <v/>
      </c>
      <c r="G1285" s="165" t="str">
        <f t="shared" si="182"/>
        <v/>
      </c>
      <c r="H1285" s="164" t="str">
        <f t="shared" ref="H1285:H1333" si="183">IF(D1285="","",F1285-G1285)</f>
        <v/>
      </c>
      <c r="I1285" s="162"/>
      <c r="J1285" s="210"/>
      <c r="K1285" s="162">
        <f t="shared" ref="K1285:K1333" si="184">IF(L1284=0,0,J1285)</f>
        <v>0</v>
      </c>
      <c r="L1285" s="164" t="str">
        <f t="shared" ref="L1285:L1333" si="185">IF(D1285="","",IF(L1284&lt;=0,0,IF(L1284+E1285-H1285-I1285-K1285&lt;0,0,L1284+E1285-H1285-I1285-K1285)))</f>
        <v/>
      </c>
      <c r="M1285" s="177"/>
      <c r="N1285" s="59"/>
      <c r="O1285" s="59"/>
      <c r="P1285" s="59"/>
      <c r="Q1285" s="59"/>
      <c r="R1285" s="59"/>
      <c r="S1285" s="59"/>
      <c r="T1285" s="59"/>
      <c r="U1285" s="59"/>
      <c r="V1285" s="59"/>
      <c r="AA1285" s="59"/>
      <c r="AB1285" s="59"/>
      <c r="AC1285" s="59"/>
      <c r="AD1285" s="59"/>
      <c r="AE1285" s="59"/>
      <c r="AF1285" s="59"/>
      <c r="AG1285" s="59"/>
      <c r="AH1285" s="65"/>
      <c r="BF1285" s="65"/>
      <c r="BG1285" s="65"/>
      <c r="BI1285" s="65"/>
    </row>
    <row r="1286" spans="4:61">
      <c r="D1286" s="162" t="str">
        <f t="shared" si="179"/>
        <v/>
      </c>
      <c r="E1286" s="162" t="str">
        <f t="shared" si="180"/>
        <v/>
      </c>
      <c r="F1286" s="164" t="str">
        <f t="shared" si="181"/>
        <v/>
      </c>
      <c r="G1286" s="165" t="str">
        <f t="shared" si="182"/>
        <v/>
      </c>
      <c r="H1286" s="164" t="str">
        <f t="shared" si="183"/>
        <v/>
      </c>
      <c r="I1286" s="162"/>
      <c r="J1286" s="210"/>
      <c r="K1286" s="162">
        <f t="shared" si="184"/>
        <v>0</v>
      </c>
      <c r="L1286" s="164" t="str">
        <f t="shared" si="185"/>
        <v/>
      </c>
      <c r="M1286" s="177"/>
      <c r="N1286" s="59"/>
      <c r="O1286" s="59"/>
      <c r="P1286" s="59"/>
      <c r="Q1286" s="59"/>
      <c r="R1286" s="59"/>
      <c r="S1286" s="59"/>
      <c r="T1286" s="59"/>
      <c r="U1286" s="59"/>
      <c r="V1286" s="59"/>
      <c r="AA1286" s="59"/>
      <c r="AB1286" s="59"/>
      <c r="AC1286" s="59"/>
      <c r="AD1286" s="59"/>
      <c r="AE1286" s="59"/>
      <c r="AF1286" s="59"/>
      <c r="AG1286" s="59"/>
      <c r="AH1286" s="65"/>
      <c r="BF1286" s="65"/>
      <c r="BG1286" s="65"/>
      <c r="BI1286" s="65"/>
    </row>
    <row r="1287" spans="4:61">
      <c r="D1287" s="162" t="str">
        <f t="shared" si="179"/>
        <v/>
      </c>
      <c r="E1287" s="162" t="str">
        <f t="shared" si="180"/>
        <v/>
      </c>
      <c r="F1287" s="164" t="str">
        <f t="shared" si="181"/>
        <v/>
      </c>
      <c r="G1287" s="165" t="str">
        <f t="shared" si="182"/>
        <v/>
      </c>
      <c r="H1287" s="164" t="str">
        <f t="shared" si="183"/>
        <v/>
      </c>
      <c r="I1287" s="162"/>
      <c r="J1287" s="210"/>
      <c r="K1287" s="162">
        <f t="shared" si="184"/>
        <v>0</v>
      </c>
      <c r="L1287" s="164" t="str">
        <f t="shared" si="185"/>
        <v/>
      </c>
      <c r="M1287" s="177"/>
      <c r="N1287" s="59"/>
      <c r="O1287" s="59"/>
      <c r="P1287" s="59"/>
      <c r="Q1287" s="59"/>
      <c r="R1287" s="59"/>
      <c r="S1287" s="59"/>
      <c r="T1287" s="59"/>
      <c r="U1287" s="59"/>
      <c r="V1287" s="59"/>
      <c r="AA1287" s="59"/>
      <c r="AB1287" s="59"/>
      <c r="AC1287" s="59"/>
      <c r="AD1287" s="59"/>
      <c r="AE1287" s="59"/>
      <c r="AF1287" s="59"/>
      <c r="AG1287" s="59"/>
      <c r="AH1287" s="65"/>
      <c r="BF1287" s="65"/>
      <c r="BG1287" s="65"/>
      <c r="BI1287" s="65"/>
    </row>
    <row r="1288" spans="4:61">
      <c r="D1288" s="162" t="str">
        <f t="shared" si="179"/>
        <v/>
      </c>
      <c r="E1288" s="162" t="str">
        <f t="shared" si="180"/>
        <v/>
      </c>
      <c r="F1288" s="164" t="str">
        <f t="shared" si="181"/>
        <v/>
      </c>
      <c r="G1288" s="165" t="str">
        <f t="shared" si="182"/>
        <v/>
      </c>
      <c r="H1288" s="164" t="str">
        <f t="shared" si="183"/>
        <v/>
      </c>
      <c r="I1288" s="162"/>
      <c r="J1288" s="210"/>
      <c r="K1288" s="162">
        <f t="shared" si="184"/>
        <v>0</v>
      </c>
      <c r="L1288" s="164" t="str">
        <f t="shared" si="185"/>
        <v/>
      </c>
      <c r="M1288" s="177"/>
      <c r="N1288" s="59"/>
      <c r="O1288" s="59"/>
      <c r="P1288" s="59"/>
      <c r="Q1288" s="59"/>
      <c r="R1288" s="59"/>
      <c r="S1288" s="59"/>
      <c r="T1288" s="59"/>
      <c r="U1288" s="59"/>
      <c r="V1288" s="59"/>
      <c r="AA1288" s="59"/>
      <c r="AB1288" s="59"/>
      <c r="AC1288" s="59"/>
      <c r="AD1288" s="59"/>
      <c r="AE1288" s="59"/>
      <c r="AF1288" s="59"/>
      <c r="AG1288" s="59"/>
      <c r="AH1288" s="65"/>
      <c r="BF1288" s="65"/>
      <c r="BG1288" s="65"/>
      <c r="BI1288" s="65"/>
    </row>
    <row r="1289" spans="4:61">
      <c r="D1289" s="162" t="str">
        <f t="shared" si="179"/>
        <v/>
      </c>
      <c r="E1289" s="162" t="str">
        <f t="shared" si="180"/>
        <v/>
      </c>
      <c r="F1289" s="164" t="str">
        <f t="shared" si="181"/>
        <v/>
      </c>
      <c r="G1289" s="165" t="str">
        <f t="shared" si="182"/>
        <v/>
      </c>
      <c r="H1289" s="164" t="str">
        <f t="shared" si="183"/>
        <v/>
      </c>
      <c r="I1289" s="162"/>
      <c r="J1289" s="210"/>
      <c r="K1289" s="162">
        <f t="shared" si="184"/>
        <v>0</v>
      </c>
      <c r="L1289" s="164" t="str">
        <f t="shared" si="185"/>
        <v/>
      </c>
      <c r="M1289" s="177"/>
      <c r="N1289" s="59"/>
      <c r="O1289" s="59"/>
      <c r="P1289" s="59"/>
      <c r="Q1289" s="59"/>
      <c r="R1289" s="59"/>
      <c r="S1289" s="59"/>
      <c r="T1289" s="59"/>
      <c r="U1289" s="59"/>
      <c r="V1289" s="59"/>
      <c r="AA1289" s="59"/>
      <c r="AB1289" s="59"/>
      <c r="AC1289" s="59"/>
      <c r="AD1289" s="59"/>
      <c r="AE1289" s="59"/>
      <c r="AF1289" s="59"/>
      <c r="AG1289" s="59"/>
      <c r="AH1289" s="65"/>
      <c r="BF1289" s="65"/>
      <c r="BG1289" s="65"/>
      <c r="BI1289" s="65"/>
    </row>
    <row r="1290" spans="4:61">
      <c r="D1290" s="162" t="str">
        <f t="shared" si="179"/>
        <v/>
      </c>
      <c r="E1290" s="162" t="str">
        <f t="shared" si="180"/>
        <v/>
      </c>
      <c r="F1290" s="164" t="str">
        <f t="shared" si="181"/>
        <v/>
      </c>
      <c r="G1290" s="165" t="str">
        <f t="shared" si="182"/>
        <v/>
      </c>
      <c r="H1290" s="164" t="str">
        <f t="shared" si="183"/>
        <v/>
      </c>
      <c r="I1290" s="162"/>
      <c r="J1290" s="210"/>
      <c r="K1290" s="162">
        <f t="shared" si="184"/>
        <v>0</v>
      </c>
      <c r="L1290" s="164" t="str">
        <f t="shared" si="185"/>
        <v/>
      </c>
      <c r="M1290" s="177"/>
      <c r="N1290" s="59"/>
      <c r="O1290" s="59"/>
      <c r="P1290" s="59"/>
      <c r="Q1290" s="59"/>
      <c r="R1290" s="59"/>
      <c r="S1290" s="59"/>
      <c r="T1290" s="59"/>
      <c r="U1290" s="59"/>
      <c r="V1290" s="59"/>
      <c r="AA1290" s="59"/>
      <c r="AB1290" s="59"/>
      <c r="AC1290" s="59"/>
      <c r="AD1290" s="59"/>
      <c r="AE1290" s="59"/>
      <c r="AF1290" s="59"/>
      <c r="AG1290" s="59"/>
      <c r="AH1290" s="65"/>
      <c r="BF1290" s="65"/>
      <c r="BG1290" s="65"/>
      <c r="BI1290" s="65"/>
    </row>
    <row r="1291" spans="4:61">
      <c r="D1291" s="162" t="str">
        <f t="shared" si="179"/>
        <v/>
      </c>
      <c r="E1291" s="162" t="str">
        <f t="shared" si="180"/>
        <v/>
      </c>
      <c r="F1291" s="164" t="str">
        <f t="shared" si="181"/>
        <v/>
      </c>
      <c r="G1291" s="165" t="str">
        <f t="shared" si="182"/>
        <v/>
      </c>
      <c r="H1291" s="164" t="str">
        <f t="shared" si="183"/>
        <v/>
      </c>
      <c r="I1291" s="162"/>
      <c r="J1291" s="210"/>
      <c r="K1291" s="162">
        <f t="shared" si="184"/>
        <v>0</v>
      </c>
      <c r="L1291" s="164" t="str">
        <f t="shared" si="185"/>
        <v/>
      </c>
      <c r="M1291" s="177"/>
      <c r="N1291" s="59"/>
      <c r="O1291" s="59"/>
      <c r="P1291" s="59"/>
      <c r="Q1291" s="59"/>
      <c r="R1291" s="59"/>
      <c r="S1291" s="59"/>
      <c r="T1291" s="59"/>
      <c r="U1291" s="59"/>
      <c r="V1291" s="59"/>
      <c r="AA1291" s="59"/>
      <c r="AB1291" s="59"/>
      <c r="AC1291" s="59"/>
      <c r="AD1291" s="59"/>
      <c r="AE1291" s="59"/>
      <c r="AF1291" s="59"/>
      <c r="AG1291" s="59"/>
      <c r="AH1291" s="65"/>
      <c r="BF1291" s="65"/>
      <c r="BG1291" s="65"/>
      <c r="BI1291" s="65"/>
    </row>
    <row r="1292" spans="4:61">
      <c r="D1292" s="162" t="str">
        <f t="shared" si="179"/>
        <v/>
      </c>
      <c r="E1292" s="162" t="str">
        <f t="shared" si="180"/>
        <v/>
      </c>
      <c r="F1292" s="164" t="str">
        <f t="shared" si="181"/>
        <v/>
      </c>
      <c r="G1292" s="165" t="str">
        <f t="shared" si="182"/>
        <v/>
      </c>
      <c r="H1292" s="164" t="str">
        <f t="shared" si="183"/>
        <v/>
      </c>
      <c r="I1292" s="162"/>
      <c r="J1292" s="210"/>
      <c r="K1292" s="162">
        <f t="shared" si="184"/>
        <v>0</v>
      </c>
      <c r="L1292" s="164" t="str">
        <f t="shared" si="185"/>
        <v/>
      </c>
      <c r="M1292" s="177"/>
      <c r="N1292" s="59"/>
      <c r="O1292" s="59"/>
      <c r="P1292" s="59"/>
      <c r="Q1292" s="59"/>
      <c r="R1292" s="59"/>
      <c r="S1292" s="59"/>
      <c r="T1292" s="59"/>
      <c r="U1292" s="59"/>
      <c r="V1292" s="59"/>
      <c r="AA1292" s="59"/>
      <c r="AB1292" s="59"/>
      <c r="AC1292" s="59"/>
      <c r="AD1292" s="59"/>
      <c r="AE1292" s="59"/>
      <c r="AF1292" s="59"/>
      <c r="AG1292" s="59"/>
      <c r="AH1292" s="65"/>
      <c r="BF1292" s="65"/>
      <c r="BG1292" s="65"/>
      <c r="BI1292" s="65"/>
    </row>
    <row r="1293" spans="4:61">
      <c r="D1293" s="162" t="str">
        <f t="shared" si="179"/>
        <v/>
      </c>
      <c r="E1293" s="162" t="str">
        <f t="shared" si="180"/>
        <v/>
      </c>
      <c r="F1293" s="164" t="str">
        <f t="shared" si="181"/>
        <v/>
      </c>
      <c r="G1293" s="165" t="str">
        <f t="shared" si="182"/>
        <v/>
      </c>
      <c r="H1293" s="164" t="str">
        <f t="shared" si="183"/>
        <v/>
      </c>
      <c r="I1293" s="162"/>
      <c r="J1293" s="210"/>
      <c r="K1293" s="162">
        <f t="shared" si="184"/>
        <v>0</v>
      </c>
      <c r="L1293" s="164" t="str">
        <f t="shared" si="185"/>
        <v/>
      </c>
      <c r="M1293" s="177"/>
      <c r="N1293" s="59"/>
      <c r="O1293" s="59"/>
      <c r="P1293" s="59"/>
      <c r="Q1293" s="59"/>
      <c r="R1293" s="59"/>
      <c r="S1293" s="59"/>
      <c r="T1293" s="59"/>
      <c r="U1293" s="59"/>
      <c r="V1293" s="59"/>
      <c r="AA1293" s="59"/>
      <c r="AB1293" s="59"/>
      <c r="AC1293" s="59"/>
      <c r="AD1293" s="59"/>
      <c r="AE1293" s="59"/>
      <c r="AF1293" s="59"/>
      <c r="AG1293" s="59"/>
      <c r="AH1293" s="65"/>
      <c r="BF1293" s="65"/>
      <c r="BG1293" s="65"/>
      <c r="BI1293" s="65"/>
    </row>
    <row r="1294" spans="4:61">
      <c r="D1294" s="162" t="str">
        <f t="shared" si="179"/>
        <v/>
      </c>
      <c r="E1294" s="162" t="str">
        <f t="shared" si="180"/>
        <v/>
      </c>
      <c r="F1294" s="164" t="str">
        <f t="shared" si="181"/>
        <v/>
      </c>
      <c r="G1294" s="165" t="str">
        <f t="shared" si="182"/>
        <v/>
      </c>
      <c r="H1294" s="164" t="str">
        <f t="shared" si="183"/>
        <v/>
      </c>
      <c r="I1294" s="162"/>
      <c r="J1294" s="210"/>
      <c r="K1294" s="162">
        <f t="shared" si="184"/>
        <v>0</v>
      </c>
      <c r="L1294" s="164" t="str">
        <f t="shared" si="185"/>
        <v/>
      </c>
      <c r="M1294" s="177"/>
      <c r="N1294" s="59"/>
      <c r="O1294" s="59"/>
      <c r="P1294" s="59"/>
      <c r="Q1294" s="59"/>
      <c r="R1294" s="59"/>
      <c r="S1294" s="59"/>
      <c r="T1294" s="59"/>
      <c r="U1294" s="59"/>
      <c r="V1294" s="59"/>
      <c r="AA1294" s="59"/>
      <c r="AB1294" s="59"/>
      <c r="AC1294" s="59"/>
      <c r="AD1294" s="59"/>
      <c r="AE1294" s="59"/>
      <c r="AF1294" s="59"/>
      <c r="AG1294" s="59"/>
      <c r="AH1294" s="65"/>
      <c r="BF1294" s="65"/>
      <c r="BG1294" s="65"/>
      <c r="BI1294" s="65"/>
    </row>
    <row r="1295" spans="4:61">
      <c r="D1295" s="162" t="str">
        <f t="shared" si="179"/>
        <v/>
      </c>
      <c r="E1295" s="162" t="str">
        <f t="shared" si="180"/>
        <v/>
      </c>
      <c r="F1295" s="164" t="str">
        <f t="shared" si="181"/>
        <v/>
      </c>
      <c r="G1295" s="165" t="str">
        <f t="shared" si="182"/>
        <v/>
      </c>
      <c r="H1295" s="164" t="str">
        <f t="shared" si="183"/>
        <v/>
      </c>
      <c r="I1295" s="162"/>
      <c r="J1295" s="210"/>
      <c r="K1295" s="162">
        <f t="shared" si="184"/>
        <v>0</v>
      </c>
      <c r="L1295" s="164" t="str">
        <f t="shared" si="185"/>
        <v/>
      </c>
      <c r="M1295" s="177"/>
      <c r="N1295" s="59"/>
      <c r="O1295" s="59"/>
      <c r="P1295" s="59"/>
      <c r="Q1295" s="59"/>
      <c r="R1295" s="59"/>
      <c r="S1295" s="59"/>
      <c r="T1295" s="59"/>
      <c r="U1295" s="59"/>
      <c r="V1295" s="59"/>
      <c r="AA1295" s="59"/>
      <c r="AB1295" s="59"/>
      <c r="AC1295" s="59"/>
      <c r="AD1295" s="59"/>
      <c r="AE1295" s="59"/>
      <c r="AF1295" s="59"/>
      <c r="AG1295" s="59"/>
      <c r="AH1295" s="65"/>
      <c r="BF1295" s="65"/>
      <c r="BG1295" s="65"/>
      <c r="BI1295" s="65"/>
    </row>
    <row r="1296" spans="4:61">
      <c r="D1296" s="162" t="str">
        <f t="shared" si="179"/>
        <v/>
      </c>
      <c r="E1296" s="162" t="str">
        <f t="shared" si="180"/>
        <v/>
      </c>
      <c r="F1296" s="164" t="str">
        <f t="shared" si="181"/>
        <v/>
      </c>
      <c r="G1296" s="165" t="str">
        <f t="shared" si="182"/>
        <v/>
      </c>
      <c r="H1296" s="164" t="str">
        <f t="shared" si="183"/>
        <v/>
      </c>
      <c r="I1296" s="162"/>
      <c r="J1296" s="210"/>
      <c r="K1296" s="162">
        <f t="shared" si="184"/>
        <v>0</v>
      </c>
      <c r="L1296" s="164" t="str">
        <f t="shared" si="185"/>
        <v/>
      </c>
      <c r="M1296" s="177"/>
      <c r="N1296" s="59"/>
      <c r="O1296" s="59"/>
      <c r="P1296" s="59"/>
      <c r="Q1296" s="59"/>
      <c r="R1296" s="59"/>
      <c r="S1296" s="59"/>
      <c r="T1296" s="59"/>
      <c r="U1296" s="59"/>
      <c r="V1296" s="59"/>
      <c r="AA1296" s="59"/>
      <c r="AB1296" s="59"/>
      <c r="AC1296" s="59"/>
      <c r="AD1296" s="59"/>
      <c r="AE1296" s="59"/>
      <c r="AF1296" s="59"/>
      <c r="AG1296" s="59"/>
      <c r="AH1296" s="65"/>
      <c r="BF1296" s="65"/>
      <c r="BG1296" s="65"/>
      <c r="BI1296" s="65"/>
    </row>
    <row r="1297" spans="4:61">
      <c r="D1297" s="162" t="str">
        <f t="shared" si="179"/>
        <v/>
      </c>
      <c r="E1297" s="162" t="str">
        <f t="shared" si="180"/>
        <v/>
      </c>
      <c r="F1297" s="164" t="str">
        <f t="shared" si="181"/>
        <v/>
      </c>
      <c r="G1297" s="165" t="str">
        <f t="shared" si="182"/>
        <v/>
      </c>
      <c r="H1297" s="164" t="str">
        <f t="shared" si="183"/>
        <v/>
      </c>
      <c r="I1297" s="162"/>
      <c r="J1297" s="210"/>
      <c r="K1297" s="162">
        <f t="shared" si="184"/>
        <v>0</v>
      </c>
      <c r="L1297" s="164" t="str">
        <f t="shared" si="185"/>
        <v/>
      </c>
      <c r="M1297" s="177"/>
      <c r="N1297" s="59"/>
      <c r="O1297" s="59"/>
      <c r="P1297" s="59"/>
      <c r="Q1297" s="59"/>
      <c r="R1297" s="59"/>
      <c r="S1297" s="59"/>
      <c r="T1297" s="59"/>
      <c r="U1297" s="59"/>
      <c r="V1297" s="59"/>
      <c r="AA1297" s="59"/>
      <c r="AB1297" s="59"/>
      <c r="AC1297" s="59"/>
      <c r="AD1297" s="59"/>
      <c r="AE1297" s="59"/>
      <c r="AF1297" s="59"/>
      <c r="AG1297" s="59"/>
      <c r="AH1297" s="65"/>
      <c r="BF1297" s="65"/>
      <c r="BG1297" s="65"/>
      <c r="BI1297" s="65"/>
    </row>
    <row r="1298" spans="4:61">
      <c r="D1298" s="162" t="str">
        <f t="shared" si="179"/>
        <v/>
      </c>
      <c r="E1298" s="162" t="str">
        <f t="shared" si="180"/>
        <v/>
      </c>
      <c r="F1298" s="164" t="str">
        <f t="shared" si="181"/>
        <v/>
      </c>
      <c r="G1298" s="165" t="str">
        <f t="shared" si="182"/>
        <v/>
      </c>
      <c r="H1298" s="164" t="str">
        <f t="shared" si="183"/>
        <v/>
      </c>
      <c r="I1298" s="162"/>
      <c r="J1298" s="210"/>
      <c r="K1298" s="162">
        <f t="shared" si="184"/>
        <v>0</v>
      </c>
      <c r="L1298" s="164" t="str">
        <f t="shared" si="185"/>
        <v/>
      </c>
      <c r="M1298" s="177"/>
      <c r="N1298" s="59"/>
      <c r="O1298" s="59"/>
      <c r="P1298" s="59"/>
      <c r="Q1298" s="59"/>
      <c r="R1298" s="59"/>
      <c r="S1298" s="59"/>
      <c r="T1298" s="59"/>
      <c r="U1298" s="59"/>
      <c r="V1298" s="59"/>
      <c r="AA1298" s="59"/>
      <c r="AB1298" s="59"/>
      <c r="AC1298" s="59"/>
      <c r="AD1298" s="59"/>
      <c r="AE1298" s="59"/>
      <c r="AF1298" s="59"/>
      <c r="AG1298" s="59"/>
      <c r="AH1298" s="65"/>
      <c r="BF1298" s="65"/>
      <c r="BG1298" s="65"/>
      <c r="BI1298" s="65"/>
    </row>
    <row r="1299" spans="4:61">
      <c r="D1299" s="162" t="str">
        <f t="shared" si="179"/>
        <v/>
      </c>
      <c r="E1299" s="162" t="str">
        <f t="shared" si="180"/>
        <v/>
      </c>
      <c r="F1299" s="164" t="str">
        <f t="shared" si="181"/>
        <v/>
      </c>
      <c r="G1299" s="165" t="str">
        <f t="shared" si="182"/>
        <v/>
      </c>
      <c r="H1299" s="164" t="str">
        <f t="shared" si="183"/>
        <v/>
      </c>
      <c r="I1299" s="162"/>
      <c r="J1299" s="210"/>
      <c r="K1299" s="162">
        <f t="shared" si="184"/>
        <v>0</v>
      </c>
      <c r="L1299" s="164" t="str">
        <f t="shared" si="185"/>
        <v/>
      </c>
      <c r="M1299" s="177"/>
      <c r="N1299" s="59"/>
      <c r="O1299" s="59"/>
      <c r="P1299" s="59"/>
      <c r="Q1299" s="59"/>
      <c r="R1299" s="59"/>
      <c r="S1299" s="59"/>
      <c r="T1299" s="59"/>
      <c r="U1299" s="59"/>
      <c r="V1299" s="59"/>
      <c r="AA1299" s="59"/>
      <c r="AB1299" s="59"/>
      <c r="AC1299" s="59"/>
      <c r="AD1299" s="59"/>
      <c r="AE1299" s="59"/>
      <c r="AF1299" s="59"/>
      <c r="AG1299" s="59"/>
      <c r="AH1299" s="65"/>
      <c r="BF1299" s="65"/>
      <c r="BG1299" s="65"/>
      <c r="BI1299" s="65"/>
    </row>
    <row r="1300" spans="4:61">
      <c r="D1300" s="162" t="str">
        <f t="shared" si="179"/>
        <v/>
      </c>
      <c r="E1300" s="162" t="str">
        <f t="shared" si="180"/>
        <v/>
      </c>
      <c r="F1300" s="164" t="str">
        <f t="shared" si="181"/>
        <v/>
      </c>
      <c r="G1300" s="165" t="str">
        <f t="shared" si="182"/>
        <v/>
      </c>
      <c r="H1300" s="164" t="str">
        <f t="shared" si="183"/>
        <v/>
      </c>
      <c r="I1300" s="162"/>
      <c r="J1300" s="210"/>
      <c r="K1300" s="162">
        <f t="shared" si="184"/>
        <v>0</v>
      </c>
      <c r="L1300" s="164" t="str">
        <f t="shared" si="185"/>
        <v/>
      </c>
      <c r="M1300" s="177"/>
      <c r="N1300" s="59"/>
      <c r="O1300" s="59"/>
      <c r="P1300" s="59"/>
      <c r="Q1300" s="59"/>
      <c r="R1300" s="59"/>
      <c r="S1300" s="59"/>
      <c r="T1300" s="59"/>
      <c r="U1300" s="59"/>
      <c r="V1300" s="59"/>
      <c r="AA1300" s="59"/>
      <c r="AB1300" s="59"/>
      <c r="AC1300" s="59"/>
      <c r="AD1300" s="59"/>
      <c r="AE1300" s="59"/>
      <c r="AF1300" s="59"/>
      <c r="AG1300" s="59"/>
      <c r="AH1300" s="65"/>
      <c r="BF1300" s="65"/>
      <c r="BG1300" s="65"/>
      <c r="BI1300" s="65"/>
    </row>
    <row r="1301" spans="4:61">
      <c r="D1301" s="162" t="str">
        <f t="shared" si="179"/>
        <v/>
      </c>
      <c r="E1301" s="162" t="str">
        <f t="shared" si="180"/>
        <v/>
      </c>
      <c r="F1301" s="164" t="str">
        <f t="shared" si="181"/>
        <v/>
      </c>
      <c r="G1301" s="165" t="str">
        <f t="shared" si="182"/>
        <v/>
      </c>
      <c r="H1301" s="164" t="str">
        <f t="shared" si="183"/>
        <v/>
      </c>
      <c r="I1301" s="162"/>
      <c r="J1301" s="210"/>
      <c r="K1301" s="162">
        <f t="shared" si="184"/>
        <v>0</v>
      </c>
      <c r="L1301" s="164" t="str">
        <f t="shared" si="185"/>
        <v/>
      </c>
      <c r="M1301" s="177"/>
      <c r="N1301" s="59"/>
      <c r="O1301" s="59"/>
      <c r="P1301" s="59"/>
      <c r="Q1301" s="59"/>
      <c r="R1301" s="59"/>
      <c r="S1301" s="59"/>
      <c r="T1301" s="59"/>
      <c r="U1301" s="59"/>
      <c r="V1301" s="59"/>
      <c r="AA1301" s="59"/>
      <c r="AB1301" s="59"/>
      <c r="AC1301" s="59"/>
      <c r="AD1301" s="59"/>
      <c r="AE1301" s="59"/>
      <c r="AF1301" s="59"/>
      <c r="AG1301" s="59"/>
      <c r="AH1301" s="65"/>
      <c r="BF1301" s="65"/>
      <c r="BG1301" s="65"/>
      <c r="BI1301" s="65"/>
    </row>
    <row r="1302" spans="4:61">
      <c r="D1302" s="162" t="str">
        <f t="shared" si="179"/>
        <v/>
      </c>
      <c r="E1302" s="162" t="str">
        <f t="shared" si="180"/>
        <v/>
      </c>
      <c r="F1302" s="164" t="str">
        <f t="shared" si="181"/>
        <v/>
      </c>
      <c r="G1302" s="165" t="str">
        <f t="shared" si="182"/>
        <v/>
      </c>
      <c r="H1302" s="164" t="str">
        <f t="shared" si="183"/>
        <v/>
      </c>
      <c r="I1302" s="162"/>
      <c r="J1302" s="210"/>
      <c r="K1302" s="162">
        <f t="shared" si="184"/>
        <v>0</v>
      </c>
      <c r="L1302" s="164" t="str">
        <f t="shared" si="185"/>
        <v/>
      </c>
      <c r="M1302" s="177"/>
      <c r="N1302" s="59"/>
      <c r="O1302" s="59"/>
      <c r="P1302" s="59"/>
      <c r="Q1302" s="59"/>
      <c r="R1302" s="59"/>
      <c r="S1302" s="59"/>
      <c r="T1302" s="59"/>
      <c r="U1302" s="59"/>
      <c r="V1302" s="59"/>
      <c r="AA1302" s="59"/>
      <c r="AB1302" s="59"/>
      <c r="AC1302" s="59"/>
      <c r="AD1302" s="59"/>
      <c r="AE1302" s="59"/>
      <c r="AF1302" s="59"/>
      <c r="AG1302" s="59"/>
      <c r="AH1302" s="65"/>
      <c r="BF1302" s="65"/>
      <c r="BG1302" s="65"/>
      <c r="BI1302" s="65"/>
    </row>
    <row r="1303" spans="4:61">
      <c r="D1303" s="162" t="str">
        <f t="shared" si="179"/>
        <v/>
      </c>
      <c r="E1303" s="162" t="str">
        <f t="shared" si="180"/>
        <v/>
      </c>
      <c r="F1303" s="164" t="str">
        <f t="shared" si="181"/>
        <v/>
      </c>
      <c r="G1303" s="165" t="str">
        <f t="shared" si="182"/>
        <v/>
      </c>
      <c r="H1303" s="164" t="str">
        <f t="shared" si="183"/>
        <v/>
      </c>
      <c r="I1303" s="162"/>
      <c r="J1303" s="210"/>
      <c r="K1303" s="162">
        <f t="shared" si="184"/>
        <v>0</v>
      </c>
      <c r="L1303" s="164" t="str">
        <f t="shared" si="185"/>
        <v/>
      </c>
      <c r="M1303" s="177"/>
      <c r="N1303" s="59"/>
      <c r="O1303" s="59"/>
      <c r="P1303" s="59"/>
      <c r="Q1303" s="59"/>
      <c r="R1303" s="59"/>
      <c r="S1303" s="59"/>
      <c r="T1303" s="59"/>
      <c r="U1303" s="59"/>
      <c r="V1303" s="59"/>
      <c r="AA1303" s="59"/>
      <c r="AB1303" s="59"/>
      <c r="AC1303" s="59"/>
      <c r="AD1303" s="59"/>
      <c r="AE1303" s="59"/>
      <c r="AF1303" s="59"/>
      <c r="AG1303" s="59"/>
      <c r="AH1303" s="65"/>
      <c r="BF1303" s="65"/>
      <c r="BG1303" s="65"/>
      <c r="BI1303" s="65"/>
    </row>
    <row r="1304" spans="4:61">
      <c r="D1304" s="162" t="str">
        <f t="shared" si="179"/>
        <v/>
      </c>
      <c r="E1304" s="162" t="str">
        <f t="shared" si="180"/>
        <v/>
      </c>
      <c r="F1304" s="164" t="str">
        <f t="shared" si="181"/>
        <v/>
      </c>
      <c r="G1304" s="165" t="str">
        <f t="shared" si="182"/>
        <v/>
      </c>
      <c r="H1304" s="164" t="str">
        <f t="shared" si="183"/>
        <v/>
      </c>
      <c r="I1304" s="162"/>
      <c r="J1304" s="210"/>
      <c r="K1304" s="162">
        <f t="shared" si="184"/>
        <v>0</v>
      </c>
      <c r="L1304" s="164" t="str">
        <f t="shared" si="185"/>
        <v/>
      </c>
      <c r="M1304" s="177"/>
      <c r="N1304" s="59"/>
      <c r="O1304" s="59"/>
      <c r="P1304" s="59"/>
      <c r="Q1304" s="59"/>
      <c r="R1304" s="59"/>
      <c r="S1304" s="59"/>
      <c r="T1304" s="59"/>
      <c r="U1304" s="59"/>
      <c r="V1304" s="59"/>
      <c r="AA1304" s="59"/>
      <c r="AB1304" s="59"/>
      <c r="AC1304" s="59"/>
      <c r="AD1304" s="59"/>
      <c r="AE1304" s="59"/>
      <c r="AF1304" s="59"/>
      <c r="AG1304" s="59"/>
      <c r="AH1304" s="65"/>
      <c r="BF1304" s="65"/>
      <c r="BG1304" s="65"/>
      <c r="BI1304" s="65"/>
    </row>
    <row r="1305" spans="4:61">
      <c r="D1305" s="162" t="str">
        <f t="shared" si="179"/>
        <v/>
      </c>
      <c r="E1305" s="162" t="str">
        <f t="shared" si="180"/>
        <v/>
      </c>
      <c r="F1305" s="164" t="str">
        <f t="shared" si="181"/>
        <v/>
      </c>
      <c r="G1305" s="165" t="str">
        <f t="shared" si="182"/>
        <v/>
      </c>
      <c r="H1305" s="164" t="str">
        <f t="shared" si="183"/>
        <v/>
      </c>
      <c r="I1305" s="162"/>
      <c r="J1305" s="210"/>
      <c r="K1305" s="162">
        <f t="shared" si="184"/>
        <v>0</v>
      </c>
      <c r="L1305" s="164" t="str">
        <f t="shared" si="185"/>
        <v/>
      </c>
      <c r="M1305" s="177"/>
      <c r="N1305" s="59"/>
      <c r="O1305" s="59"/>
      <c r="P1305" s="59"/>
      <c r="Q1305" s="59"/>
      <c r="R1305" s="59"/>
      <c r="S1305" s="59"/>
      <c r="T1305" s="59"/>
      <c r="U1305" s="59"/>
      <c r="V1305" s="59"/>
      <c r="AA1305" s="59"/>
      <c r="AB1305" s="59"/>
      <c r="AC1305" s="59"/>
      <c r="AD1305" s="59"/>
      <c r="AE1305" s="59"/>
      <c r="AF1305" s="59"/>
      <c r="AG1305" s="59"/>
      <c r="AH1305" s="65"/>
      <c r="BF1305" s="65"/>
      <c r="BG1305" s="65"/>
      <c r="BI1305" s="65"/>
    </row>
    <row r="1306" spans="4:61">
      <c r="D1306" s="162" t="str">
        <f t="shared" si="179"/>
        <v/>
      </c>
      <c r="E1306" s="162" t="str">
        <f t="shared" si="180"/>
        <v/>
      </c>
      <c r="F1306" s="164" t="str">
        <f t="shared" si="181"/>
        <v/>
      </c>
      <c r="G1306" s="165" t="str">
        <f t="shared" si="182"/>
        <v/>
      </c>
      <c r="H1306" s="164" t="str">
        <f t="shared" si="183"/>
        <v/>
      </c>
      <c r="I1306" s="162"/>
      <c r="J1306" s="210"/>
      <c r="K1306" s="162">
        <f t="shared" si="184"/>
        <v>0</v>
      </c>
      <c r="L1306" s="164" t="str">
        <f t="shared" si="185"/>
        <v/>
      </c>
      <c r="M1306" s="177"/>
      <c r="N1306" s="59"/>
      <c r="O1306" s="59"/>
      <c r="P1306" s="59"/>
      <c r="Q1306" s="59"/>
      <c r="R1306" s="59"/>
      <c r="S1306" s="59"/>
      <c r="T1306" s="59"/>
      <c r="U1306" s="59"/>
      <c r="V1306" s="59"/>
      <c r="AA1306" s="59"/>
      <c r="AB1306" s="59"/>
      <c r="AC1306" s="59"/>
      <c r="AD1306" s="59"/>
      <c r="AE1306" s="59"/>
      <c r="AF1306" s="59"/>
      <c r="AG1306" s="59"/>
      <c r="AH1306" s="65"/>
      <c r="BF1306" s="65"/>
      <c r="BG1306" s="65"/>
      <c r="BI1306" s="65"/>
    </row>
    <row r="1307" spans="4:61">
      <c r="D1307" s="162" t="str">
        <f t="shared" si="179"/>
        <v/>
      </c>
      <c r="E1307" s="162" t="str">
        <f t="shared" si="180"/>
        <v/>
      </c>
      <c r="F1307" s="164" t="str">
        <f t="shared" si="181"/>
        <v/>
      </c>
      <c r="G1307" s="165" t="str">
        <f t="shared" si="182"/>
        <v/>
      </c>
      <c r="H1307" s="164" t="str">
        <f t="shared" si="183"/>
        <v/>
      </c>
      <c r="I1307" s="162"/>
      <c r="J1307" s="210"/>
      <c r="K1307" s="162">
        <f t="shared" si="184"/>
        <v>0</v>
      </c>
      <c r="L1307" s="164" t="str">
        <f t="shared" si="185"/>
        <v/>
      </c>
      <c r="M1307" s="177"/>
      <c r="N1307" s="59"/>
      <c r="O1307" s="59"/>
      <c r="P1307" s="59"/>
      <c r="Q1307" s="59"/>
      <c r="R1307" s="59"/>
      <c r="S1307" s="59"/>
      <c r="T1307" s="59"/>
      <c r="U1307" s="59"/>
      <c r="V1307" s="59"/>
      <c r="AA1307" s="59"/>
      <c r="AB1307" s="59"/>
      <c r="AC1307" s="59"/>
      <c r="AD1307" s="59"/>
      <c r="AE1307" s="59"/>
      <c r="AF1307" s="59"/>
      <c r="AG1307" s="59"/>
      <c r="AH1307" s="65"/>
      <c r="BF1307" s="65"/>
      <c r="BG1307" s="65"/>
      <c r="BI1307" s="65"/>
    </row>
    <row r="1308" spans="4:61">
      <c r="D1308" s="162" t="str">
        <f t="shared" si="179"/>
        <v/>
      </c>
      <c r="E1308" s="162" t="str">
        <f t="shared" si="180"/>
        <v/>
      </c>
      <c r="F1308" s="164" t="str">
        <f t="shared" si="181"/>
        <v/>
      </c>
      <c r="G1308" s="165" t="str">
        <f t="shared" si="182"/>
        <v/>
      </c>
      <c r="H1308" s="164" t="str">
        <f t="shared" si="183"/>
        <v/>
      </c>
      <c r="I1308" s="162"/>
      <c r="J1308" s="210"/>
      <c r="K1308" s="162">
        <f t="shared" si="184"/>
        <v>0</v>
      </c>
      <c r="L1308" s="164" t="str">
        <f t="shared" si="185"/>
        <v/>
      </c>
      <c r="M1308" s="177"/>
      <c r="N1308" s="59"/>
      <c r="O1308" s="59"/>
      <c r="P1308" s="59"/>
      <c r="Q1308" s="59"/>
      <c r="R1308" s="59"/>
      <c r="S1308" s="59"/>
      <c r="T1308" s="59"/>
      <c r="U1308" s="59"/>
      <c r="V1308" s="59"/>
      <c r="AA1308" s="59"/>
      <c r="AB1308" s="59"/>
      <c r="AC1308" s="59"/>
      <c r="AD1308" s="59"/>
      <c r="AE1308" s="59"/>
      <c r="AF1308" s="59"/>
      <c r="AG1308" s="59"/>
      <c r="AH1308" s="65"/>
      <c r="BF1308" s="65"/>
      <c r="BG1308" s="65"/>
      <c r="BI1308" s="65"/>
    </row>
    <row r="1309" spans="4:61">
      <c r="D1309" s="162" t="str">
        <f t="shared" si="179"/>
        <v/>
      </c>
      <c r="E1309" s="162" t="str">
        <f t="shared" si="180"/>
        <v/>
      </c>
      <c r="F1309" s="164" t="str">
        <f t="shared" si="181"/>
        <v/>
      </c>
      <c r="G1309" s="165" t="str">
        <f t="shared" si="182"/>
        <v/>
      </c>
      <c r="H1309" s="164" t="str">
        <f t="shared" si="183"/>
        <v/>
      </c>
      <c r="I1309" s="162"/>
      <c r="J1309" s="210"/>
      <c r="K1309" s="162">
        <f t="shared" si="184"/>
        <v>0</v>
      </c>
      <c r="L1309" s="164" t="str">
        <f t="shared" si="185"/>
        <v/>
      </c>
      <c r="M1309" s="177"/>
      <c r="N1309" s="59"/>
      <c r="O1309" s="59"/>
      <c r="P1309" s="59"/>
      <c r="Q1309" s="59"/>
      <c r="R1309" s="59"/>
      <c r="S1309" s="59"/>
      <c r="T1309" s="59"/>
      <c r="U1309" s="59"/>
      <c r="V1309" s="59"/>
      <c r="AA1309" s="59"/>
      <c r="AB1309" s="59"/>
      <c r="AC1309" s="59"/>
      <c r="AD1309" s="59"/>
      <c r="AE1309" s="59"/>
      <c r="AF1309" s="59"/>
      <c r="AG1309" s="59"/>
      <c r="AH1309" s="65"/>
      <c r="BF1309" s="65"/>
      <c r="BG1309" s="65"/>
      <c r="BI1309" s="65"/>
    </row>
    <row r="1310" spans="4:61">
      <c r="D1310" s="162" t="str">
        <f t="shared" si="179"/>
        <v/>
      </c>
      <c r="E1310" s="162" t="str">
        <f t="shared" si="180"/>
        <v/>
      </c>
      <c r="F1310" s="164" t="str">
        <f t="shared" si="181"/>
        <v/>
      </c>
      <c r="G1310" s="165" t="str">
        <f t="shared" si="182"/>
        <v/>
      </c>
      <c r="H1310" s="164" t="str">
        <f t="shared" si="183"/>
        <v/>
      </c>
      <c r="I1310" s="162"/>
      <c r="J1310" s="210"/>
      <c r="K1310" s="162">
        <f t="shared" si="184"/>
        <v>0</v>
      </c>
      <c r="L1310" s="164" t="str">
        <f t="shared" si="185"/>
        <v/>
      </c>
      <c r="M1310" s="177"/>
      <c r="N1310" s="59"/>
      <c r="O1310" s="59"/>
      <c r="P1310" s="59"/>
      <c r="Q1310" s="59"/>
      <c r="R1310" s="59"/>
      <c r="S1310" s="59"/>
      <c r="T1310" s="59"/>
      <c r="U1310" s="59"/>
      <c r="V1310" s="59"/>
      <c r="AA1310" s="59"/>
      <c r="AB1310" s="59"/>
      <c r="AC1310" s="59"/>
      <c r="AD1310" s="59"/>
      <c r="AE1310" s="59"/>
      <c r="AF1310" s="59"/>
      <c r="AG1310" s="59"/>
      <c r="AH1310" s="65"/>
      <c r="BF1310" s="65"/>
      <c r="BG1310" s="65"/>
      <c r="BI1310" s="65"/>
    </row>
    <row r="1311" spans="4:61">
      <c r="D1311" s="162" t="str">
        <f t="shared" si="179"/>
        <v/>
      </c>
      <c r="E1311" s="162" t="str">
        <f t="shared" si="180"/>
        <v/>
      </c>
      <c r="F1311" s="164" t="str">
        <f t="shared" si="181"/>
        <v/>
      </c>
      <c r="G1311" s="165" t="str">
        <f t="shared" si="182"/>
        <v/>
      </c>
      <c r="H1311" s="164" t="str">
        <f t="shared" si="183"/>
        <v/>
      </c>
      <c r="I1311" s="162"/>
      <c r="J1311" s="210"/>
      <c r="K1311" s="162">
        <f t="shared" si="184"/>
        <v>0</v>
      </c>
      <c r="L1311" s="164" t="str">
        <f t="shared" si="185"/>
        <v/>
      </c>
      <c r="M1311" s="177"/>
      <c r="N1311" s="59"/>
      <c r="O1311" s="59"/>
      <c r="P1311" s="59"/>
      <c r="Q1311" s="59"/>
      <c r="R1311" s="59"/>
      <c r="S1311" s="59"/>
      <c r="T1311" s="59"/>
      <c r="U1311" s="59"/>
      <c r="V1311" s="59"/>
      <c r="AA1311" s="59"/>
      <c r="AB1311" s="59"/>
      <c r="AC1311" s="59"/>
      <c r="AD1311" s="59"/>
      <c r="AE1311" s="59"/>
      <c r="AF1311" s="59"/>
      <c r="AG1311" s="59"/>
      <c r="AH1311" s="65"/>
      <c r="BF1311" s="65"/>
      <c r="BG1311" s="65"/>
      <c r="BI1311" s="65"/>
    </row>
    <row r="1312" spans="4:61">
      <c r="D1312" s="162" t="str">
        <f t="shared" si="179"/>
        <v/>
      </c>
      <c r="E1312" s="162" t="str">
        <f t="shared" si="180"/>
        <v/>
      </c>
      <c r="F1312" s="164" t="str">
        <f t="shared" si="181"/>
        <v/>
      </c>
      <c r="G1312" s="165" t="str">
        <f t="shared" si="182"/>
        <v/>
      </c>
      <c r="H1312" s="164" t="str">
        <f t="shared" si="183"/>
        <v/>
      </c>
      <c r="I1312" s="162"/>
      <c r="J1312" s="210"/>
      <c r="K1312" s="162">
        <f t="shared" si="184"/>
        <v>0</v>
      </c>
      <c r="L1312" s="164" t="str">
        <f t="shared" si="185"/>
        <v/>
      </c>
      <c r="M1312" s="177"/>
      <c r="N1312" s="59"/>
      <c r="O1312" s="59"/>
      <c r="P1312" s="59"/>
      <c r="Q1312" s="59"/>
      <c r="R1312" s="59"/>
      <c r="S1312" s="59"/>
      <c r="T1312" s="59"/>
      <c r="U1312" s="59"/>
      <c r="V1312" s="59"/>
      <c r="AA1312" s="59"/>
      <c r="AB1312" s="59"/>
      <c r="AC1312" s="59"/>
      <c r="AD1312" s="59"/>
      <c r="AE1312" s="59"/>
      <c r="AF1312" s="59"/>
      <c r="AG1312" s="59"/>
      <c r="AH1312" s="65"/>
      <c r="BF1312" s="65"/>
      <c r="BG1312" s="65"/>
      <c r="BI1312" s="65"/>
    </row>
    <row r="1313" spans="4:61">
      <c r="D1313" s="162" t="str">
        <f t="shared" si="179"/>
        <v/>
      </c>
      <c r="E1313" s="162" t="str">
        <f t="shared" si="180"/>
        <v/>
      </c>
      <c r="F1313" s="164" t="str">
        <f t="shared" si="181"/>
        <v/>
      </c>
      <c r="G1313" s="165" t="str">
        <f t="shared" si="182"/>
        <v/>
      </c>
      <c r="H1313" s="164" t="str">
        <f t="shared" si="183"/>
        <v/>
      </c>
      <c r="I1313" s="162"/>
      <c r="J1313" s="210"/>
      <c r="K1313" s="162">
        <f t="shared" si="184"/>
        <v>0</v>
      </c>
      <c r="L1313" s="164" t="str">
        <f t="shared" si="185"/>
        <v/>
      </c>
      <c r="M1313" s="177"/>
      <c r="N1313" s="59"/>
      <c r="O1313" s="59"/>
      <c r="P1313" s="59"/>
      <c r="Q1313" s="59"/>
      <c r="R1313" s="59"/>
      <c r="S1313" s="59"/>
      <c r="T1313" s="59"/>
      <c r="U1313" s="59"/>
      <c r="V1313" s="59"/>
      <c r="AA1313" s="59"/>
      <c r="AB1313" s="59"/>
      <c r="AC1313" s="59"/>
      <c r="AD1313" s="59"/>
      <c r="AE1313" s="59"/>
      <c r="AF1313" s="59"/>
      <c r="AG1313" s="59"/>
      <c r="AH1313" s="65"/>
      <c r="BF1313" s="65"/>
      <c r="BG1313" s="65"/>
      <c r="BI1313" s="65"/>
    </row>
    <row r="1314" spans="4:61">
      <c r="D1314" s="162" t="str">
        <f t="shared" si="179"/>
        <v/>
      </c>
      <c r="E1314" s="162" t="str">
        <f t="shared" si="180"/>
        <v/>
      </c>
      <c r="F1314" s="164" t="str">
        <f t="shared" si="181"/>
        <v/>
      </c>
      <c r="G1314" s="165" t="str">
        <f t="shared" si="182"/>
        <v/>
      </c>
      <c r="H1314" s="164" t="str">
        <f t="shared" si="183"/>
        <v/>
      </c>
      <c r="I1314" s="162"/>
      <c r="J1314" s="210"/>
      <c r="K1314" s="162">
        <f t="shared" si="184"/>
        <v>0</v>
      </c>
      <c r="L1314" s="164" t="str">
        <f t="shared" si="185"/>
        <v/>
      </c>
      <c r="M1314" s="177"/>
      <c r="N1314" s="59"/>
      <c r="O1314" s="59"/>
      <c r="P1314" s="59"/>
      <c r="Q1314" s="59"/>
      <c r="R1314" s="59"/>
      <c r="S1314" s="59"/>
      <c r="T1314" s="59"/>
      <c r="U1314" s="59"/>
      <c r="V1314" s="59"/>
      <c r="AA1314" s="59"/>
      <c r="AB1314" s="59"/>
      <c r="AC1314" s="59"/>
      <c r="AD1314" s="59"/>
      <c r="AE1314" s="59"/>
      <c r="AF1314" s="59"/>
      <c r="AG1314" s="59"/>
      <c r="AH1314" s="65"/>
      <c r="BF1314" s="65"/>
      <c r="BG1314" s="65"/>
      <c r="BI1314" s="65"/>
    </row>
    <row r="1315" spans="4:61">
      <c r="D1315" s="162" t="str">
        <f t="shared" si="179"/>
        <v/>
      </c>
      <c r="E1315" s="162" t="str">
        <f t="shared" si="180"/>
        <v/>
      </c>
      <c r="F1315" s="164" t="str">
        <f t="shared" si="181"/>
        <v/>
      </c>
      <c r="G1315" s="165" t="str">
        <f t="shared" si="182"/>
        <v/>
      </c>
      <c r="H1315" s="164" t="str">
        <f t="shared" si="183"/>
        <v/>
      </c>
      <c r="I1315" s="162"/>
      <c r="J1315" s="210"/>
      <c r="K1315" s="162">
        <f t="shared" si="184"/>
        <v>0</v>
      </c>
      <c r="L1315" s="164" t="str">
        <f t="shared" si="185"/>
        <v/>
      </c>
      <c r="M1315" s="177"/>
      <c r="N1315" s="59"/>
      <c r="O1315" s="59"/>
      <c r="P1315" s="59"/>
      <c r="Q1315" s="59"/>
      <c r="R1315" s="59"/>
      <c r="S1315" s="59"/>
      <c r="T1315" s="59"/>
      <c r="U1315" s="59"/>
      <c r="V1315" s="59"/>
      <c r="AA1315" s="59"/>
      <c r="AB1315" s="59"/>
      <c r="AC1315" s="59"/>
      <c r="AD1315" s="59"/>
      <c r="AE1315" s="59"/>
      <c r="AF1315" s="59"/>
      <c r="AG1315" s="59"/>
      <c r="AH1315" s="65"/>
      <c r="BF1315" s="65"/>
      <c r="BG1315" s="65"/>
      <c r="BI1315" s="65"/>
    </row>
    <row r="1316" spans="4:61">
      <c r="D1316" s="162" t="str">
        <f t="shared" si="179"/>
        <v/>
      </c>
      <c r="E1316" s="162" t="str">
        <f t="shared" si="180"/>
        <v/>
      </c>
      <c r="F1316" s="164" t="str">
        <f t="shared" si="181"/>
        <v/>
      </c>
      <c r="G1316" s="165" t="str">
        <f t="shared" si="182"/>
        <v/>
      </c>
      <c r="H1316" s="164" t="str">
        <f t="shared" si="183"/>
        <v/>
      </c>
      <c r="I1316" s="162"/>
      <c r="J1316" s="210"/>
      <c r="K1316" s="162">
        <f t="shared" si="184"/>
        <v>0</v>
      </c>
      <c r="L1316" s="164" t="str">
        <f t="shared" si="185"/>
        <v/>
      </c>
      <c r="M1316" s="177"/>
      <c r="N1316" s="59"/>
      <c r="O1316" s="59"/>
      <c r="P1316" s="59"/>
      <c r="Q1316" s="59"/>
      <c r="R1316" s="59"/>
      <c r="S1316" s="59"/>
      <c r="T1316" s="59"/>
      <c r="U1316" s="59"/>
      <c r="V1316" s="59"/>
      <c r="AA1316" s="59"/>
      <c r="AB1316" s="59"/>
      <c r="AC1316" s="59"/>
      <c r="AD1316" s="59"/>
      <c r="AE1316" s="59"/>
      <c r="AF1316" s="59"/>
      <c r="AG1316" s="59"/>
      <c r="AH1316" s="65"/>
      <c r="BF1316" s="65"/>
      <c r="BG1316" s="65"/>
      <c r="BI1316" s="65"/>
    </row>
    <row r="1317" spans="4:61">
      <c r="D1317" s="162" t="str">
        <f t="shared" ref="D1317:D1333" si="186">IF(D1316&lt;term*freq,D1316+1,"")</f>
        <v/>
      </c>
      <c r="E1317" s="162" t="str">
        <f t="shared" si="180"/>
        <v/>
      </c>
      <c r="F1317" s="164" t="str">
        <f t="shared" si="181"/>
        <v/>
      </c>
      <c r="G1317" s="165" t="str">
        <f t="shared" si="182"/>
        <v/>
      </c>
      <c r="H1317" s="164" t="str">
        <f t="shared" si="183"/>
        <v/>
      </c>
      <c r="I1317" s="162"/>
      <c r="J1317" s="210"/>
      <c r="K1317" s="162">
        <f t="shared" si="184"/>
        <v>0</v>
      </c>
      <c r="L1317" s="164" t="str">
        <f t="shared" si="185"/>
        <v/>
      </c>
      <c r="M1317" s="177"/>
      <c r="N1317" s="59"/>
      <c r="O1317" s="59"/>
      <c r="P1317" s="59"/>
      <c r="Q1317" s="59"/>
      <c r="R1317" s="59"/>
      <c r="S1317" s="59"/>
      <c r="T1317" s="59"/>
      <c r="U1317" s="59"/>
      <c r="V1317" s="59"/>
      <c r="AA1317" s="59"/>
      <c r="AB1317" s="59"/>
      <c r="AC1317" s="59"/>
      <c r="AD1317" s="59"/>
      <c r="AE1317" s="59"/>
      <c r="AF1317" s="59"/>
      <c r="AG1317" s="59"/>
      <c r="AH1317" s="65"/>
      <c r="BF1317" s="65"/>
      <c r="BG1317" s="65"/>
      <c r="BI1317" s="65"/>
    </row>
    <row r="1318" spans="4:61">
      <c r="D1318" s="162" t="str">
        <f t="shared" si="186"/>
        <v/>
      </c>
      <c r="E1318" s="162" t="str">
        <f t="shared" si="180"/>
        <v/>
      </c>
      <c r="F1318" s="164" t="str">
        <f t="shared" si="181"/>
        <v/>
      </c>
      <c r="G1318" s="165" t="str">
        <f t="shared" si="182"/>
        <v/>
      </c>
      <c r="H1318" s="164" t="str">
        <f t="shared" si="183"/>
        <v/>
      </c>
      <c r="I1318" s="162"/>
      <c r="J1318" s="210"/>
      <c r="K1318" s="162">
        <f t="shared" si="184"/>
        <v>0</v>
      </c>
      <c r="L1318" s="164" t="str">
        <f t="shared" si="185"/>
        <v/>
      </c>
      <c r="M1318" s="177"/>
      <c r="N1318" s="59"/>
      <c r="O1318" s="59"/>
      <c r="P1318" s="59"/>
      <c r="Q1318" s="59"/>
      <c r="R1318" s="59"/>
      <c r="S1318" s="59"/>
      <c r="T1318" s="59"/>
      <c r="U1318" s="59"/>
      <c r="V1318" s="59"/>
      <c r="AA1318" s="59"/>
      <c r="AB1318" s="59"/>
      <c r="AC1318" s="59"/>
      <c r="AD1318" s="59"/>
      <c r="AE1318" s="59"/>
      <c r="AF1318" s="59"/>
      <c r="AG1318" s="59"/>
      <c r="AH1318" s="65"/>
      <c r="BF1318" s="65"/>
      <c r="BG1318" s="65"/>
      <c r="BI1318" s="65"/>
    </row>
    <row r="1319" spans="4:61">
      <c r="D1319" s="162" t="str">
        <f t="shared" si="186"/>
        <v/>
      </c>
      <c r="E1319" s="162" t="str">
        <f t="shared" si="180"/>
        <v/>
      </c>
      <c r="F1319" s="164" t="str">
        <f t="shared" si="181"/>
        <v/>
      </c>
      <c r="G1319" s="165" t="str">
        <f t="shared" si="182"/>
        <v/>
      </c>
      <c r="H1319" s="164" t="str">
        <f t="shared" si="183"/>
        <v/>
      </c>
      <c r="I1319" s="162"/>
      <c r="J1319" s="210"/>
      <c r="K1319" s="162">
        <f t="shared" si="184"/>
        <v>0</v>
      </c>
      <c r="L1319" s="164" t="str">
        <f t="shared" si="185"/>
        <v/>
      </c>
      <c r="M1319" s="177"/>
      <c r="N1319" s="59"/>
      <c r="O1319" s="59"/>
      <c r="P1319" s="59"/>
      <c r="Q1319" s="59"/>
      <c r="R1319" s="59"/>
      <c r="S1319" s="59"/>
      <c r="T1319" s="59"/>
      <c r="U1319" s="59"/>
      <c r="V1319" s="59"/>
      <c r="AA1319" s="59"/>
      <c r="AB1319" s="59"/>
      <c r="AC1319" s="59"/>
      <c r="AD1319" s="59"/>
      <c r="AE1319" s="59"/>
      <c r="AF1319" s="59"/>
      <c r="AG1319" s="59"/>
      <c r="AH1319" s="65"/>
      <c r="BF1319" s="65"/>
      <c r="BG1319" s="65"/>
      <c r="BI1319" s="65"/>
    </row>
    <row r="1320" spans="4:61">
      <c r="D1320" s="162" t="str">
        <f t="shared" si="186"/>
        <v/>
      </c>
      <c r="E1320" s="162" t="str">
        <f t="shared" si="180"/>
        <v/>
      </c>
      <c r="F1320" s="164" t="str">
        <f t="shared" si="181"/>
        <v/>
      </c>
      <c r="G1320" s="165" t="str">
        <f t="shared" si="182"/>
        <v/>
      </c>
      <c r="H1320" s="164" t="str">
        <f t="shared" si="183"/>
        <v/>
      </c>
      <c r="I1320" s="162"/>
      <c r="J1320" s="210"/>
      <c r="K1320" s="162">
        <f t="shared" si="184"/>
        <v>0</v>
      </c>
      <c r="L1320" s="164" t="str">
        <f t="shared" si="185"/>
        <v/>
      </c>
      <c r="M1320" s="177"/>
      <c r="N1320" s="59"/>
      <c r="O1320" s="59"/>
      <c r="P1320" s="59"/>
      <c r="Q1320" s="59"/>
      <c r="R1320" s="59"/>
      <c r="S1320" s="59"/>
      <c r="T1320" s="59"/>
      <c r="U1320" s="59"/>
      <c r="V1320" s="59"/>
      <c r="AA1320" s="59"/>
      <c r="AB1320" s="59"/>
      <c r="AC1320" s="59"/>
      <c r="AD1320" s="59"/>
      <c r="AE1320" s="59"/>
      <c r="AF1320" s="59"/>
      <c r="AG1320" s="59"/>
      <c r="AH1320" s="65"/>
      <c r="BF1320" s="65"/>
      <c r="BG1320" s="65"/>
      <c r="BI1320" s="65"/>
    </row>
    <row r="1321" spans="4:61">
      <c r="D1321" s="162" t="str">
        <f t="shared" si="186"/>
        <v/>
      </c>
      <c r="E1321" s="162" t="str">
        <f t="shared" si="180"/>
        <v/>
      </c>
      <c r="F1321" s="164" t="str">
        <f t="shared" si="181"/>
        <v/>
      </c>
      <c r="G1321" s="165" t="str">
        <f t="shared" si="182"/>
        <v/>
      </c>
      <c r="H1321" s="164" t="str">
        <f t="shared" si="183"/>
        <v/>
      </c>
      <c r="I1321" s="162"/>
      <c r="J1321" s="210"/>
      <c r="K1321" s="162">
        <f t="shared" si="184"/>
        <v>0</v>
      </c>
      <c r="L1321" s="164" t="str">
        <f t="shared" si="185"/>
        <v/>
      </c>
      <c r="M1321" s="177"/>
      <c r="N1321" s="59"/>
      <c r="O1321" s="59"/>
      <c r="P1321" s="59"/>
      <c r="Q1321" s="59"/>
      <c r="R1321" s="59"/>
      <c r="S1321" s="59"/>
      <c r="T1321" s="59"/>
      <c r="U1321" s="59"/>
      <c r="V1321" s="59"/>
      <c r="AA1321" s="59"/>
      <c r="AB1321" s="59"/>
      <c r="AC1321" s="59"/>
      <c r="AD1321" s="59"/>
      <c r="AE1321" s="59"/>
      <c r="AF1321" s="59"/>
      <c r="AG1321" s="59"/>
      <c r="AH1321" s="65"/>
      <c r="BF1321" s="65"/>
      <c r="BG1321" s="65"/>
      <c r="BI1321" s="65"/>
    </row>
    <row r="1322" spans="4:61">
      <c r="D1322" s="162" t="str">
        <f t="shared" si="186"/>
        <v/>
      </c>
      <c r="E1322" s="162" t="str">
        <f t="shared" si="180"/>
        <v/>
      </c>
      <c r="F1322" s="164" t="str">
        <f t="shared" si="181"/>
        <v/>
      </c>
      <c r="G1322" s="165" t="str">
        <f t="shared" si="182"/>
        <v/>
      </c>
      <c r="H1322" s="164" t="str">
        <f t="shared" si="183"/>
        <v/>
      </c>
      <c r="I1322" s="162"/>
      <c r="J1322" s="210"/>
      <c r="K1322" s="162">
        <f t="shared" si="184"/>
        <v>0</v>
      </c>
      <c r="L1322" s="164" t="str">
        <f t="shared" si="185"/>
        <v/>
      </c>
      <c r="M1322" s="177"/>
      <c r="N1322" s="59"/>
      <c r="O1322" s="59"/>
      <c r="P1322" s="59"/>
      <c r="Q1322" s="59"/>
      <c r="R1322" s="59"/>
      <c r="S1322" s="59"/>
      <c r="T1322" s="59"/>
      <c r="U1322" s="59"/>
      <c r="V1322" s="59"/>
      <c r="AA1322" s="59"/>
      <c r="AB1322" s="59"/>
      <c r="AC1322" s="59"/>
      <c r="AD1322" s="59"/>
      <c r="AE1322" s="59"/>
      <c r="AF1322" s="59"/>
      <c r="AG1322" s="59"/>
      <c r="AH1322" s="65"/>
      <c r="BF1322" s="65"/>
      <c r="BG1322" s="65"/>
      <c r="BI1322" s="65"/>
    </row>
    <row r="1323" spans="4:61">
      <c r="D1323" s="162" t="str">
        <f t="shared" si="186"/>
        <v/>
      </c>
      <c r="E1323" s="162" t="str">
        <f t="shared" si="180"/>
        <v/>
      </c>
      <c r="F1323" s="164" t="str">
        <f t="shared" si="181"/>
        <v/>
      </c>
      <c r="G1323" s="165" t="str">
        <f t="shared" si="182"/>
        <v/>
      </c>
      <c r="H1323" s="164" t="str">
        <f t="shared" si="183"/>
        <v/>
      </c>
      <c r="I1323" s="162"/>
      <c r="J1323" s="210"/>
      <c r="K1323" s="162">
        <f t="shared" si="184"/>
        <v>0</v>
      </c>
      <c r="L1323" s="164" t="str">
        <f t="shared" si="185"/>
        <v/>
      </c>
      <c r="M1323" s="177"/>
      <c r="N1323" s="59"/>
      <c r="O1323" s="59"/>
      <c r="P1323" s="59"/>
      <c r="Q1323" s="59"/>
      <c r="R1323" s="59"/>
      <c r="S1323" s="59"/>
      <c r="T1323" s="59"/>
      <c r="U1323" s="59"/>
      <c r="V1323" s="59"/>
      <c r="AA1323" s="59"/>
      <c r="AB1323" s="59"/>
      <c r="AC1323" s="59"/>
      <c r="AD1323" s="59"/>
      <c r="AE1323" s="59"/>
      <c r="AF1323" s="59"/>
      <c r="AG1323" s="59"/>
      <c r="AH1323" s="65"/>
      <c r="BF1323" s="65"/>
      <c r="BG1323" s="65"/>
      <c r="BI1323" s="65"/>
    </row>
    <row r="1324" spans="4:61">
      <c r="D1324" s="162" t="str">
        <f t="shared" si="186"/>
        <v/>
      </c>
      <c r="E1324" s="162" t="str">
        <f t="shared" si="180"/>
        <v/>
      </c>
      <c r="F1324" s="164" t="str">
        <f t="shared" si="181"/>
        <v/>
      </c>
      <c r="G1324" s="165" t="str">
        <f t="shared" si="182"/>
        <v/>
      </c>
      <c r="H1324" s="164" t="str">
        <f t="shared" si="183"/>
        <v/>
      </c>
      <c r="I1324" s="162"/>
      <c r="J1324" s="210"/>
      <c r="K1324" s="162">
        <f t="shared" si="184"/>
        <v>0</v>
      </c>
      <c r="L1324" s="164" t="str">
        <f t="shared" si="185"/>
        <v/>
      </c>
      <c r="M1324" s="177"/>
      <c r="N1324" s="59"/>
      <c r="O1324" s="59"/>
      <c r="P1324" s="59"/>
      <c r="Q1324" s="59"/>
      <c r="R1324" s="59"/>
      <c r="S1324" s="59"/>
      <c r="T1324" s="59"/>
      <c r="U1324" s="59"/>
      <c r="V1324" s="59"/>
      <c r="AA1324" s="59"/>
      <c r="AB1324" s="59"/>
      <c r="AC1324" s="59"/>
      <c r="AD1324" s="59"/>
      <c r="AE1324" s="59"/>
      <c r="AF1324" s="59"/>
      <c r="AG1324" s="59"/>
      <c r="AH1324" s="65"/>
      <c r="BF1324" s="65"/>
      <c r="BG1324" s="65"/>
      <c r="BI1324" s="65"/>
    </row>
    <row r="1325" spans="4:61">
      <c r="D1325" s="162" t="str">
        <f t="shared" si="186"/>
        <v/>
      </c>
      <c r="E1325" s="162" t="str">
        <f t="shared" si="180"/>
        <v/>
      </c>
      <c r="F1325" s="164" t="str">
        <f t="shared" si="181"/>
        <v/>
      </c>
      <c r="G1325" s="165" t="str">
        <f t="shared" si="182"/>
        <v/>
      </c>
      <c r="H1325" s="164" t="str">
        <f t="shared" si="183"/>
        <v/>
      </c>
      <c r="I1325" s="162"/>
      <c r="J1325" s="210"/>
      <c r="K1325" s="162">
        <f t="shared" si="184"/>
        <v>0</v>
      </c>
      <c r="L1325" s="164" t="str">
        <f t="shared" si="185"/>
        <v/>
      </c>
      <c r="M1325" s="177"/>
      <c r="N1325" s="59"/>
      <c r="O1325" s="59"/>
      <c r="P1325" s="59"/>
      <c r="Q1325" s="59"/>
      <c r="R1325" s="59"/>
      <c r="S1325" s="59"/>
      <c r="T1325" s="59"/>
      <c r="U1325" s="59"/>
      <c r="V1325" s="59"/>
      <c r="AA1325" s="59"/>
      <c r="AB1325" s="59"/>
      <c r="AC1325" s="59"/>
      <c r="AD1325" s="59"/>
      <c r="AE1325" s="59"/>
      <c r="AF1325" s="59"/>
      <c r="AG1325" s="59"/>
      <c r="AH1325" s="65"/>
      <c r="BF1325" s="65"/>
      <c r="BG1325" s="65"/>
      <c r="BI1325" s="65"/>
    </row>
    <row r="1326" spans="4:61">
      <c r="D1326" s="162" t="str">
        <f t="shared" si="186"/>
        <v/>
      </c>
      <c r="E1326" s="162" t="str">
        <f t="shared" si="180"/>
        <v/>
      </c>
      <c r="F1326" s="164" t="str">
        <f t="shared" si="181"/>
        <v/>
      </c>
      <c r="G1326" s="165" t="str">
        <f t="shared" si="182"/>
        <v/>
      </c>
      <c r="H1326" s="164" t="str">
        <f t="shared" si="183"/>
        <v/>
      </c>
      <c r="I1326" s="162"/>
      <c r="J1326" s="210"/>
      <c r="K1326" s="162">
        <f t="shared" si="184"/>
        <v>0</v>
      </c>
      <c r="L1326" s="164" t="str">
        <f t="shared" si="185"/>
        <v/>
      </c>
      <c r="M1326" s="177"/>
      <c r="N1326" s="59"/>
      <c r="O1326" s="59"/>
      <c r="P1326" s="59"/>
      <c r="Q1326" s="59"/>
      <c r="R1326" s="59"/>
      <c r="S1326" s="59"/>
      <c r="T1326" s="59"/>
      <c r="U1326" s="59"/>
      <c r="V1326" s="59"/>
      <c r="AA1326" s="59"/>
      <c r="AB1326" s="59"/>
      <c r="AC1326" s="59"/>
      <c r="AD1326" s="59"/>
      <c r="AE1326" s="59"/>
      <c r="AF1326" s="59"/>
      <c r="AG1326" s="59"/>
      <c r="AH1326" s="65"/>
      <c r="BF1326" s="65"/>
      <c r="BG1326" s="65"/>
      <c r="BI1326" s="65"/>
    </row>
    <row r="1327" spans="4:61">
      <c r="D1327" s="162" t="str">
        <f t="shared" si="186"/>
        <v/>
      </c>
      <c r="E1327" s="162" t="str">
        <f t="shared" si="180"/>
        <v/>
      </c>
      <c r="F1327" s="164" t="str">
        <f t="shared" si="181"/>
        <v/>
      </c>
      <c r="G1327" s="165" t="str">
        <f t="shared" si="182"/>
        <v/>
      </c>
      <c r="H1327" s="164" t="str">
        <f t="shared" si="183"/>
        <v/>
      </c>
      <c r="I1327" s="162"/>
      <c r="J1327" s="210"/>
      <c r="K1327" s="162">
        <f t="shared" si="184"/>
        <v>0</v>
      </c>
      <c r="L1327" s="164" t="str">
        <f t="shared" si="185"/>
        <v/>
      </c>
      <c r="M1327" s="177"/>
      <c r="N1327" s="59"/>
      <c r="O1327" s="59"/>
      <c r="P1327" s="59"/>
      <c r="Q1327" s="59"/>
      <c r="R1327" s="59"/>
      <c r="S1327" s="59"/>
      <c r="T1327" s="59"/>
      <c r="U1327" s="59"/>
      <c r="V1327" s="59"/>
      <c r="AA1327" s="59"/>
      <c r="AB1327" s="59"/>
      <c r="AC1327" s="59"/>
      <c r="AD1327" s="59"/>
      <c r="AE1327" s="59"/>
      <c r="AF1327" s="59"/>
      <c r="AG1327" s="59"/>
      <c r="AH1327" s="65"/>
      <c r="BF1327" s="65"/>
      <c r="BG1327" s="65"/>
      <c r="BI1327" s="65"/>
    </row>
    <row r="1328" spans="4:61">
      <c r="D1328" s="162" t="str">
        <f t="shared" si="186"/>
        <v/>
      </c>
      <c r="E1328" s="162" t="str">
        <f t="shared" si="180"/>
        <v/>
      </c>
      <c r="F1328" s="164" t="str">
        <f t="shared" si="181"/>
        <v/>
      </c>
      <c r="G1328" s="165" t="str">
        <f t="shared" si="182"/>
        <v/>
      </c>
      <c r="H1328" s="164" t="str">
        <f t="shared" si="183"/>
        <v/>
      </c>
      <c r="I1328" s="162"/>
      <c r="J1328" s="210"/>
      <c r="K1328" s="162">
        <f t="shared" si="184"/>
        <v>0</v>
      </c>
      <c r="L1328" s="164" t="str">
        <f t="shared" si="185"/>
        <v/>
      </c>
      <c r="M1328" s="177"/>
      <c r="N1328" s="59"/>
      <c r="O1328" s="59"/>
      <c r="P1328" s="59"/>
      <c r="Q1328" s="59"/>
      <c r="R1328" s="59"/>
      <c r="S1328" s="59"/>
      <c r="T1328" s="59"/>
      <c r="U1328" s="59"/>
      <c r="V1328" s="59"/>
      <c r="AA1328" s="59"/>
      <c r="AB1328" s="59"/>
      <c r="AC1328" s="59"/>
      <c r="AD1328" s="59"/>
      <c r="AE1328" s="59"/>
      <c r="AF1328" s="59"/>
      <c r="AG1328" s="59"/>
      <c r="AH1328" s="65"/>
      <c r="BF1328" s="65"/>
      <c r="BG1328" s="65"/>
      <c r="BI1328" s="65"/>
    </row>
    <row r="1329" spans="4:61">
      <c r="D1329" s="162" t="str">
        <f t="shared" si="186"/>
        <v/>
      </c>
      <c r="E1329" s="162" t="str">
        <f t="shared" si="180"/>
        <v/>
      </c>
      <c r="F1329" s="164" t="str">
        <f t="shared" si="181"/>
        <v/>
      </c>
      <c r="G1329" s="165" t="str">
        <f t="shared" si="182"/>
        <v/>
      </c>
      <c r="H1329" s="164" t="str">
        <f t="shared" si="183"/>
        <v/>
      </c>
      <c r="I1329" s="162"/>
      <c r="J1329" s="210"/>
      <c r="K1329" s="162">
        <f t="shared" si="184"/>
        <v>0</v>
      </c>
      <c r="L1329" s="164" t="str">
        <f t="shared" si="185"/>
        <v/>
      </c>
      <c r="M1329" s="177"/>
      <c r="N1329" s="59"/>
      <c r="O1329" s="59"/>
      <c r="P1329" s="59"/>
      <c r="Q1329" s="59"/>
      <c r="R1329" s="59"/>
      <c r="S1329" s="59"/>
      <c r="T1329" s="59"/>
      <c r="U1329" s="59"/>
      <c r="V1329" s="59"/>
      <c r="AA1329" s="59"/>
      <c r="AB1329" s="59"/>
      <c r="AC1329" s="59"/>
      <c r="AD1329" s="59"/>
      <c r="AE1329" s="59"/>
      <c r="AF1329" s="59"/>
      <c r="AG1329" s="59"/>
      <c r="AH1329" s="65"/>
      <c r="BF1329" s="65"/>
      <c r="BG1329" s="65"/>
      <c r="BI1329" s="65"/>
    </row>
    <row r="1330" spans="4:61">
      <c r="D1330" s="162" t="str">
        <f t="shared" si="186"/>
        <v/>
      </c>
      <c r="E1330" s="162" t="str">
        <f t="shared" si="180"/>
        <v/>
      </c>
      <c r="F1330" s="164" t="str">
        <f t="shared" si="181"/>
        <v/>
      </c>
      <c r="G1330" s="165" t="str">
        <f t="shared" si="182"/>
        <v/>
      </c>
      <c r="H1330" s="164" t="str">
        <f t="shared" si="183"/>
        <v/>
      </c>
      <c r="I1330" s="162"/>
      <c r="J1330" s="210"/>
      <c r="K1330" s="162">
        <f t="shared" si="184"/>
        <v>0</v>
      </c>
      <c r="L1330" s="164" t="str">
        <f t="shared" si="185"/>
        <v/>
      </c>
      <c r="M1330" s="177"/>
      <c r="N1330" s="59"/>
      <c r="O1330" s="59"/>
      <c r="P1330" s="59"/>
      <c r="Q1330" s="59"/>
      <c r="R1330" s="59"/>
      <c r="S1330" s="59"/>
      <c r="T1330" s="59"/>
      <c r="U1330" s="59"/>
      <c r="V1330" s="59"/>
      <c r="AA1330" s="59"/>
      <c r="AB1330" s="59"/>
      <c r="AC1330" s="59"/>
      <c r="AD1330" s="59"/>
      <c r="AE1330" s="59"/>
      <c r="AF1330" s="59"/>
      <c r="AG1330" s="59"/>
      <c r="AH1330" s="65"/>
      <c r="BF1330" s="65"/>
      <c r="BG1330" s="65"/>
      <c r="BI1330" s="65"/>
    </row>
    <row r="1331" spans="4:61">
      <c r="D1331" s="162" t="str">
        <f t="shared" si="186"/>
        <v/>
      </c>
      <c r="E1331" s="162" t="str">
        <f t="shared" si="180"/>
        <v/>
      </c>
      <c r="F1331" s="164" t="str">
        <f t="shared" si="181"/>
        <v/>
      </c>
      <c r="G1331" s="165" t="str">
        <f t="shared" si="182"/>
        <v/>
      </c>
      <c r="H1331" s="164" t="str">
        <f t="shared" si="183"/>
        <v/>
      </c>
      <c r="I1331" s="162"/>
      <c r="J1331" s="210"/>
      <c r="K1331" s="162">
        <f t="shared" si="184"/>
        <v>0</v>
      </c>
      <c r="L1331" s="164" t="str">
        <f t="shared" si="185"/>
        <v/>
      </c>
      <c r="M1331" s="177"/>
      <c r="N1331" s="59"/>
      <c r="O1331" s="59"/>
      <c r="P1331" s="59"/>
      <c r="Q1331" s="59"/>
      <c r="R1331" s="59"/>
      <c r="S1331" s="59"/>
      <c r="T1331" s="59"/>
      <c r="U1331" s="59"/>
      <c r="V1331" s="59"/>
      <c r="AA1331" s="59"/>
      <c r="AB1331" s="59"/>
      <c r="AC1331" s="59"/>
      <c r="AD1331" s="59"/>
      <c r="AE1331" s="59"/>
      <c r="AF1331" s="59"/>
      <c r="AG1331" s="59"/>
      <c r="AH1331" s="65"/>
      <c r="BF1331" s="65"/>
      <c r="BG1331" s="65"/>
      <c r="BI1331" s="65"/>
    </row>
    <row r="1332" spans="4:61">
      <c r="D1332" s="162" t="str">
        <f t="shared" si="186"/>
        <v/>
      </c>
      <c r="E1332" s="162" t="str">
        <f t="shared" si="180"/>
        <v/>
      </c>
      <c r="F1332" s="164" t="str">
        <f t="shared" si="181"/>
        <v/>
      </c>
      <c r="G1332" s="165" t="str">
        <f t="shared" si="182"/>
        <v/>
      </c>
      <c r="H1332" s="164" t="str">
        <f t="shared" si="183"/>
        <v/>
      </c>
      <c r="I1332" s="162"/>
      <c r="J1332" s="210"/>
      <c r="K1332" s="162">
        <f t="shared" si="184"/>
        <v>0</v>
      </c>
      <c r="L1332" s="164" t="str">
        <f t="shared" si="185"/>
        <v/>
      </c>
      <c r="M1332" s="177"/>
      <c r="N1332" s="59"/>
      <c r="O1332" s="59"/>
      <c r="P1332" s="59"/>
      <c r="Q1332" s="59"/>
      <c r="R1332" s="59"/>
      <c r="S1332" s="59"/>
      <c r="T1332" s="59"/>
      <c r="U1332" s="59"/>
      <c r="V1332" s="59"/>
      <c r="AA1332" s="59"/>
      <c r="AB1332" s="59"/>
      <c r="AC1332" s="59"/>
      <c r="AD1332" s="59"/>
      <c r="AE1332" s="59"/>
      <c r="AF1332" s="59"/>
      <c r="AG1332" s="59"/>
      <c r="AH1332" s="65"/>
      <c r="BF1332" s="65"/>
      <c r="BG1332" s="65"/>
      <c r="BI1332" s="65"/>
    </row>
    <row r="1333" spans="4:61">
      <c r="D1333" s="162" t="str">
        <f t="shared" si="186"/>
        <v/>
      </c>
      <c r="E1333" s="162" t="str">
        <f t="shared" si="180"/>
        <v/>
      </c>
      <c r="F1333" s="164" t="str">
        <f t="shared" si="181"/>
        <v/>
      </c>
      <c r="G1333" s="165" t="str">
        <f t="shared" si="182"/>
        <v/>
      </c>
      <c r="H1333" s="164" t="str">
        <f t="shared" si="183"/>
        <v/>
      </c>
      <c r="I1333" s="162"/>
      <c r="J1333" s="210"/>
      <c r="K1333" s="162">
        <f t="shared" si="184"/>
        <v>0</v>
      </c>
      <c r="L1333" s="164" t="str">
        <f t="shared" si="185"/>
        <v/>
      </c>
      <c r="M1333" s="177"/>
      <c r="N1333" s="59"/>
      <c r="O1333" s="59"/>
      <c r="P1333" s="59"/>
      <c r="Q1333" s="59"/>
      <c r="R1333" s="59"/>
      <c r="S1333" s="59"/>
      <c r="T1333" s="59"/>
      <c r="U1333" s="59"/>
      <c r="V1333" s="59"/>
      <c r="AA1333" s="59"/>
      <c r="AB1333" s="59"/>
      <c r="AC1333" s="59"/>
      <c r="AD1333" s="59"/>
      <c r="AE1333" s="59"/>
      <c r="AF1333" s="59"/>
      <c r="AG1333" s="59"/>
      <c r="AH1333" s="65"/>
      <c r="BF1333" s="65"/>
      <c r="BG1333" s="65"/>
      <c r="BI1333" s="65"/>
    </row>
  </sheetData>
  <dataValidations count="2">
    <dataValidation type="list" allowBlank="1" showInputMessage="1" showErrorMessage="1" sqref="B19 C22">
      <formula1>$AQ$2:$AQ$13</formula1>
    </dataValidation>
    <dataValidation type="list" allowBlank="1" showInputMessage="1" showErrorMessage="1" sqref="B16">
      <formula1>$AX$2:$AX$3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215"/>
  <sheetViews>
    <sheetView topLeftCell="A10" zoomScale="115" zoomScaleNormal="115" workbookViewId="0">
      <selection activeCell="B18" sqref="B18"/>
    </sheetView>
  </sheetViews>
  <sheetFormatPr defaultColWidth="8.85546875" defaultRowHeight="14.1" customHeight="1"/>
  <cols>
    <col min="1" max="1" width="77.85546875" style="77" customWidth="1"/>
    <col min="2" max="2" width="11.7109375" style="77" customWidth="1"/>
    <col min="3" max="3" width="5.140625" style="77" customWidth="1"/>
    <col min="4" max="4" width="5" style="77" customWidth="1"/>
    <col min="5" max="5" width="10.5703125" style="77" customWidth="1"/>
    <col min="6" max="6" width="9.42578125" style="77" customWidth="1"/>
    <col min="7" max="7" width="12" style="77" customWidth="1"/>
    <col min="8" max="8" width="9.140625" style="77" customWidth="1"/>
    <col min="9" max="9" width="8.85546875" style="77" customWidth="1"/>
    <col min="10" max="10" width="11.140625" style="77" customWidth="1"/>
    <col min="11" max="11" width="10.85546875" style="77" customWidth="1"/>
    <col min="12" max="12" width="12.7109375" style="141" customWidth="1"/>
    <col min="13" max="13" width="11.42578125" style="141" customWidth="1"/>
    <col min="14" max="14" width="11.85546875" style="77" customWidth="1"/>
    <col min="15" max="15" width="8.85546875" style="77"/>
    <col min="16" max="16" width="11.28515625" style="77" customWidth="1"/>
    <col min="17" max="16384" width="8.85546875" style="77"/>
  </cols>
  <sheetData>
    <row r="1" spans="1:65" ht="14.1" customHeight="1">
      <c r="A1" s="66" t="s">
        <v>82</v>
      </c>
      <c r="B1" s="66"/>
      <c r="C1" s="67" t="s">
        <v>83</v>
      </c>
      <c r="D1" s="67"/>
      <c r="E1" s="67"/>
      <c r="F1" s="68"/>
      <c r="G1" s="69"/>
      <c r="H1" s="70" t="s">
        <v>84</v>
      </c>
      <c r="I1" s="71" t="s">
        <v>85</v>
      </c>
      <c r="J1" s="71" t="s">
        <v>86</v>
      </c>
      <c r="K1" s="69"/>
      <c r="L1" s="72"/>
      <c r="M1" s="72"/>
      <c r="N1" s="73"/>
      <c r="O1" s="73"/>
      <c r="P1" s="73"/>
      <c r="Q1" s="74"/>
      <c r="R1" s="75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</row>
    <row r="2" spans="1:65" ht="14.1" customHeight="1">
      <c r="A2" s="66" t="s">
        <v>90</v>
      </c>
      <c r="B2" s="81"/>
      <c r="C2" s="78"/>
      <c r="D2" s="78"/>
      <c r="E2" s="78"/>
      <c r="F2" s="79"/>
      <c r="G2" s="78"/>
      <c r="H2" s="80"/>
      <c r="I2" s="80"/>
      <c r="J2" s="80"/>
      <c r="K2" s="78"/>
      <c r="L2" s="78"/>
      <c r="M2" s="78"/>
      <c r="N2" s="73"/>
      <c r="O2" s="73"/>
      <c r="P2" s="73"/>
      <c r="Q2" s="74"/>
      <c r="R2" s="75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</row>
    <row r="3" spans="1:65" ht="14.1" customHeight="1">
      <c r="A3" s="85" t="s">
        <v>96</v>
      </c>
      <c r="B3" s="86"/>
      <c r="C3" s="78"/>
      <c r="D3" s="78"/>
      <c r="E3" s="78"/>
      <c r="F3" s="79"/>
      <c r="G3" s="78" t="s">
        <v>44</v>
      </c>
      <c r="H3" s="78" t="s">
        <v>45</v>
      </c>
      <c r="I3" s="78" t="s">
        <v>87</v>
      </c>
      <c r="J3" s="78" t="s">
        <v>20</v>
      </c>
      <c r="K3" s="78" t="s">
        <v>20</v>
      </c>
      <c r="L3" s="78" t="s">
        <v>88</v>
      </c>
      <c r="M3" s="78" t="s">
        <v>89</v>
      </c>
      <c r="N3" s="73"/>
      <c r="O3" s="73"/>
      <c r="P3" s="73"/>
      <c r="Q3" s="74"/>
      <c r="R3" s="75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</row>
    <row r="4" spans="1:65" ht="12" customHeight="1">
      <c r="A4" s="88" t="s">
        <v>103</v>
      </c>
      <c r="B4" s="89"/>
      <c r="C4" s="78" t="s">
        <v>91</v>
      </c>
      <c r="D4" s="79"/>
      <c r="E4" s="78" t="s">
        <v>29</v>
      </c>
      <c r="F4" s="78" t="s">
        <v>29</v>
      </c>
      <c r="G4" s="78" t="s">
        <v>92</v>
      </c>
      <c r="H4" s="82" t="s">
        <v>29</v>
      </c>
      <c r="I4" s="82" t="s">
        <v>29</v>
      </c>
      <c r="J4" s="78" t="s">
        <v>93</v>
      </c>
      <c r="K4" s="78" t="s">
        <v>94</v>
      </c>
      <c r="L4" s="78" t="s">
        <v>43</v>
      </c>
      <c r="M4" s="78" t="s">
        <v>95</v>
      </c>
      <c r="N4" s="83"/>
      <c r="O4" s="84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</row>
    <row r="5" spans="1:65" ht="14.1" customHeight="1">
      <c r="A5" s="88" t="s">
        <v>104</v>
      </c>
      <c r="B5" s="89"/>
      <c r="C5" s="78" t="s">
        <v>15</v>
      </c>
      <c r="D5" s="78" t="s">
        <v>14</v>
      </c>
      <c r="E5" s="78" t="s">
        <v>30</v>
      </c>
      <c r="F5" s="78" t="s">
        <v>97</v>
      </c>
      <c r="G5" s="78" t="s">
        <v>37</v>
      </c>
      <c r="H5" s="78" t="s">
        <v>98</v>
      </c>
      <c r="I5" s="78" t="s">
        <v>98</v>
      </c>
      <c r="J5" s="78" t="s">
        <v>99</v>
      </c>
      <c r="K5" s="78" t="s">
        <v>100</v>
      </c>
      <c r="L5" s="78" t="s">
        <v>101</v>
      </c>
      <c r="M5" s="78" t="s">
        <v>102</v>
      </c>
      <c r="N5" s="87"/>
      <c r="O5" s="84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</row>
    <row r="6" spans="1:65" ht="14.1" customHeight="1">
      <c r="A6" s="88" t="s">
        <v>105</v>
      </c>
      <c r="B6" s="102"/>
      <c r="C6" s="90">
        <f>age_1</f>
        <v>40</v>
      </c>
      <c r="D6" s="91">
        <f>y_1</f>
        <v>2014</v>
      </c>
      <c r="E6" s="92"/>
      <c r="F6" s="93">
        <f>B15</f>
        <v>40000</v>
      </c>
      <c r="G6" s="93">
        <f>salary_1</f>
        <v>1800000</v>
      </c>
      <c r="H6" s="93">
        <f>IF(D6&lt;(y_1+n_1),0,(((1+inf_1)^(D6-y_1-n_1-1)*PMT(((1+retroi_1)/(1+inf_1)-1),(k_1),-(corpus_1),,1))/12)*(1-tax_1))</f>
        <v>0</v>
      </c>
      <c r="I6" s="93">
        <f t="shared" ref="I6:I37" si="0">IF(D6&lt;(y_1+n_1+1),0,(((1+inf_1)^(D6-y_1-n_1-1)*PMT(((1+retroi_1)/(1+inf_1)-1),(k_1),-(corpus_1),,1))/12))</f>
        <v>0</v>
      </c>
      <c r="J6" s="93"/>
      <c r="K6" s="93">
        <f>B20</f>
        <v>0</v>
      </c>
      <c r="L6" s="93">
        <f t="shared" ref="L6:L37" si="1">K6+J6</f>
        <v>0</v>
      </c>
      <c r="M6" s="94">
        <f>L6</f>
        <v>0</v>
      </c>
      <c r="N6" s="95"/>
      <c r="O6" s="76"/>
      <c r="P6" s="96"/>
      <c r="Q6" s="97"/>
      <c r="R6" s="74"/>
      <c r="S6" s="98"/>
      <c r="T6" s="73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</row>
    <row r="7" spans="1:65" s="101" customFormat="1" ht="14.1" customHeight="1">
      <c r="A7" s="88" t="s">
        <v>106</v>
      </c>
      <c r="B7" s="89"/>
      <c r="C7" s="90">
        <f t="shared" ref="C7:C38" si="2">IF(D6=0,0,IF(D6&gt;=(y_1+n_1+k_1),0,C6+1))</f>
        <v>41</v>
      </c>
      <c r="D7" s="90">
        <f t="shared" ref="D7:D38" si="3">IF(D6=0,0,IF(D6&gt;=(y_1+n_1+k_1),0,D6+1))</f>
        <v>2015</v>
      </c>
      <c r="E7" s="93">
        <f>IF(B31="Not Appl",0,B31)</f>
        <v>66013.955542098265</v>
      </c>
      <c r="F7" s="93">
        <f t="shared" ref="F7:F38" si="4">IF(D6&gt;=(y_1+n_1+k_1),0,F6+F6*inf_1)</f>
        <v>43200</v>
      </c>
      <c r="G7" s="93">
        <f t="shared" ref="G7:G38" si="5">IF(D6&lt;(y_1+n_1),G6+G6*inc_1,0)</f>
        <v>1980000</v>
      </c>
      <c r="H7" s="93">
        <f t="shared" ref="H7:H38" si="6">IF(D7&lt;(y_1+n_1+1),0,(((1+inf_1)^(D7-y_1-n_1-1)*PMT(((1+retroi_1)/(1+inf_1)-1),(k_1),-(corpus_1),,1))/12)*(1-tax_1))</f>
        <v>0</v>
      </c>
      <c r="I7" s="93">
        <f t="shared" si="0"/>
        <v>0</v>
      </c>
      <c r="J7" s="93">
        <f>(E7*12)+(E7*12)*preretint_1</f>
        <v>871384.2131556971</v>
      </c>
      <c r="K7" s="93">
        <f t="shared" ref="K7:K38" si="7">IF(D6&lt;(y_1+n_1),K6+K6*curroi_1,0)</f>
        <v>0</v>
      </c>
      <c r="L7" s="93">
        <f t="shared" si="1"/>
        <v>871384.2131556971</v>
      </c>
      <c r="M7" s="94">
        <f t="shared" ref="M7:M38" si="8">IF(D6-(y_1+n_1)&gt;=0,IF(D7&gt;=(y_1+n_1+k_1),0,IF(D7-(y_1+n_1+1)=0,(corpus_1)-(I7*12),M6-(I7*12)+M6*retroi_1)),L7)</f>
        <v>871384.2131556971</v>
      </c>
      <c r="N7" s="76"/>
      <c r="O7" s="99"/>
      <c r="P7" s="76"/>
      <c r="Q7" s="96"/>
      <c r="R7" s="74"/>
      <c r="S7" s="74"/>
      <c r="T7" s="74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</row>
    <row r="8" spans="1:65" s="81" customFormat="1" ht="14.1" customHeight="1">
      <c r="A8" s="88" t="s">
        <v>107</v>
      </c>
      <c r="B8" s="86"/>
      <c r="C8" s="90">
        <f t="shared" si="2"/>
        <v>42</v>
      </c>
      <c r="D8" s="90">
        <f t="shared" si="3"/>
        <v>2016</v>
      </c>
      <c r="E8" s="93">
        <f t="shared" ref="E8:E39" si="9">IF(D8-(y_1+n_1)&gt;0,0,E7+E7*gd_1)</f>
        <v>72615.351096308092</v>
      </c>
      <c r="F8" s="93">
        <f t="shared" si="4"/>
        <v>46656</v>
      </c>
      <c r="G8" s="93">
        <f t="shared" si="5"/>
        <v>2178000</v>
      </c>
      <c r="H8" s="93">
        <f t="shared" si="6"/>
        <v>0</v>
      </c>
      <c r="I8" s="93">
        <f t="shared" si="0"/>
        <v>0</v>
      </c>
      <c r="J8" s="93">
        <f t="shared" ref="J8:J39" si="10">IF(D7-(y_1+n_1)&gt;=0,0,(J7+E8*12)+(E8*12+J7)*preretint_1)</f>
        <v>1917045.2689425335</v>
      </c>
      <c r="K8" s="93">
        <f t="shared" si="7"/>
        <v>0</v>
      </c>
      <c r="L8" s="93">
        <f t="shared" si="1"/>
        <v>1917045.2689425335</v>
      </c>
      <c r="M8" s="94">
        <f t="shared" si="8"/>
        <v>1917045.2689425335</v>
      </c>
      <c r="N8" s="103"/>
      <c r="O8" s="98"/>
      <c r="P8" s="104"/>
      <c r="Q8" s="98"/>
      <c r="R8" s="98"/>
      <c r="S8" s="98"/>
      <c r="T8" s="98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</row>
    <row r="9" spans="1:65" ht="14.1" customHeight="1">
      <c r="A9" s="88" t="s">
        <v>108</v>
      </c>
      <c r="B9" s="86"/>
      <c r="C9" s="90">
        <f t="shared" si="2"/>
        <v>43</v>
      </c>
      <c r="D9" s="90">
        <f t="shared" si="3"/>
        <v>2017</v>
      </c>
      <c r="E9" s="93">
        <f t="shared" si="9"/>
        <v>79876.886205938907</v>
      </c>
      <c r="F9" s="93">
        <f t="shared" si="4"/>
        <v>50388.480000000003</v>
      </c>
      <c r="G9" s="93">
        <f t="shared" si="5"/>
        <v>2395800</v>
      </c>
      <c r="H9" s="93">
        <f t="shared" si="6"/>
        <v>0</v>
      </c>
      <c r="I9" s="93">
        <f t="shared" si="0"/>
        <v>0</v>
      </c>
      <c r="J9" s="93">
        <f t="shared" si="10"/>
        <v>3163124.6937551806</v>
      </c>
      <c r="K9" s="93">
        <f t="shared" si="7"/>
        <v>0</v>
      </c>
      <c r="L9" s="93">
        <f t="shared" si="1"/>
        <v>3163124.6937551806</v>
      </c>
      <c r="M9" s="94">
        <f t="shared" si="8"/>
        <v>3163124.6937551806</v>
      </c>
      <c r="N9" s="103"/>
      <c r="O9" s="105"/>
      <c r="P9" s="105"/>
      <c r="Q9" s="106"/>
      <c r="R9" s="107"/>
      <c r="S9" s="107"/>
      <c r="T9" s="107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</row>
    <row r="10" spans="1:65" ht="14.1" customHeight="1">
      <c r="A10" s="88" t="s">
        <v>109</v>
      </c>
      <c r="B10" s="86"/>
      <c r="C10" s="90">
        <f t="shared" si="2"/>
        <v>44</v>
      </c>
      <c r="D10" s="90">
        <f t="shared" si="3"/>
        <v>2018</v>
      </c>
      <c r="E10" s="93">
        <f t="shared" si="9"/>
        <v>87864.5748265328</v>
      </c>
      <c r="F10" s="93">
        <f t="shared" si="4"/>
        <v>54419.558400000002</v>
      </c>
      <c r="G10" s="93">
        <f t="shared" si="5"/>
        <v>2635380</v>
      </c>
      <c r="H10" s="93">
        <f t="shared" si="6"/>
        <v>0</v>
      </c>
      <c r="I10" s="93">
        <f t="shared" si="0"/>
        <v>0</v>
      </c>
      <c r="J10" s="93">
        <f t="shared" si="10"/>
        <v>4639249.5508409319</v>
      </c>
      <c r="K10" s="93">
        <f t="shared" si="7"/>
        <v>0</v>
      </c>
      <c r="L10" s="93">
        <f t="shared" si="1"/>
        <v>4639249.5508409319</v>
      </c>
      <c r="M10" s="94">
        <f t="shared" si="8"/>
        <v>4639249.5508409319</v>
      </c>
      <c r="N10" s="103"/>
      <c r="O10" s="98"/>
      <c r="P10" s="104"/>
      <c r="Q10" s="106"/>
      <c r="R10" s="108"/>
      <c r="S10" s="108"/>
      <c r="T10" s="108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</row>
    <row r="11" spans="1:65" ht="14.1" customHeight="1">
      <c r="C11" s="90">
        <f t="shared" si="2"/>
        <v>45</v>
      </c>
      <c r="D11" s="90">
        <f t="shared" si="3"/>
        <v>2019</v>
      </c>
      <c r="E11" s="93">
        <f t="shared" si="9"/>
        <v>96651.032309186077</v>
      </c>
      <c r="F11" s="93">
        <f t="shared" si="4"/>
        <v>58773.123072000002</v>
      </c>
      <c r="G11" s="93">
        <f t="shared" si="5"/>
        <v>2898918</v>
      </c>
      <c r="H11" s="93">
        <f t="shared" si="6"/>
        <v>0</v>
      </c>
      <c r="I11" s="109">
        <f t="shared" si="0"/>
        <v>0</v>
      </c>
      <c r="J11" s="93">
        <f t="shared" si="10"/>
        <v>6378968.1324062813</v>
      </c>
      <c r="K11" s="93">
        <f t="shared" si="7"/>
        <v>0</v>
      </c>
      <c r="L11" s="93">
        <f t="shared" si="1"/>
        <v>6378968.1324062813</v>
      </c>
      <c r="M11" s="94">
        <f t="shared" si="8"/>
        <v>6378968.1324062813</v>
      </c>
      <c r="N11" s="103"/>
      <c r="O11" s="98"/>
      <c r="P11" s="104"/>
      <c r="Q11" s="106"/>
      <c r="R11" s="107"/>
      <c r="S11" s="107"/>
      <c r="T11" s="107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</row>
    <row r="12" spans="1:65" ht="14.1" customHeight="1">
      <c r="A12" s="111" t="s">
        <v>110</v>
      </c>
      <c r="B12" s="112">
        <v>2014</v>
      </c>
      <c r="C12" s="90">
        <f t="shared" si="2"/>
        <v>46</v>
      </c>
      <c r="D12" s="90">
        <f t="shared" si="3"/>
        <v>2020</v>
      </c>
      <c r="E12" s="93">
        <f t="shared" si="9"/>
        <v>106316.13554010469</v>
      </c>
      <c r="F12" s="93">
        <f t="shared" si="4"/>
        <v>63474.972917760002</v>
      </c>
      <c r="G12" s="93">
        <f t="shared" si="5"/>
        <v>3188809.8</v>
      </c>
      <c r="H12" s="93">
        <f t="shared" si="6"/>
        <v>0</v>
      </c>
      <c r="I12" s="109">
        <f t="shared" si="0"/>
        <v>0</v>
      </c>
      <c r="J12" s="93">
        <f t="shared" si="10"/>
        <v>8420237.9347762913</v>
      </c>
      <c r="K12" s="93">
        <f t="shared" si="7"/>
        <v>0</v>
      </c>
      <c r="L12" s="93">
        <f t="shared" si="1"/>
        <v>8420237.9347762913</v>
      </c>
      <c r="M12" s="94">
        <f t="shared" si="8"/>
        <v>8420237.9347762913</v>
      </c>
      <c r="N12" s="103"/>
      <c r="O12" s="98"/>
      <c r="P12" s="104"/>
      <c r="Q12" s="106"/>
      <c r="R12" s="110"/>
      <c r="S12" s="110"/>
      <c r="T12" s="110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</row>
    <row r="13" spans="1:65" ht="14.1" customHeight="1">
      <c r="A13" s="113" t="s">
        <v>111</v>
      </c>
      <c r="B13" s="112">
        <v>40</v>
      </c>
      <c r="C13" s="90">
        <f t="shared" si="2"/>
        <v>47</v>
      </c>
      <c r="D13" s="90">
        <f t="shared" si="3"/>
        <v>2021</v>
      </c>
      <c r="E13" s="93">
        <f t="shared" si="9"/>
        <v>116947.74909411516</v>
      </c>
      <c r="F13" s="93">
        <f t="shared" si="4"/>
        <v>68552.970751180808</v>
      </c>
      <c r="G13" s="93">
        <f t="shared" si="5"/>
        <v>3507690.78</v>
      </c>
      <c r="H13" s="93">
        <f t="shared" si="6"/>
        <v>0</v>
      </c>
      <c r="I13" s="109">
        <f t="shared" si="0"/>
        <v>0</v>
      </c>
      <c r="J13" s="93">
        <f t="shared" si="10"/>
        <v>10805972.01629624</v>
      </c>
      <c r="K13" s="93">
        <f t="shared" si="7"/>
        <v>0</v>
      </c>
      <c r="L13" s="93">
        <f t="shared" si="1"/>
        <v>10805972.01629624</v>
      </c>
      <c r="M13" s="94">
        <f t="shared" si="8"/>
        <v>10805972.01629624</v>
      </c>
      <c r="N13" s="103"/>
      <c r="O13" s="98"/>
      <c r="P13" s="104"/>
      <c r="Q13" s="106"/>
      <c r="R13" s="107"/>
      <c r="S13" s="107"/>
      <c r="T13" s="107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100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</row>
    <row r="14" spans="1:65" ht="14.1" customHeight="1">
      <c r="A14" s="111" t="s">
        <v>112</v>
      </c>
      <c r="B14" s="112">
        <v>18</v>
      </c>
      <c r="C14" s="90">
        <f t="shared" si="2"/>
        <v>48</v>
      </c>
      <c r="D14" s="90">
        <f t="shared" si="3"/>
        <v>2022</v>
      </c>
      <c r="E14" s="93">
        <f t="shared" si="9"/>
        <v>128642.52400352668</v>
      </c>
      <c r="F14" s="93">
        <f t="shared" si="4"/>
        <v>74037.208411275278</v>
      </c>
      <c r="G14" s="93">
        <f t="shared" si="5"/>
        <v>3858459.858</v>
      </c>
      <c r="H14" s="93">
        <f t="shared" si="6"/>
        <v>0</v>
      </c>
      <c r="I14" s="109">
        <f t="shared" si="0"/>
        <v>0</v>
      </c>
      <c r="J14" s="93">
        <f t="shared" si="10"/>
        <v>13584650.534772415</v>
      </c>
      <c r="K14" s="93">
        <f t="shared" si="7"/>
        <v>0</v>
      </c>
      <c r="L14" s="93">
        <f t="shared" si="1"/>
        <v>13584650.534772415</v>
      </c>
      <c r="M14" s="94">
        <f t="shared" si="8"/>
        <v>13584650.534772415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</row>
    <row r="15" spans="1:65" ht="14.1" customHeight="1">
      <c r="A15" s="114" t="s">
        <v>113</v>
      </c>
      <c r="B15" s="112">
        <v>40000</v>
      </c>
      <c r="C15" s="90">
        <f t="shared" si="2"/>
        <v>49</v>
      </c>
      <c r="D15" s="90">
        <f t="shared" si="3"/>
        <v>2023</v>
      </c>
      <c r="E15" s="93">
        <f t="shared" si="9"/>
        <v>141506.77640387934</v>
      </c>
      <c r="F15" s="93">
        <f t="shared" si="4"/>
        <v>79960.185084177298</v>
      </c>
      <c r="G15" s="93">
        <f t="shared" si="5"/>
        <v>4244305.8437999999</v>
      </c>
      <c r="H15" s="93">
        <f t="shared" si="6"/>
        <v>0</v>
      </c>
      <c r="I15" s="109">
        <f t="shared" si="0"/>
        <v>0</v>
      </c>
      <c r="J15" s="93">
        <f t="shared" si="10"/>
        <v>16811005.036780864</v>
      </c>
      <c r="K15" s="93">
        <f t="shared" si="7"/>
        <v>0</v>
      </c>
      <c r="L15" s="93">
        <f t="shared" si="1"/>
        <v>16811005.036780864</v>
      </c>
      <c r="M15" s="94">
        <f t="shared" si="8"/>
        <v>16811005.036780864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</row>
    <row r="16" spans="1:65" ht="14.1" customHeight="1">
      <c r="A16" s="117" t="s">
        <v>115</v>
      </c>
      <c r="B16" s="118">
        <v>0.1</v>
      </c>
      <c r="C16" s="90">
        <f t="shared" si="2"/>
        <v>50</v>
      </c>
      <c r="D16" s="90">
        <f t="shared" si="3"/>
        <v>2024</v>
      </c>
      <c r="E16" s="93">
        <f t="shared" si="9"/>
        <v>155657.45404426727</v>
      </c>
      <c r="F16" s="93">
        <f t="shared" si="4"/>
        <v>86356.99989091148</v>
      </c>
      <c r="G16" s="93">
        <f t="shared" si="5"/>
        <v>4668736.4281799998</v>
      </c>
      <c r="H16" s="93">
        <f t="shared" si="6"/>
        <v>0</v>
      </c>
      <c r="I16" s="109">
        <f t="shared" si="0"/>
        <v>0</v>
      </c>
      <c r="J16" s="93">
        <f t="shared" si="10"/>
        <v>20546783.933843277</v>
      </c>
      <c r="K16" s="93">
        <f t="shared" si="7"/>
        <v>0</v>
      </c>
      <c r="L16" s="93">
        <f t="shared" si="1"/>
        <v>20546783.933843277</v>
      </c>
      <c r="M16" s="94">
        <f t="shared" si="8"/>
        <v>20546783.933843277</v>
      </c>
      <c r="N16" s="103"/>
      <c r="O16" s="98"/>
      <c r="P16" s="98"/>
      <c r="Q16" s="98"/>
      <c r="R16" s="104"/>
      <c r="S16" s="104"/>
      <c r="T16" s="98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</row>
    <row r="17" spans="1:65" ht="14.1" customHeight="1">
      <c r="A17" s="119" t="s">
        <v>2</v>
      </c>
      <c r="B17" s="112">
        <v>30</v>
      </c>
      <c r="C17" s="90">
        <f t="shared" si="2"/>
        <v>51</v>
      </c>
      <c r="D17" s="90">
        <f t="shared" si="3"/>
        <v>2025</v>
      </c>
      <c r="E17" s="93">
        <f t="shared" si="9"/>
        <v>171223.19944869401</v>
      </c>
      <c r="F17" s="93">
        <f t="shared" si="4"/>
        <v>93265.559882184403</v>
      </c>
      <c r="G17" s="93">
        <f t="shared" si="5"/>
        <v>5135610.070998</v>
      </c>
      <c r="H17" s="93">
        <f t="shared" si="6"/>
        <v>0</v>
      </c>
      <c r="I17" s="109">
        <f t="shared" si="0"/>
        <v>0</v>
      </c>
      <c r="J17" s="93">
        <f t="shared" si="10"/>
        <v>24861608.559950367</v>
      </c>
      <c r="K17" s="93">
        <f t="shared" si="7"/>
        <v>0</v>
      </c>
      <c r="L17" s="93">
        <f t="shared" si="1"/>
        <v>24861608.559950367</v>
      </c>
      <c r="M17" s="94">
        <f t="shared" si="8"/>
        <v>24861608.559950367</v>
      </c>
      <c r="N17" s="73"/>
      <c r="O17" s="98"/>
      <c r="P17" s="98"/>
      <c r="Q17" s="98"/>
      <c r="R17" s="104"/>
      <c r="S17" s="104"/>
      <c r="T17" s="98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</row>
    <row r="18" spans="1:65" s="116" customFormat="1" ht="14.1" customHeight="1">
      <c r="A18" s="120" t="s">
        <v>116</v>
      </c>
      <c r="B18" s="115">
        <v>0.1</v>
      </c>
      <c r="C18" s="90">
        <f t="shared" si="2"/>
        <v>52</v>
      </c>
      <c r="D18" s="90">
        <f t="shared" si="3"/>
        <v>2026</v>
      </c>
      <c r="E18" s="93">
        <f t="shared" si="9"/>
        <v>188345.51939356342</v>
      </c>
      <c r="F18" s="93">
        <f t="shared" si="4"/>
        <v>100726.80467275916</v>
      </c>
      <c r="G18" s="93">
        <f t="shared" si="5"/>
        <v>5649171.0780977998</v>
      </c>
      <c r="H18" s="93">
        <f t="shared" si="6"/>
        <v>0</v>
      </c>
      <c r="I18" s="109">
        <f t="shared" si="0"/>
        <v>0</v>
      </c>
      <c r="J18" s="93">
        <f t="shared" si="10"/>
        <v>29833930.27194044</v>
      </c>
      <c r="K18" s="93">
        <f t="shared" si="7"/>
        <v>0</v>
      </c>
      <c r="L18" s="93">
        <f t="shared" si="1"/>
        <v>29833930.27194044</v>
      </c>
      <c r="M18" s="94">
        <f t="shared" si="8"/>
        <v>29833930.27194044</v>
      </c>
      <c r="N18" s="104"/>
      <c r="O18" s="104"/>
      <c r="P18" s="98"/>
      <c r="Q18" s="76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6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</row>
    <row r="19" spans="1:65" s="116" customFormat="1" ht="14.1" customHeight="1">
      <c r="A19" s="120" t="s">
        <v>117</v>
      </c>
      <c r="B19" s="115">
        <v>7.0000000000000007E-2</v>
      </c>
      <c r="C19" s="90">
        <f t="shared" si="2"/>
        <v>53</v>
      </c>
      <c r="D19" s="90">
        <f t="shared" si="3"/>
        <v>2027</v>
      </c>
      <c r="E19" s="93">
        <f t="shared" si="9"/>
        <v>207180.07133291976</v>
      </c>
      <c r="F19" s="93">
        <f t="shared" si="4"/>
        <v>108784.94904657989</v>
      </c>
      <c r="G19" s="93">
        <f t="shared" si="5"/>
        <v>6214088.18590758</v>
      </c>
      <c r="H19" s="93">
        <f t="shared" si="6"/>
        <v>0</v>
      </c>
      <c r="I19" s="109">
        <f t="shared" si="0"/>
        <v>0</v>
      </c>
      <c r="J19" s="93">
        <f t="shared" si="10"/>
        <v>35552100.240729026</v>
      </c>
      <c r="K19" s="93">
        <f t="shared" si="7"/>
        <v>0</v>
      </c>
      <c r="L19" s="93">
        <f t="shared" si="1"/>
        <v>35552100.240729026</v>
      </c>
      <c r="M19" s="94">
        <f t="shared" si="8"/>
        <v>35552100.240729026</v>
      </c>
      <c r="N19" s="73"/>
      <c r="O19" s="73"/>
      <c r="P19" s="73"/>
      <c r="Q19" s="76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6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</row>
    <row r="20" spans="1:65" s="116" customFormat="1" ht="14.1" customHeight="1">
      <c r="A20" s="120" t="s">
        <v>3</v>
      </c>
      <c r="B20" s="123"/>
      <c r="C20" s="90">
        <f t="shared" si="2"/>
        <v>54</v>
      </c>
      <c r="D20" s="90">
        <f t="shared" si="3"/>
        <v>2028</v>
      </c>
      <c r="E20" s="93">
        <f t="shared" si="9"/>
        <v>227898.07846621174</v>
      </c>
      <c r="F20" s="93">
        <f t="shared" si="4"/>
        <v>117487.74497030627</v>
      </c>
      <c r="G20" s="93">
        <f t="shared" si="5"/>
        <v>6835497.0044983383</v>
      </c>
      <c r="H20" s="93">
        <f t="shared" si="6"/>
        <v>0</v>
      </c>
      <c r="I20" s="109">
        <f t="shared" si="0"/>
        <v>0</v>
      </c>
      <c r="J20" s="93">
        <f t="shared" si="10"/>
        <v>42115564.900555924</v>
      </c>
      <c r="K20" s="93">
        <f t="shared" si="7"/>
        <v>0</v>
      </c>
      <c r="L20" s="93">
        <f t="shared" si="1"/>
        <v>42115564.900555924</v>
      </c>
      <c r="M20" s="94">
        <f t="shared" si="8"/>
        <v>42115564.900555924</v>
      </c>
      <c r="N20" s="73"/>
      <c r="O20" s="73"/>
      <c r="P20" s="73"/>
      <c r="Q20" s="76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6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</row>
    <row r="21" spans="1:65" ht="14.1" customHeight="1">
      <c r="A21" s="120" t="s">
        <v>118</v>
      </c>
      <c r="B21" s="115">
        <v>0.08</v>
      </c>
      <c r="C21" s="90">
        <f t="shared" si="2"/>
        <v>55</v>
      </c>
      <c r="D21" s="90">
        <f t="shared" si="3"/>
        <v>2029</v>
      </c>
      <c r="E21" s="93">
        <f t="shared" si="9"/>
        <v>250687.88631283291</v>
      </c>
      <c r="F21" s="93">
        <f t="shared" si="4"/>
        <v>126886.76456793078</v>
      </c>
      <c r="G21" s="93">
        <f t="shared" si="5"/>
        <v>7519046.704948172</v>
      </c>
      <c r="H21" s="93">
        <f t="shared" si="6"/>
        <v>0</v>
      </c>
      <c r="I21" s="109">
        <f t="shared" si="0"/>
        <v>0</v>
      </c>
      <c r="J21" s="93">
        <f t="shared" si="10"/>
        <v>49636201.489940912</v>
      </c>
      <c r="K21" s="93">
        <f t="shared" si="7"/>
        <v>0</v>
      </c>
      <c r="L21" s="93">
        <f t="shared" si="1"/>
        <v>49636201.489940912</v>
      </c>
      <c r="M21" s="94">
        <f t="shared" si="8"/>
        <v>49636201.489940912</v>
      </c>
      <c r="N21" s="121"/>
      <c r="O21" s="121"/>
      <c r="P21" s="95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</row>
    <row r="22" spans="1:65" ht="14.1" customHeight="1">
      <c r="A22" s="124" t="s">
        <v>119</v>
      </c>
      <c r="B22" s="115">
        <v>0.1</v>
      </c>
      <c r="C22" s="90">
        <f t="shared" si="2"/>
        <v>56</v>
      </c>
      <c r="D22" s="90">
        <f t="shared" si="3"/>
        <v>2030</v>
      </c>
      <c r="E22" s="93">
        <f t="shared" si="9"/>
        <v>275756.67494411621</v>
      </c>
      <c r="F22" s="93">
        <f t="shared" si="4"/>
        <v>137037.70573336523</v>
      </c>
      <c r="G22" s="93">
        <f t="shared" si="5"/>
        <v>8270951.3754429892</v>
      </c>
      <c r="H22" s="93">
        <f t="shared" si="6"/>
        <v>0</v>
      </c>
      <c r="I22" s="109">
        <f t="shared" si="0"/>
        <v>0</v>
      </c>
      <c r="J22" s="93">
        <f t="shared" si="10"/>
        <v>58239809.748197339</v>
      </c>
      <c r="K22" s="93">
        <f t="shared" si="7"/>
        <v>0</v>
      </c>
      <c r="L22" s="93">
        <f t="shared" si="1"/>
        <v>58239809.748197339</v>
      </c>
      <c r="M22" s="94">
        <f t="shared" si="8"/>
        <v>58239809.748197339</v>
      </c>
      <c r="N22" s="95"/>
      <c r="O22" s="122"/>
      <c r="P22" s="121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</row>
    <row r="23" spans="1:65" ht="14.1" customHeight="1">
      <c r="A23" s="111" t="s">
        <v>114</v>
      </c>
      <c r="B23" s="143">
        <v>0.08</v>
      </c>
      <c r="C23" s="90">
        <f t="shared" si="2"/>
        <v>57</v>
      </c>
      <c r="D23" s="90">
        <f t="shared" si="3"/>
        <v>2031</v>
      </c>
      <c r="E23" s="93">
        <f t="shared" si="9"/>
        <v>303332.34243852785</v>
      </c>
      <c r="F23" s="93">
        <f t="shared" si="4"/>
        <v>148000.72219203445</v>
      </c>
      <c r="G23" s="93">
        <f t="shared" si="5"/>
        <v>9098046.5129872877</v>
      </c>
      <c r="H23" s="93">
        <f t="shared" si="6"/>
        <v>0</v>
      </c>
      <c r="I23" s="109">
        <f t="shared" si="0"/>
        <v>0</v>
      </c>
      <c r="J23" s="93">
        <f t="shared" si="10"/>
        <v>68067777.643205643</v>
      </c>
      <c r="K23" s="93">
        <f t="shared" si="7"/>
        <v>0</v>
      </c>
      <c r="L23" s="93">
        <f t="shared" si="1"/>
        <v>68067777.643205643</v>
      </c>
      <c r="M23" s="94">
        <f t="shared" si="8"/>
        <v>68067777.643205643</v>
      </c>
      <c r="N23" s="95"/>
      <c r="O23" s="121"/>
      <c r="P23" s="121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</row>
    <row r="24" spans="1:65" ht="14.1" customHeight="1">
      <c r="A24" s="120" t="s">
        <v>120</v>
      </c>
      <c r="B24" s="142">
        <f>'Loan amortization pre-paid'!B2</f>
        <v>1800000</v>
      </c>
      <c r="C24" s="90">
        <f t="shared" si="2"/>
        <v>58</v>
      </c>
      <c r="D24" s="90">
        <f t="shared" si="3"/>
        <v>2032</v>
      </c>
      <c r="E24" s="93">
        <f t="shared" si="9"/>
        <v>333665.57668238063</v>
      </c>
      <c r="F24" s="93">
        <f t="shared" si="4"/>
        <v>159840.77996739719</v>
      </c>
      <c r="G24" s="93">
        <f t="shared" si="5"/>
        <v>10007851.164286017</v>
      </c>
      <c r="H24" s="93">
        <f t="shared" si="6"/>
        <v>0</v>
      </c>
      <c r="I24" s="109">
        <f t="shared" si="0"/>
        <v>0</v>
      </c>
      <c r="J24" s="93">
        <f t="shared" si="10"/>
        <v>79278941.019733623</v>
      </c>
      <c r="K24" s="93">
        <f t="shared" si="7"/>
        <v>0</v>
      </c>
      <c r="L24" s="93">
        <f t="shared" si="1"/>
        <v>79278941.019733623</v>
      </c>
      <c r="M24" s="94">
        <f t="shared" si="8"/>
        <v>79278941.019733623</v>
      </c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</row>
    <row r="25" spans="1:65" ht="14.1" customHeight="1">
      <c r="A25" s="119" t="s">
        <v>121</v>
      </c>
      <c r="B25" s="144">
        <v>0.1</v>
      </c>
      <c r="C25" s="90">
        <f t="shared" si="2"/>
        <v>59</v>
      </c>
      <c r="D25" s="90">
        <f t="shared" si="3"/>
        <v>2033</v>
      </c>
      <c r="E25" s="93">
        <f t="shared" si="9"/>
        <v>0</v>
      </c>
      <c r="F25" s="93">
        <f t="shared" si="4"/>
        <v>172628.04236478897</v>
      </c>
      <c r="G25" s="93">
        <f t="shared" si="5"/>
        <v>0</v>
      </c>
      <c r="H25" s="93">
        <f t="shared" si="6"/>
        <v>172628.04236478917</v>
      </c>
      <c r="I25" s="109">
        <f t="shared" si="0"/>
        <v>191808.93596087684</v>
      </c>
      <c r="J25" s="93">
        <f t="shared" si="10"/>
        <v>0</v>
      </c>
      <c r="K25" s="93">
        <f t="shared" si="7"/>
        <v>0</v>
      </c>
      <c r="L25" s="93">
        <f t="shared" si="1"/>
        <v>0</v>
      </c>
      <c r="M25" s="94">
        <f t="shared" si="8"/>
        <v>76977233.788203195</v>
      </c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</row>
    <row r="26" spans="1:65" ht="14.1" customHeight="1">
      <c r="A26" s="117" t="s">
        <v>122</v>
      </c>
      <c r="B26" s="125">
        <f>(B15)*(1+B23)^(B14+1)</f>
        <v>172628.04236478914</v>
      </c>
      <c r="C26" s="90">
        <f t="shared" si="2"/>
        <v>60</v>
      </c>
      <c r="D26" s="90">
        <f t="shared" si="3"/>
        <v>2034</v>
      </c>
      <c r="E26" s="93">
        <f t="shared" si="9"/>
        <v>0</v>
      </c>
      <c r="F26" s="93">
        <f t="shared" si="4"/>
        <v>186438.28575397207</v>
      </c>
      <c r="G26" s="93">
        <f t="shared" si="5"/>
        <v>0</v>
      </c>
      <c r="H26" s="93">
        <f t="shared" si="6"/>
        <v>186438.2857539723</v>
      </c>
      <c r="I26" s="109">
        <f t="shared" si="0"/>
        <v>207153.650837747</v>
      </c>
      <c r="J26" s="93">
        <f t="shared" si="10"/>
        <v>0</v>
      </c>
      <c r="K26" s="93">
        <f t="shared" si="7"/>
        <v>0</v>
      </c>
      <c r="L26" s="93">
        <f t="shared" si="1"/>
        <v>0</v>
      </c>
      <c r="M26" s="94">
        <f t="shared" si="8"/>
        <v>79879796.343324453</v>
      </c>
      <c r="N26" s="81"/>
      <c r="S26" s="101"/>
      <c r="T26" s="101"/>
      <c r="U26" s="101"/>
      <c r="V26" s="101"/>
      <c r="W26" s="101"/>
      <c r="AG26" s="76"/>
    </row>
    <row r="27" spans="1:65" ht="14.1" customHeight="1">
      <c r="A27" s="117" t="s">
        <v>123</v>
      </c>
      <c r="B27" s="125">
        <f>B26/(1-tax_1)</f>
        <v>191808.93596087681</v>
      </c>
      <c r="C27" s="90">
        <f t="shared" si="2"/>
        <v>61</v>
      </c>
      <c r="D27" s="90">
        <f t="shared" si="3"/>
        <v>2035</v>
      </c>
      <c r="E27" s="93">
        <f t="shared" si="9"/>
        <v>0</v>
      </c>
      <c r="F27" s="93">
        <f t="shared" si="4"/>
        <v>201353.34861428983</v>
      </c>
      <c r="G27" s="93">
        <f t="shared" si="5"/>
        <v>0</v>
      </c>
      <c r="H27" s="93">
        <f t="shared" si="6"/>
        <v>201353.34861429009</v>
      </c>
      <c r="I27" s="109">
        <f t="shared" si="0"/>
        <v>223725.94290476677</v>
      </c>
      <c r="J27" s="93">
        <f t="shared" si="10"/>
        <v>0</v>
      </c>
      <c r="K27" s="93">
        <f t="shared" si="7"/>
        <v>0</v>
      </c>
      <c r="L27" s="93">
        <f t="shared" si="1"/>
        <v>0</v>
      </c>
      <c r="M27" s="94">
        <f t="shared" si="8"/>
        <v>82786670.772499964</v>
      </c>
      <c r="N27" s="81"/>
      <c r="S27" s="101"/>
      <c r="T27" s="101"/>
      <c r="U27" s="101"/>
      <c r="V27" s="101"/>
      <c r="W27" s="101"/>
      <c r="AG27" s="76"/>
    </row>
    <row r="28" spans="1:65" ht="14.1" customHeight="1">
      <c r="A28" s="120" t="s">
        <v>124</v>
      </c>
      <c r="B28" s="125">
        <f>IF(B14=0,IF(B29=0,"Check Nos",B29),PV((1+B19)/(1+inf_1)-1,k_1,-B27*12,,1))</f>
        <v>79278941.019733712</v>
      </c>
      <c r="C28" s="90">
        <f t="shared" si="2"/>
        <v>62</v>
      </c>
      <c r="D28" s="90">
        <f t="shared" si="3"/>
        <v>2036</v>
      </c>
      <c r="E28" s="93">
        <f t="shared" si="9"/>
        <v>0</v>
      </c>
      <c r="F28" s="93">
        <f t="shared" si="4"/>
        <v>217461.61650343303</v>
      </c>
      <c r="G28" s="93">
        <f t="shared" si="5"/>
        <v>0</v>
      </c>
      <c r="H28" s="93">
        <f t="shared" si="6"/>
        <v>217461.61650343332</v>
      </c>
      <c r="I28" s="109">
        <f t="shared" si="0"/>
        <v>241624.01833714813</v>
      </c>
      <c r="J28" s="93">
        <f t="shared" si="10"/>
        <v>0</v>
      </c>
      <c r="K28" s="93">
        <f t="shared" si="7"/>
        <v>0</v>
      </c>
      <c r="L28" s="93">
        <f t="shared" si="1"/>
        <v>0</v>
      </c>
      <c r="M28" s="94">
        <f t="shared" si="8"/>
        <v>85682249.506529182</v>
      </c>
      <c r="N28" s="81"/>
      <c r="S28" s="101"/>
      <c r="T28" s="101"/>
      <c r="U28" s="101"/>
      <c r="V28" s="101"/>
      <c r="W28" s="101"/>
      <c r="AG28" s="76"/>
    </row>
    <row r="29" spans="1:65" s="81" customFormat="1" ht="14.1" customHeight="1">
      <c r="A29" s="120" t="s">
        <v>125</v>
      </c>
      <c r="B29" s="125">
        <f>B20*(1+B21)^(B14)</f>
        <v>0</v>
      </c>
      <c r="C29" s="90">
        <f t="shared" si="2"/>
        <v>63</v>
      </c>
      <c r="D29" s="90">
        <f t="shared" si="3"/>
        <v>2037</v>
      </c>
      <c r="E29" s="93">
        <f t="shared" si="9"/>
        <v>0</v>
      </c>
      <c r="F29" s="93">
        <f t="shared" si="4"/>
        <v>234858.54582370768</v>
      </c>
      <c r="G29" s="93">
        <f t="shared" si="5"/>
        <v>0</v>
      </c>
      <c r="H29" s="93">
        <f t="shared" si="6"/>
        <v>234858.545823708</v>
      </c>
      <c r="I29" s="109">
        <f t="shared" si="0"/>
        <v>260953.93980411999</v>
      </c>
      <c r="J29" s="93">
        <f t="shared" si="10"/>
        <v>0</v>
      </c>
      <c r="K29" s="93">
        <f t="shared" si="7"/>
        <v>0</v>
      </c>
      <c r="L29" s="93">
        <f t="shared" si="1"/>
        <v>0</v>
      </c>
      <c r="M29" s="94">
        <f t="shared" si="8"/>
        <v>88548559.694336787</v>
      </c>
      <c r="S29" s="126"/>
      <c r="T29" s="126"/>
      <c r="U29" s="126"/>
      <c r="V29" s="126"/>
      <c r="W29" s="126"/>
      <c r="AG29" s="76"/>
    </row>
    <row r="30" spans="1:65" s="76" customFormat="1" ht="14.1" customHeight="1">
      <c r="A30" s="120" t="s">
        <v>126</v>
      </c>
      <c r="B30" s="125">
        <f>IF(B28="Check Nos","Check Nos",IF(corpus_1-B29=0,"Not Appl",IF(corpus_1-B29&lt;0,"Not Appl",corpus_1-B29)))</f>
        <v>79278941.019733712</v>
      </c>
      <c r="C30" s="90">
        <f t="shared" si="2"/>
        <v>64</v>
      </c>
      <c r="D30" s="90">
        <f t="shared" si="3"/>
        <v>2038</v>
      </c>
      <c r="E30" s="93">
        <f t="shared" si="9"/>
        <v>0</v>
      </c>
      <c r="F30" s="93">
        <f t="shared" si="4"/>
        <v>253647.2294896043</v>
      </c>
      <c r="G30" s="93">
        <f t="shared" si="5"/>
        <v>0</v>
      </c>
      <c r="H30" s="93">
        <f t="shared" si="6"/>
        <v>253647.22948960462</v>
      </c>
      <c r="I30" s="109">
        <f t="shared" si="0"/>
        <v>281830.25498844957</v>
      </c>
      <c r="J30" s="93">
        <f t="shared" si="10"/>
        <v>0</v>
      </c>
      <c r="K30" s="93">
        <f t="shared" si="7"/>
        <v>0</v>
      </c>
      <c r="L30" s="93">
        <f t="shared" si="1"/>
        <v>0</v>
      </c>
      <c r="M30" s="94">
        <f t="shared" si="8"/>
        <v>91364995.81307897</v>
      </c>
      <c r="AA30" s="73"/>
    </row>
    <row r="31" spans="1:65" s="76" customFormat="1" ht="14.1" customHeight="1">
      <c r="A31" s="127" t="s">
        <v>127</v>
      </c>
      <c r="B31" s="128">
        <f>IF(B30="Not Appl","Not Appl",IF(B14=0,"NA",IF(B22=B18,(corpus_1-B29)/(12*n_1*(1+B18)^n_1),(corpus_1-B29)*(B18-B22)/(12*(1+B18)*((1+B18)^(B14)-(1+B22)^(B14))))))</f>
        <v>66013.955542098265</v>
      </c>
      <c r="C31" s="90">
        <f t="shared" si="2"/>
        <v>65</v>
      </c>
      <c r="D31" s="90">
        <f t="shared" si="3"/>
        <v>2039</v>
      </c>
      <c r="E31" s="93">
        <f t="shared" si="9"/>
        <v>0</v>
      </c>
      <c r="F31" s="93">
        <f t="shared" si="4"/>
        <v>273939.00784877263</v>
      </c>
      <c r="G31" s="93">
        <f t="shared" si="5"/>
        <v>0</v>
      </c>
      <c r="H31" s="93">
        <f t="shared" si="6"/>
        <v>273939.00784877304</v>
      </c>
      <c r="I31" s="109">
        <f t="shared" si="0"/>
        <v>304376.67538752558</v>
      </c>
      <c r="J31" s="93">
        <f t="shared" si="10"/>
        <v>0</v>
      </c>
      <c r="K31" s="93">
        <f t="shared" si="7"/>
        <v>0</v>
      </c>
      <c r="L31" s="93">
        <f t="shared" si="1"/>
        <v>0</v>
      </c>
      <c r="M31" s="94">
        <f t="shared" si="8"/>
        <v>94108025.415344194</v>
      </c>
    </row>
    <row r="32" spans="1:65" s="76" customFormat="1" ht="14.1" customHeight="1">
      <c r="A32" s="129" t="s">
        <v>128</v>
      </c>
      <c r="B32" s="130">
        <f>IF(B29-corpus_1&gt;0,B29-corpus_1,0)</f>
        <v>0</v>
      </c>
      <c r="C32" s="90">
        <f t="shared" si="2"/>
        <v>66</v>
      </c>
      <c r="D32" s="90">
        <f t="shared" si="3"/>
        <v>2040</v>
      </c>
      <c r="E32" s="93">
        <f t="shared" si="9"/>
        <v>0</v>
      </c>
      <c r="F32" s="93">
        <f t="shared" si="4"/>
        <v>295854.12847667444</v>
      </c>
      <c r="G32" s="93">
        <f t="shared" si="5"/>
        <v>0</v>
      </c>
      <c r="H32" s="93">
        <f t="shared" si="6"/>
        <v>295854.1284766749</v>
      </c>
      <c r="I32" s="109">
        <f t="shared" si="0"/>
        <v>328726.80941852764</v>
      </c>
      <c r="J32" s="93">
        <f t="shared" si="10"/>
        <v>0</v>
      </c>
      <c r="K32" s="93">
        <f t="shared" si="7"/>
        <v>0</v>
      </c>
      <c r="L32" s="93">
        <f t="shared" si="1"/>
        <v>0</v>
      </c>
      <c r="M32" s="94">
        <f t="shared" si="8"/>
        <v>96750865.481395945</v>
      </c>
    </row>
    <row r="33" spans="1:84" s="76" customFormat="1" ht="14.1" customHeight="1">
      <c r="A33" s="77"/>
      <c r="B33" s="77"/>
      <c r="C33" s="90">
        <f t="shared" si="2"/>
        <v>67</v>
      </c>
      <c r="D33" s="90">
        <f t="shared" si="3"/>
        <v>2041</v>
      </c>
      <c r="E33" s="93">
        <f t="shared" si="9"/>
        <v>0</v>
      </c>
      <c r="F33" s="93">
        <f t="shared" si="4"/>
        <v>319522.45875480841</v>
      </c>
      <c r="G33" s="93">
        <f t="shared" si="5"/>
        <v>0</v>
      </c>
      <c r="H33" s="93">
        <f t="shared" si="6"/>
        <v>319522.45875480887</v>
      </c>
      <c r="I33" s="109">
        <f t="shared" si="0"/>
        <v>355024.95417200984</v>
      </c>
      <c r="J33" s="93">
        <f t="shared" si="10"/>
        <v>0</v>
      </c>
      <c r="K33" s="93">
        <f t="shared" si="7"/>
        <v>0</v>
      </c>
      <c r="L33" s="93">
        <f t="shared" si="1"/>
        <v>0</v>
      </c>
      <c r="M33" s="94">
        <f t="shared" si="8"/>
        <v>99263126.615029544</v>
      </c>
    </row>
    <row r="34" spans="1:84" ht="14.1" customHeight="1">
      <c r="A34" s="76"/>
      <c r="B34" s="76"/>
      <c r="C34" s="90">
        <f t="shared" si="2"/>
        <v>68</v>
      </c>
      <c r="D34" s="90">
        <f t="shared" si="3"/>
        <v>2042</v>
      </c>
      <c r="E34" s="93">
        <f t="shared" si="9"/>
        <v>0</v>
      </c>
      <c r="F34" s="93">
        <f t="shared" si="4"/>
        <v>345084.25545519311</v>
      </c>
      <c r="G34" s="93">
        <f t="shared" si="5"/>
        <v>0</v>
      </c>
      <c r="H34" s="93">
        <f t="shared" si="6"/>
        <v>345084.25545519363</v>
      </c>
      <c r="I34" s="109">
        <f t="shared" si="0"/>
        <v>383426.95050577068</v>
      </c>
      <c r="J34" s="93">
        <f t="shared" si="10"/>
        <v>0</v>
      </c>
      <c r="K34" s="93">
        <f t="shared" si="7"/>
        <v>0</v>
      </c>
      <c r="L34" s="93">
        <f t="shared" si="1"/>
        <v>0</v>
      </c>
      <c r="M34" s="94">
        <f t="shared" si="8"/>
        <v>101610422.07201236</v>
      </c>
      <c r="AA34" s="76"/>
    </row>
    <row r="35" spans="1:84" ht="14.1" customHeight="1">
      <c r="A35" s="81" t="s">
        <v>129</v>
      </c>
      <c r="B35" s="81"/>
      <c r="C35" s="131">
        <f t="shared" si="2"/>
        <v>69</v>
      </c>
      <c r="D35" s="90">
        <f t="shared" si="3"/>
        <v>2043</v>
      </c>
      <c r="E35" s="93">
        <f t="shared" si="9"/>
        <v>0</v>
      </c>
      <c r="F35" s="93">
        <f t="shared" si="4"/>
        <v>372690.99589160853</v>
      </c>
      <c r="G35" s="93">
        <f t="shared" si="5"/>
        <v>0</v>
      </c>
      <c r="H35" s="93">
        <f t="shared" si="6"/>
        <v>372690.99589160905</v>
      </c>
      <c r="I35" s="109">
        <f t="shared" si="0"/>
        <v>414101.1065462323</v>
      </c>
      <c r="J35" s="93">
        <f t="shared" si="10"/>
        <v>0</v>
      </c>
      <c r="K35" s="93">
        <f t="shared" si="7"/>
        <v>0</v>
      </c>
      <c r="L35" s="93">
        <f t="shared" si="1"/>
        <v>0</v>
      </c>
      <c r="M35" s="94">
        <f t="shared" si="8"/>
        <v>103753938.33849844</v>
      </c>
    </row>
    <row r="36" spans="1:84" ht="14.1" customHeight="1">
      <c r="A36" s="76" t="s">
        <v>130</v>
      </c>
      <c r="B36" s="81"/>
      <c r="C36" s="90">
        <f t="shared" si="2"/>
        <v>70</v>
      </c>
      <c r="D36" s="90">
        <f t="shared" si="3"/>
        <v>2044</v>
      </c>
      <c r="E36" s="93">
        <f t="shared" si="9"/>
        <v>0</v>
      </c>
      <c r="F36" s="93">
        <f t="shared" si="4"/>
        <v>402506.2755629372</v>
      </c>
      <c r="G36" s="93">
        <f t="shared" si="5"/>
        <v>0</v>
      </c>
      <c r="H36" s="93">
        <f t="shared" si="6"/>
        <v>402506.27556293784</v>
      </c>
      <c r="I36" s="109">
        <f t="shared" si="0"/>
        <v>447229.19506993092</v>
      </c>
      <c r="J36" s="93">
        <f t="shared" si="10"/>
        <v>0</v>
      </c>
      <c r="K36" s="93">
        <f t="shared" si="7"/>
        <v>0</v>
      </c>
      <c r="L36" s="93">
        <f t="shared" si="1"/>
        <v>0</v>
      </c>
      <c r="M36" s="94">
        <f t="shared" si="8"/>
        <v>105649963.68135417</v>
      </c>
    </row>
    <row r="37" spans="1:84" ht="14.1" customHeight="1">
      <c r="A37" s="76" t="s">
        <v>131</v>
      </c>
      <c r="B37" s="81"/>
      <c r="C37" s="90">
        <f t="shared" si="2"/>
        <v>71</v>
      </c>
      <c r="D37" s="90">
        <f t="shared" si="3"/>
        <v>2045</v>
      </c>
      <c r="E37" s="93">
        <f t="shared" si="9"/>
        <v>0</v>
      </c>
      <c r="F37" s="93">
        <f t="shared" si="4"/>
        <v>434706.77760797215</v>
      </c>
      <c r="G37" s="93">
        <f t="shared" si="5"/>
        <v>0</v>
      </c>
      <c r="H37" s="93">
        <f t="shared" si="6"/>
        <v>434706.77760797297</v>
      </c>
      <c r="I37" s="109">
        <f t="shared" si="0"/>
        <v>483007.53067552549</v>
      </c>
      <c r="J37" s="93">
        <f t="shared" si="10"/>
        <v>0</v>
      </c>
      <c r="K37" s="93">
        <f t="shared" si="7"/>
        <v>0</v>
      </c>
      <c r="L37" s="93">
        <f t="shared" si="1"/>
        <v>0</v>
      </c>
      <c r="M37" s="94">
        <f t="shared" si="8"/>
        <v>107249370.77094266</v>
      </c>
    </row>
    <row r="38" spans="1:84" ht="14.1" customHeight="1">
      <c r="A38" s="76" t="s">
        <v>132</v>
      </c>
      <c r="B38" s="81"/>
      <c r="C38" s="90">
        <f t="shared" si="2"/>
        <v>72</v>
      </c>
      <c r="D38" s="90">
        <f t="shared" si="3"/>
        <v>2046</v>
      </c>
      <c r="E38" s="93">
        <f t="shared" si="9"/>
        <v>0</v>
      </c>
      <c r="F38" s="93">
        <f t="shared" si="4"/>
        <v>469483.3198166099</v>
      </c>
      <c r="G38" s="93">
        <f t="shared" si="5"/>
        <v>0</v>
      </c>
      <c r="H38" s="93">
        <f t="shared" si="6"/>
        <v>469483.31981661072</v>
      </c>
      <c r="I38" s="109">
        <f t="shared" ref="I38:I69" si="11">IF(D38&lt;(y_1+n_1+1),0,(((1+inf_1)^(D38-y_1-n_1-1)*PMT(((1+retroi_1)/(1+inf_1)-1),(k_1),-(corpus_1),,1))/12))</f>
        <v>521648.13312956743</v>
      </c>
      <c r="J38" s="93">
        <f t="shared" si="10"/>
        <v>0</v>
      </c>
      <c r="K38" s="93">
        <f t="shared" si="7"/>
        <v>0</v>
      </c>
      <c r="L38" s="93">
        <f t="shared" ref="L38:L69" si="12">K38+J38</f>
        <v>0</v>
      </c>
      <c r="M38" s="94">
        <f t="shared" si="8"/>
        <v>108497049.12735385</v>
      </c>
    </row>
    <row r="39" spans="1:84" ht="14.1" customHeight="1">
      <c r="A39" s="76" t="s">
        <v>133</v>
      </c>
      <c r="B39" s="81"/>
      <c r="C39" s="90">
        <f t="shared" ref="C39:C70" si="13">IF(D38=0,0,IF(D38&gt;=(y_1+n_1+k_1),0,C38+1))</f>
        <v>73</v>
      </c>
      <c r="D39" s="90">
        <f t="shared" ref="D39:D70" si="14">IF(D38=0,0,IF(D38&gt;=(y_1+n_1+k_1),0,D38+1))</f>
        <v>2047</v>
      </c>
      <c r="E39" s="93">
        <f t="shared" si="9"/>
        <v>0</v>
      </c>
      <c r="F39" s="93">
        <f t="shared" ref="F39:F70" si="15">IF(D38&gt;=(y_1+n_1+k_1),0,F38+F38*inf_1)</f>
        <v>507041.98540193867</v>
      </c>
      <c r="G39" s="93">
        <f t="shared" ref="G39:G70" si="16">IF(D38&lt;(y_1+n_1),G38+G38*inc_1,0)</f>
        <v>0</v>
      </c>
      <c r="H39" s="93">
        <f t="shared" ref="H39:H70" si="17">IF(D39&lt;(y_1+n_1+1),0,(((1+inf_1)^(D39-y_1-n_1-1)*PMT(((1+retroi_1)/(1+inf_1)-1),(k_1),-(corpus_1),,1))/12)*(1-tax_1))</f>
        <v>507041.98540193966</v>
      </c>
      <c r="I39" s="109">
        <f t="shared" si="11"/>
        <v>563379.98377993295</v>
      </c>
      <c r="J39" s="93">
        <f t="shared" si="10"/>
        <v>0</v>
      </c>
      <c r="K39" s="93">
        <f t="shared" ref="K39:K70" si="18">IF(D38&lt;(y_1+n_1),K38+K38*curroi_1,0)</f>
        <v>0</v>
      </c>
      <c r="L39" s="93">
        <f t="shared" si="12"/>
        <v>0</v>
      </c>
      <c r="M39" s="94">
        <f t="shared" ref="M39:M70" si="19">IF(D38-(y_1+n_1)&gt;=0,IF(D39&gt;=(y_1+n_1+k_1),0,IF(D39-(y_1+n_1+1)=0,(corpus_1)-(I39*12),M38-(I39*12)+M38*retroi_1)),L39)</f>
        <v>109331282.76090942</v>
      </c>
    </row>
    <row r="40" spans="1:84" s="132" customFormat="1" ht="14.1" customHeight="1">
      <c r="A40" s="198"/>
      <c r="B40" s="198"/>
      <c r="C40" s="90">
        <f t="shared" si="13"/>
        <v>74</v>
      </c>
      <c r="D40" s="90">
        <f t="shared" si="14"/>
        <v>2048</v>
      </c>
      <c r="E40" s="93">
        <f t="shared" ref="E40:E71" si="20">IF(D40-(y_1+n_1)&gt;0,0,E39+E39*gd_1)</f>
        <v>0</v>
      </c>
      <c r="F40" s="93">
        <f t="shared" si="15"/>
        <v>547605.34423409379</v>
      </c>
      <c r="G40" s="93">
        <f t="shared" si="16"/>
        <v>0</v>
      </c>
      <c r="H40" s="93">
        <f t="shared" si="17"/>
        <v>547605.34423409484</v>
      </c>
      <c r="I40" s="109">
        <f t="shared" si="11"/>
        <v>608450.38248232764</v>
      </c>
      <c r="J40" s="93">
        <f t="shared" ref="J40:J71" si="21">IF(D39-(y_1+n_1)&gt;=0,0,(J39+E40*12)+(E40*12+J39)*preretint_1)</f>
        <v>0</v>
      </c>
      <c r="K40" s="93">
        <f t="shared" si="18"/>
        <v>0</v>
      </c>
      <c r="L40" s="93">
        <f t="shared" si="12"/>
        <v>0</v>
      </c>
      <c r="M40" s="94">
        <f t="shared" si="19"/>
        <v>109683067.96438515</v>
      </c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</row>
    <row r="41" spans="1:84" ht="14.1" customHeight="1">
      <c r="A41" s="199"/>
      <c r="B41" s="199"/>
      <c r="C41" s="90">
        <f t="shared" si="13"/>
        <v>75</v>
      </c>
      <c r="D41" s="90">
        <f t="shared" si="14"/>
        <v>2049</v>
      </c>
      <c r="E41" s="93">
        <f t="shared" si="20"/>
        <v>0</v>
      </c>
      <c r="F41" s="93">
        <f t="shared" si="15"/>
        <v>591413.77177282132</v>
      </c>
      <c r="G41" s="93">
        <f t="shared" si="16"/>
        <v>0</v>
      </c>
      <c r="H41" s="93">
        <f t="shared" si="17"/>
        <v>591413.77177282248</v>
      </c>
      <c r="I41" s="109">
        <f t="shared" si="11"/>
        <v>657126.41308091383</v>
      </c>
      <c r="J41" s="93">
        <f t="shared" si="21"/>
        <v>0</v>
      </c>
      <c r="K41" s="93">
        <f t="shared" si="18"/>
        <v>0</v>
      </c>
      <c r="L41" s="93">
        <f t="shared" si="12"/>
        <v>0</v>
      </c>
      <c r="M41" s="94">
        <f t="shared" si="19"/>
        <v>109475365.76492116</v>
      </c>
    </row>
    <row r="42" spans="1:84" ht="14.1" customHeight="1">
      <c r="A42" s="81"/>
      <c r="B42" s="81"/>
      <c r="C42" s="90">
        <f t="shared" si="13"/>
        <v>76</v>
      </c>
      <c r="D42" s="90">
        <f t="shared" si="14"/>
        <v>2050</v>
      </c>
      <c r="E42" s="93">
        <f t="shared" si="20"/>
        <v>0</v>
      </c>
      <c r="F42" s="93">
        <f t="shared" si="15"/>
        <v>638726.87351464701</v>
      </c>
      <c r="G42" s="93">
        <f t="shared" si="16"/>
        <v>0</v>
      </c>
      <c r="H42" s="93">
        <f t="shared" si="17"/>
        <v>638726.87351464829</v>
      </c>
      <c r="I42" s="109">
        <f t="shared" si="11"/>
        <v>709696.52612738695</v>
      </c>
      <c r="J42" s="93">
        <f t="shared" si="21"/>
        <v>0</v>
      </c>
      <c r="K42" s="93">
        <f t="shared" si="18"/>
        <v>0</v>
      </c>
      <c r="L42" s="93">
        <f t="shared" si="12"/>
        <v>0</v>
      </c>
      <c r="M42" s="94">
        <f t="shared" si="19"/>
        <v>108622283.05493701</v>
      </c>
    </row>
    <row r="43" spans="1:84" ht="14.1" customHeight="1">
      <c r="A43" s="81"/>
      <c r="B43" s="81"/>
      <c r="C43" s="90">
        <f t="shared" si="13"/>
        <v>77</v>
      </c>
      <c r="D43" s="90">
        <f t="shared" si="14"/>
        <v>2051</v>
      </c>
      <c r="E43" s="93">
        <f t="shared" si="20"/>
        <v>0</v>
      </c>
      <c r="F43" s="93">
        <f t="shared" si="15"/>
        <v>689825.02339581877</v>
      </c>
      <c r="G43" s="93">
        <f t="shared" si="16"/>
        <v>0</v>
      </c>
      <c r="H43" s="93">
        <f t="shared" si="17"/>
        <v>689825.02339582029</v>
      </c>
      <c r="I43" s="109">
        <f t="shared" si="11"/>
        <v>766472.24821757805</v>
      </c>
      <c r="J43" s="93">
        <f t="shared" si="21"/>
        <v>0</v>
      </c>
      <c r="K43" s="93">
        <f t="shared" si="18"/>
        <v>0</v>
      </c>
      <c r="L43" s="93">
        <f t="shared" si="12"/>
        <v>0</v>
      </c>
      <c r="M43" s="94">
        <f t="shared" si="19"/>
        <v>107028175.89017166</v>
      </c>
    </row>
    <row r="44" spans="1:84" ht="14.1" customHeight="1">
      <c r="A44" s="81"/>
      <c r="B44" s="81"/>
      <c r="C44" s="90">
        <f t="shared" si="13"/>
        <v>78</v>
      </c>
      <c r="D44" s="90">
        <f t="shared" si="14"/>
        <v>2052</v>
      </c>
      <c r="E44" s="93">
        <f t="shared" si="20"/>
        <v>0</v>
      </c>
      <c r="F44" s="93">
        <f t="shared" si="15"/>
        <v>745011.02526748425</v>
      </c>
      <c r="G44" s="93">
        <f t="shared" si="16"/>
        <v>0</v>
      </c>
      <c r="H44" s="93">
        <f t="shared" si="17"/>
        <v>745011.02526748588</v>
      </c>
      <c r="I44" s="109">
        <f t="shared" si="11"/>
        <v>827790.02807498432</v>
      </c>
      <c r="J44" s="93">
        <f t="shared" si="21"/>
        <v>0</v>
      </c>
      <c r="K44" s="93">
        <f t="shared" si="18"/>
        <v>0</v>
      </c>
      <c r="L44" s="93">
        <f t="shared" si="12"/>
        <v>0</v>
      </c>
      <c r="M44" s="94">
        <f t="shared" si="19"/>
        <v>104586667.86558387</v>
      </c>
    </row>
    <row r="45" spans="1:84" ht="14.1" customHeight="1">
      <c r="A45" s="81"/>
      <c r="B45" s="81"/>
      <c r="C45" s="90">
        <f t="shared" si="13"/>
        <v>79</v>
      </c>
      <c r="D45" s="90">
        <f t="shared" si="14"/>
        <v>2053</v>
      </c>
      <c r="E45" s="93">
        <f t="shared" si="20"/>
        <v>0</v>
      </c>
      <c r="F45" s="93">
        <f t="shared" si="15"/>
        <v>804611.907288883</v>
      </c>
      <c r="G45" s="93">
        <f t="shared" si="16"/>
        <v>0</v>
      </c>
      <c r="H45" s="93">
        <f t="shared" si="17"/>
        <v>804611.90728888474</v>
      </c>
      <c r="I45" s="109">
        <f t="shared" si="11"/>
        <v>894013.23032098298</v>
      </c>
      <c r="J45" s="93">
        <f t="shared" si="21"/>
        <v>0</v>
      </c>
      <c r="K45" s="93">
        <f t="shared" si="18"/>
        <v>0</v>
      </c>
      <c r="L45" s="93">
        <f t="shared" si="12"/>
        <v>0</v>
      </c>
      <c r="M45" s="94">
        <f t="shared" si="19"/>
        <v>101179575.85232295</v>
      </c>
      <c r="S45" s="133"/>
      <c r="T45" s="74"/>
    </row>
    <row r="46" spans="1:84" ht="14.1" customHeight="1">
      <c r="A46" s="81"/>
      <c r="B46" s="81"/>
      <c r="C46" s="90">
        <f t="shared" si="13"/>
        <v>80</v>
      </c>
      <c r="D46" s="90">
        <f t="shared" si="14"/>
        <v>2054</v>
      </c>
      <c r="E46" s="93">
        <f t="shared" si="20"/>
        <v>0</v>
      </c>
      <c r="F46" s="93">
        <f t="shared" si="15"/>
        <v>868980.85987199366</v>
      </c>
      <c r="G46" s="93">
        <f t="shared" si="16"/>
        <v>0</v>
      </c>
      <c r="H46" s="93">
        <f t="shared" si="17"/>
        <v>868980.85987199552</v>
      </c>
      <c r="I46" s="109">
        <f t="shared" si="11"/>
        <v>965534.28874666162</v>
      </c>
      <c r="J46" s="93">
        <f t="shared" si="21"/>
        <v>0</v>
      </c>
      <c r="K46" s="93">
        <f t="shared" si="18"/>
        <v>0</v>
      </c>
      <c r="L46" s="93">
        <f t="shared" si="12"/>
        <v>0</v>
      </c>
      <c r="M46" s="94">
        <f t="shared" si="19"/>
        <v>96675734.697025627</v>
      </c>
      <c r="S46" s="133">
        <v>1</v>
      </c>
      <c r="T46" s="76"/>
    </row>
    <row r="47" spans="1:84" ht="14.1" customHeight="1">
      <c r="A47" s="76"/>
      <c r="B47" s="76"/>
      <c r="C47" s="90">
        <f t="shared" si="13"/>
        <v>81</v>
      </c>
      <c r="D47" s="90">
        <f t="shared" si="14"/>
        <v>2055</v>
      </c>
      <c r="E47" s="93">
        <f t="shared" si="20"/>
        <v>0</v>
      </c>
      <c r="F47" s="93">
        <f t="shared" si="15"/>
        <v>938499.3286617531</v>
      </c>
      <c r="G47" s="93">
        <f t="shared" si="16"/>
        <v>0</v>
      </c>
      <c r="H47" s="93">
        <f t="shared" si="17"/>
        <v>938499.32866175531</v>
      </c>
      <c r="I47" s="109">
        <f t="shared" si="11"/>
        <v>1042777.0318463948</v>
      </c>
      <c r="J47" s="93">
        <f t="shared" si="21"/>
        <v>0</v>
      </c>
      <c r="K47" s="93">
        <f t="shared" si="18"/>
        <v>0</v>
      </c>
      <c r="L47" s="93">
        <f t="shared" si="12"/>
        <v>0</v>
      </c>
      <c r="M47" s="94">
        <f t="shared" si="19"/>
        <v>90929711.743660688</v>
      </c>
      <c r="S47" s="133">
        <v>2</v>
      </c>
      <c r="T47" s="76"/>
    </row>
    <row r="48" spans="1:84" ht="14.1" customHeight="1">
      <c r="A48" s="76"/>
      <c r="B48" s="76"/>
      <c r="C48" s="90">
        <f t="shared" si="13"/>
        <v>82</v>
      </c>
      <c r="D48" s="90">
        <f t="shared" si="14"/>
        <v>2056</v>
      </c>
      <c r="E48" s="93">
        <f t="shared" si="20"/>
        <v>0</v>
      </c>
      <c r="F48" s="93">
        <f t="shared" si="15"/>
        <v>1013579.2749546934</v>
      </c>
      <c r="G48" s="93">
        <f t="shared" si="16"/>
        <v>0</v>
      </c>
      <c r="H48" s="93">
        <f t="shared" si="17"/>
        <v>1013579.2749546957</v>
      </c>
      <c r="I48" s="109">
        <f t="shared" si="11"/>
        <v>1126199.1943941063</v>
      </c>
      <c r="J48" s="93">
        <f t="shared" si="21"/>
        <v>0</v>
      </c>
      <c r="K48" s="93">
        <f t="shared" si="18"/>
        <v>0</v>
      </c>
      <c r="L48" s="93">
        <f t="shared" si="12"/>
        <v>0</v>
      </c>
      <c r="M48" s="94">
        <f t="shared" si="19"/>
        <v>83780401.232987657</v>
      </c>
      <c r="S48" s="76"/>
      <c r="T48" s="76"/>
    </row>
    <row r="49" spans="1:26" ht="14.1" customHeight="1">
      <c r="A49" s="76"/>
      <c r="B49" s="76"/>
      <c r="C49" s="90">
        <f t="shared" si="13"/>
        <v>83</v>
      </c>
      <c r="D49" s="90">
        <f t="shared" si="14"/>
        <v>2057</v>
      </c>
      <c r="E49" s="93">
        <f t="shared" si="20"/>
        <v>0</v>
      </c>
      <c r="F49" s="93">
        <f t="shared" si="15"/>
        <v>1094665.6169510689</v>
      </c>
      <c r="G49" s="93">
        <f t="shared" si="16"/>
        <v>0</v>
      </c>
      <c r="H49" s="93">
        <f t="shared" si="17"/>
        <v>1094665.6169510714</v>
      </c>
      <c r="I49" s="109">
        <f t="shared" si="11"/>
        <v>1216295.1299456349</v>
      </c>
      <c r="J49" s="93">
        <f t="shared" si="21"/>
        <v>0</v>
      </c>
      <c r="K49" s="93">
        <f t="shared" si="18"/>
        <v>0</v>
      </c>
      <c r="L49" s="93">
        <f t="shared" si="12"/>
        <v>0</v>
      </c>
      <c r="M49" s="94">
        <f t="shared" si="19"/>
        <v>75049487.759949178</v>
      </c>
    </row>
    <row r="50" spans="1:26" ht="14.1" customHeight="1">
      <c r="A50" s="76"/>
      <c r="B50" s="76"/>
      <c r="C50" s="90">
        <f t="shared" si="13"/>
        <v>84</v>
      </c>
      <c r="D50" s="90">
        <f t="shared" si="14"/>
        <v>2058</v>
      </c>
      <c r="E50" s="93">
        <f t="shared" si="20"/>
        <v>0</v>
      </c>
      <c r="F50" s="93">
        <f t="shared" si="15"/>
        <v>1182238.8663071543</v>
      </c>
      <c r="G50" s="93">
        <f t="shared" si="16"/>
        <v>0</v>
      </c>
      <c r="H50" s="93">
        <f t="shared" si="17"/>
        <v>1182238.8663071573</v>
      </c>
      <c r="I50" s="93">
        <f t="shared" si="11"/>
        <v>1313598.7403412859</v>
      </c>
      <c r="J50" s="93">
        <f t="shared" si="21"/>
        <v>0</v>
      </c>
      <c r="K50" s="93">
        <f t="shared" si="18"/>
        <v>0</v>
      </c>
      <c r="L50" s="93">
        <f t="shared" si="12"/>
        <v>0</v>
      </c>
      <c r="M50" s="94">
        <f t="shared" si="19"/>
        <v>64539767.019050188</v>
      </c>
    </row>
    <row r="51" spans="1:26" ht="14.1" customHeight="1">
      <c r="A51" s="76"/>
      <c r="B51" s="76"/>
      <c r="C51" s="90">
        <f t="shared" si="13"/>
        <v>85</v>
      </c>
      <c r="D51" s="90">
        <f t="shared" si="14"/>
        <v>2059</v>
      </c>
      <c r="E51" s="93">
        <f t="shared" si="20"/>
        <v>0</v>
      </c>
      <c r="F51" s="93">
        <f t="shared" si="15"/>
        <v>1276817.9756117268</v>
      </c>
      <c r="G51" s="93">
        <f t="shared" si="16"/>
        <v>0</v>
      </c>
      <c r="H51" s="93">
        <f t="shared" si="17"/>
        <v>1276817.9756117298</v>
      </c>
      <c r="I51" s="93">
        <f t="shared" si="11"/>
        <v>1418686.6395685887</v>
      </c>
      <c r="J51" s="93">
        <f t="shared" si="21"/>
        <v>0</v>
      </c>
      <c r="K51" s="93">
        <f t="shared" si="18"/>
        <v>0</v>
      </c>
      <c r="L51" s="93">
        <f t="shared" si="12"/>
        <v>0</v>
      </c>
      <c r="M51" s="94">
        <f t="shared" si="19"/>
        <v>52033311.035560638</v>
      </c>
    </row>
    <row r="52" spans="1:26" ht="14.1" customHeight="1">
      <c r="A52" s="76"/>
      <c r="B52" s="76"/>
      <c r="C52" s="90">
        <f t="shared" si="13"/>
        <v>86</v>
      </c>
      <c r="D52" s="90">
        <f t="shared" si="14"/>
        <v>2060</v>
      </c>
      <c r="E52" s="93">
        <f t="shared" si="20"/>
        <v>0</v>
      </c>
      <c r="F52" s="93">
        <f t="shared" si="15"/>
        <v>1378963.4136606648</v>
      </c>
      <c r="G52" s="93">
        <f t="shared" si="16"/>
        <v>0</v>
      </c>
      <c r="H52" s="93">
        <f t="shared" si="17"/>
        <v>1378963.4136606683</v>
      </c>
      <c r="I52" s="93">
        <f t="shared" si="11"/>
        <v>1532181.570734076</v>
      </c>
      <c r="J52" s="93">
        <f t="shared" si="21"/>
        <v>0</v>
      </c>
      <c r="K52" s="93">
        <f t="shared" si="18"/>
        <v>0</v>
      </c>
      <c r="L52" s="93">
        <f t="shared" si="12"/>
        <v>0</v>
      </c>
      <c r="M52" s="94">
        <f t="shared" si="19"/>
        <v>37289463.959240966</v>
      </c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ht="14.1" customHeight="1">
      <c r="A53" s="76"/>
      <c r="B53" s="76"/>
      <c r="C53" s="90">
        <f t="shared" si="13"/>
        <v>87</v>
      </c>
      <c r="D53" s="90">
        <f t="shared" si="14"/>
        <v>2061</v>
      </c>
      <c r="E53" s="93">
        <f t="shared" si="20"/>
        <v>0</v>
      </c>
      <c r="F53" s="93">
        <f t="shared" si="15"/>
        <v>1489280.486753518</v>
      </c>
      <c r="G53" s="93">
        <f t="shared" si="16"/>
        <v>0</v>
      </c>
      <c r="H53" s="93">
        <f t="shared" si="17"/>
        <v>1489280.4867535217</v>
      </c>
      <c r="I53" s="93">
        <f t="shared" si="11"/>
        <v>1654756.096392802</v>
      </c>
      <c r="J53" s="93">
        <f t="shared" si="21"/>
        <v>0</v>
      </c>
      <c r="K53" s="93">
        <f t="shared" si="18"/>
        <v>0</v>
      </c>
      <c r="L53" s="93">
        <f t="shared" si="12"/>
        <v>0</v>
      </c>
      <c r="M53" s="94">
        <f t="shared" si="19"/>
        <v>20042653.27967421</v>
      </c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ht="14.1" customHeight="1">
      <c r="A54" s="76"/>
      <c r="B54" s="76"/>
      <c r="C54" s="90">
        <f t="shared" si="13"/>
        <v>88</v>
      </c>
      <c r="D54" s="90">
        <f t="shared" si="14"/>
        <v>2062</v>
      </c>
      <c r="E54" s="93">
        <f t="shared" si="20"/>
        <v>0</v>
      </c>
      <c r="F54" s="93">
        <f t="shared" si="15"/>
        <v>1608422.9256937995</v>
      </c>
      <c r="G54" s="93">
        <f t="shared" si="16"/>
        <v>0</v>
      </c>
      <c r="H54" s="93">
        <f t="shared" si="17"/>
        <v>1608422.9256938037</v>
      </c>
      <c r="I54" s="93">
        <f t="shared" si="11"/>
        <v>1787136.5841042262</v>
      </c>
      <c r="J54" s="93">
        <f t="shared" si="21"/>
        <v>0</v>
      </c>
      <c r="K54" s="93">
        <f t="shared" si="18"/>
        <v>0</v>
      </c>
      <c r="L54" s="93">
        <f t="shared" si="12"/>
        <v>0</v>
      </c>
      <c r="M54" s="94">
        <f t="shared" si="19"/>
        <v>0</v>
      </c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ht="14.1" customHeight="1">
      <c r="A55" s="76"/>
      <c r="B55" s="76"/>
      <c r="C55" s="90">
        <f t="shared" si="13"/>
        <v>0</v>
      </c>
      <c r="D55" s="90">
        <f t="shared" si="14"/>
        <v>0</v>
      </c>
      <c r="E55" s="93">
        <f t="shared" si="20"/>
        <v>0</v>
      </c>
      <c r="F55" s="93">
        <f t="shared" si="15"/>
        <v>0</v>
      </c>
      <c r="G55" s="93">
        <f t="shared" si="16"/>
        <v>0</v>
      </c>
      <c r="H55" s="93">
        <f t="shared" si="17"/>
        <v>0</v>
      </c>
      <c r="I55" s="93">
        <f t="shared" si="11"/>
        <v>0</v>
      </c>
      <c r="J55" s="93">
        <f t="shared" si="21"/>
        <v>0</v>
      </c>
      <c r="K55" s="93">
        <f t="shared" si="18"/>
        <v>0</v>
      </c>
      <c r="L55" s="93">
        <f t="shared" si="12"/>
        <v>0</v>
      </c>
      <c r="M55" s="94">
        <f t="shared" si="19"/>
        <v>0</v>
      </c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ht="14.1" customHeight="1">
      <c r="A56" s="76"/>
      <c r="B56" s="76"/>
      <c r="C56" s="90">
        <f t="shared" si="13"/>
        <v>0</v>
      </c>
      <c r="D56" s="90">
        <f t="shared" si="14"/>
        <v>0</v>
      </c>
      <c r="E56" s="93">
        <f t="shared" si="20"/>
        <v>0</v>
      </c>
      <c r="F56" s="93">
        <f t="shared" si="15"/>
        <v>0</v>
      </c>
      <c r="G56" s="93">
        <f t="shared" si="16"/>
        <v>0</v>
      </c>
      <c r="H56" s="93">
        <f t="shared" si="17"/>
        <v>0</v>
      </c>
      <c r="I56" s="93">
        <f t="shared" si="11"/>
        <v>0</v>
      </c>
      <c r="J56" s="93">
        <f t="shared" si="21"/>
        <v>0</v>
      </c>
      <c r="K56" s="93">
        <f t="shared" si="18"/>
        <v>0</v>
      </c>
      <c r="L56" s="93">
        <f t="shared" si="12"/>
        <v>0</v>
      </c>
      <c r="M56" s="94">
        <f t="shared" si="19"/>
        <v>0</v>
      </c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ht="14.1" customHeight="1">
      <c r="A57" s="76"/>
      <c r="B57" s="76"/>
      <c r="C57" s="90">
        <f t="shared" si="13"/>
        <v>0</v>
      </c>
      <c r="D57" s="90">
        <f t="shared" si="14"/>
        <v>0</v>
      </c>
      <c r="E57" s="93">
        <f t="shared" si="20"/>
        <v>0</v>
      </c>
      <c r="F57" s="93">
        <f t="shared" si="15"/>
        <v>0</v>
      </c>
      <c r="G57" s="93">
        <f t="shared" si="16"/>
        <v>0</v>
      </c>
      <c r="H57" s="93">
        <f t="shared" si="17"/>
        <v>0</v>
      </c>
      <c r="I57" s="93">
        <f t="shared" si="11"/>
        <v>0</v>
      </c>
      <c r="J57" s="93">
        <f t="shared" si="21"/>
        <v>0</v>
      </c>
      <c r="K57" s="93">
        <f t="shared" si="18"/>
        <v>0</v>
      </c>
      <c r="L57" s="93">
        <f t="shared" si="12"/>
        <v>0</v>
      </c>
      <c r="M57" s="94">
        <f t="shared" si="19"/>
        <v>0</v>
      </c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ht="14.1" customHeight="1">
      <c r="A58" s="134"/>
      <c r="B58" s="134"/>
      <c r="C58" s="90">
        <f t="shared" si="13"/>
        <v>0</v>
      </c>
      <c r="D58" s="90">
        <f t="shared" si="14"/>
        <v>0</v>
      </c>
      <c r="E58" s="93">
        <f t="shared" si="20"/>
        <v>0</v>
      </c>
      <c r="F58" s="93">
        <f t="shared" si="15"/>
        <v>0</v>
      </c>
      <c r="G58" s="93">
        <f t="shared" si="16"/>
        <v>0</v>
      </c>
      <c r="H58" s="93">
        <f t="shared" si="17"/>
        <v>0</v>
      </c>
      <c r="I58" s="93">
        <f t="shared" si="11"/>
        <v>0</v>
      </c>
      <c r="J58" s="93">
        <f t="shared" si="21"/>
        <v>0</v>
      </c>
      <c r="K58" s="93">
        <f t="shared" si="18"/>
        <v>0</v>
      </c>
      <c r="L58" s="93">
        <f t="shared" si="12"/>
        <v>0</v>
      </c>
      <c r="M58" s="94">
        <f t="shared" si="19"/>
        <v>0</v>
      </c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ht="14.1" customHeight="1">
      <c r="A59" s="76"/>
      <c r="B59" s="76"/>
      <c r="C59" s="90">
        <f t="shared" si="13"/>
        <v>0</v>
      </c>
      <c r="D59" s="90">
        <f t="shared" si="14"/>
        <v>0</v>
      </c>
      <c r="E59" s="93">
        <f t="shared" si="20"/>
        <v>0</v>
      </c>
      <c r="F59" s="93">
        <f t="shared" si="15"/>
        <v>0</v>
      </c>
      <c r="G59" s="93">
        <f t="shared" si="16"/>
        <v>0</v>
      </c>
      <c r="H59" s="93">
        <f t="shared" si="17"/>
        <v>0</v>
      </c>
      <c r="I59" s="93">
        <f t="shared" si="11"/>
        <v>0</v>
      </c>
      <c r="J59" s="93">
        <f t="shared" si="21"/>
        <v>0</v>
      </c>
      <c r="K59" s="93">
        <f t="shared" si="18"/>
        <v>0</v>
      </c>
      <c r="L59" s="93">
        <f t="shared" si="12"/>
        <v>0</v>
      </c>
      <c r="M59" s="94">
        <f t="shared" si="19"/>
        <v>0</v>
      </c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spans="1:26" s="81" customFormat="1" ht="14.1" customHeight="1">
      <c r="A60" s="76"/>
      <c r="B60" s="76"/>
      <c r="C60" s="90">
        <f t="shared" si="13"/>
        <v>0</v>
      </c>
      <c r="D60" s="90">
        <f t="shared" si="14"/>
        <v>0</v>
      </c>
      <c r="E60" s="93">
        <f t="shared" si="20"/>
        <v>0</v>
      </c>
      <c r="F60" s="93">
        <f t="shared" si="15"/>
        <v>0</v>
      </c>
      <c r="G60" s="93">
        <f t="shared" si="16"/>
        <v>0</v>
      </c>
      <c r="H60" s="93">
        <f t="shared" si="17"/>
        <v>0</v>
      </c>
      <c r="I60" s="93">
        <f t="shared" si="11"/>
        <v>0</v>
      </c>
      <c r="J60" s="93">
        <f t="shared" si="21"/>
        <v>0</v>
      </c>
      <c r="K60" s="93">
        <f t="shared" si="18"/>
        <v>0</v>
      </c>
      <c r="L60" s="93">
        <f t="shared" si="12"/>
        <v>0</v>
      </c>
      <c r="M60" s="94">
        <f t="shared" si="19"/>
        <v>0</v>
      </c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</row>
    <row r="61" spans="1:26" ht="14.1" customHeight="1">
      <c r="A61" s="76"/>
      <c r="B61" s="76"/>
      <c r="C61" s="90">
        <f t="shared" si="13"/>
        <v>0</v>
      </c>
      <c r="D61" s="90">
        <f t="shared" si="14"/>
        <v>0</v>
      </c>
      <c r="E61" s="93">
        <f t="shared" si="20"/>
        <v>0</v>
      </c>
      <c r="F61" s="93">
        <f t="shared" si="15"/>
        <v>0</v>
      </c>
      <c r="G61" s="93">
        <f t="shared" si="16"/>
        <v>0</v>
      </c>
      <c r="H61" s="93">
        <f t="shared" si="17"/>
        <v>0</v>
      </c>
      <c r="I61" s="93">
        <f t="shared" si="11"/>
        <v>0</v>
      </c>
      <c r="J61" s="93">
        <f t="shared" si="21"/>
        <v>0</v>
      </c>
      <c r="K61" s="93">
        <f t="shared" si="18"/>
        <v>0</v>
      </c>
      <c r="L61" s="93">
        <f t="shared" si="12"/>
        <v>0</v>
      </c>
      <c r="M61" s="94">
        <f t="shared" si="19"/>
        <v>0</v>
      </c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</row>
    <row r="62" spans="1:26" ht="14.1" customHeight="1">
      <c r="C62" s="90">
        <f t="shared" si="13"/>
        <v>0</v>
      </c>
      <c r="D62" s="90">
        <f t="shared" si="14"/>
        <v>0</v>
      </c>
      <c r="E62" s="93">
        <f t="shared" si="20"/>
        <v>0</v>
      </c>
      <c r="F62" s="93">
        <f t="shared" si="15"/>
        <v>0</v>
      </c>
      <c r="G62" s="93">
        <f t="shared" si="16"/>
        <v>0</v>
      </c>
      <c r="H62" s="93">
        <f t="shared" si="17"/>
        <v>0</v>
      </c>
      <c r="I62" s="93">
        <f t="shared" si="11"/>
        <v>0</v>
      </c>
      <c r="J62" s="93">
        <f t="shared" si="21"/>
        <v>0</v>
      </c>
      <c r="K62" s="93">
        <f t="shared" si="18"/>
        <v>0</v>
      </c>
      <c r="L62" s="93">
        <f t="shared" si="12"/>
        <v>0</v>
      </c>
      <c r="M62" s="94">
        <f t="shared" si="19"/>
        <v>0</v>
      </c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spans="1:26" s="135" customFormat="1" ht="14.1" customHeight="1">
      <c r="A63" s="77"/>
      <c r="B63" s="77"/>
      <c r="C63" s="90">
        <f t="shared" si="13"/>
        <v>0</v>
      </c>
      <c r="D63" s="90">
        <f t="shared" si="14"/>
        <v>0</v>
      </c>
      <c r="E63" s="93">
        <f t="shared" si="20"/>
        <v>0</v>
      </c>
      <c r="F63" s="93">
        <f t="shared" si="15"/>
        <v>0</v>
      </c>
      <c r="G63" s="93">
        <f t="shared" si="16"/>
        <v>0</v>
      </c>
      <c r="H63" s="93">
        <f t="shared" si="17"/>
        <v>0</v>
      </c>
      <c r="I63" s="93">
        <f t="shared" si="11"/>
        <v>0</v>
      </c>
      <c r="J63" s="93">
        <f t="shared" si="21"/>
        <v>0</v>
      </c>
      <c r="K63" s="93">
        <f t="shared" si="18"/>
        <v>0</v>
      </c>
      <c r="L63" s="93">
        <f t="shared" si="12"/>
        <v>0</v>
      </c>
      <c r="M63" s="94">
        <f t="shared" si="19"/>
        <v>0</v>
      </c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</row>
    <row r="64" spans="1:26" ht="14.1" customHeight="1">
      <c r="C64" s="90">
        <f t="shared" si="13"/>
        <v>0</v>
      </c>
      <c r="D64" s="90">
        <f t="shared" si="14"/>
        <v>0</v>
      </c>
      <c r="E64" s="93">
        <f t="shared" si="20"/>
        <v>0</v>
      </c>
      <c r="F64" s="93">
        <f t="shared" si="15"/>
        <v>0</v>
      </c>
      <c r="G64" s="93">
        <f t="shared" si="16"/>
        <v>0</v>
      </c>
      <c r="H64" s="93">
        <f t="shared" si="17"/>
        <v>0</v>
      </c>
      <c r="I64" s="93">
        <f t="shared" si="11"/>
        <v>0</v>
      </c>
      <c r="J64" s="93">
        <f t="shared" si="21"/>
        <v>0</v>
      </c>
      <c r="K64" s="93">
        <f t="shared" si="18"/>
        <v>0</v>
      </c>
      <c r="L64" s="93">
        <f t="shared" si="12"/>
        <v>0</v>
      </c>
      <c r="M64" s="94">
        <f t="shared" si="19"/>
        <v>0</v>
      </c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</row>
    <row r="65" spans="1:26" ht="14.1" customHeight="1">
      <c r="C65" s="90">
        <f t="shared" si="13"/>
        <v>0</v>
      </c>
      <c r="D65" s="90">
        <f t="shared" si="14"/>
        <v>0</v>
      </c>
      <c r="E65" s="93">
        <f t="shared" si="20"/>
        <v>0</v>
      </c>
      <c r="F65" s="93">
        <f t="shared" si="15"/>
        <v>0</v>
      </c>
      <c r="G65" s="93">
        <f t="shared" si="16"/>
        <v>0</v>
      </c>
      <c r="H65" s="93">
        <f t="shared" si="17"/>
        <v>0</v>
      </c>
      <c r="I65" s="93">
        <f t="shared" si="11"/>
        <v>0</v>
      </c>
      <c r="J65" s="93">
        <f t="shared" si="21"/>
        <v>0</v>
      </c>
      <c r="K65" s="93">
        <f t="shared" si="18"/>
        <v>0</v>
      </c>
      <c r="L65" s="93">
        <f t="shared" si="12"/>
        <v>0</v>
      </c>
      <c r="M65" s="94">
        <f t="shared" si="19"/>
        <v>0</v>
      </c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</row>
    <row r="66" spans="1:26" ht="14.1" customHeight="1">
      <c r="C66" s="90">
        <f t="shared" si="13"/>
        <v>0</v>
      </c>
      <c r="D66" s="90">
        <f t="shared" si="14"/>
        <v>0</v>
      </c>
      <c r="E66" s="93">
        <f t="shared" si="20"/>
        <v>0</v>
      </c>
      <c r="F66" s="93">
        <f t="shared" si="15"/>
        <v>0</v>
      </c>
      <c r="G66" s="93">
        <f t="shared" si="16"/>
        <v>0</v>
      </c>
      <c r="H66" s="93">
        <f t="shared" si="17"/>
        <v>0</v>
      </c>
      <c r="I66" s="93">
        <f t="shared" si="11"/>
        <v>0</v>
      </c>
      <c r="J66" s="93">
        <f t="shared" si="21"/>
        <v>0</v>
      </c>
      <c r="K66" s="93">
        <f t="shared" si="18"/>
        <v>0</v>
      </c>
      <c r="L66" s="93">
        <f t="shared" si="12"/>
        <v>0</v>
      </c>
      <c r="M66" s="94">
        <f t="shared" si="19"/>
        <v>0</v>
      </c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</row>
    <row r="67" spans="1:26" ht="14.1" customHeight="1">
      <c r="C67" s="90">
        <f t="shared" si="13"/>
        <v>0</v>
      </c>
      <c r="D67" s="90">
        <f t="shared" si="14"/>
        <v>0</v>
      </c>
      <c r="E67" s="93">
        <f t="shared" si="20"/>
        <v>0</v>
      </c>
      <c r="F67" s="93">
        <f t="shared" si="15"/>
        <v>0</v>
      </c>
      <c r="G67" s="93">
        <f t="shared" si="16"/>
        <v>0</v>
      </c>
      <c r="H67" s="93">
        <f t="shared" si="17"/>
        <v>0</v>
      </c>
      <c r="I67" s="93">
        <f t="shared" si="11"/>
        <v>0</v>
      </c>
      <c r="J67" s="93">
        <f t="shared" si="21"/>
        <v>0</v>
      </c>
      <c r="K67" s="93">
        <f t="shared" si="18"/>
        <v>0</v>
      </c>
      <c r="L67" s="93">
        <f t="shared" si="12"/>
        <v>0</v>
      </c>
      <c r="M67" s="94">
        <f t="shared" si="19"/>
        <v>0</v>
      </c>
    </row>
    <row r="68" spans="1:26" ht="14.1" customHeight="1">
      <c r="C68" s="90">
        <f t="shared" si="13"/>
        <v>0</v>
      </c>
      <c r="D68" s="136">
        <f t="shared" si="14"/>
        <v>0</v>
      </c>
      <c r="E68" s="137">
        <f t="shared" si="20"/>
        <v>0</v>
      </c>
      <c r="F68" s="137">
        <f t="shared" si="15"/>
        <v>0</v>
      </c>
      <c r="G68" s="137">
        <f t="shared" si="16"/>
        <v>0</v>
      </c>
      <c r="H68" s="137">
        <f t="shared" si="17"/>
        <v>0</v>
      </c>
      <c r="I68" s="137">
        <f t="shared" si="11"/>
        <v>0</v>
      </c>
      <c r="J68" s="137">
        <f t="shared" si="21"/>
        <v>0</v>
      </c>
      <c r="K68" s="137">
        <f t="shared" si="18"/>
        <v>0</v>
      </c>
      <c r="L68" s="137">
        <f t="shared" si="12"/>
        <v>0</v>
      </c>
      <c r="M68" s="94">
        <f t="shared" si="19"/>
        <v>0</v>
      </c>
    </row>
    <row r="69" spans="1:26" ht="14.1" customHeight="1">
      <c r="C69" s="138">
        <f t="shared" si="13"/>
        <v>0</v>
      </c>
      <c r="D69" s="138">
        <f t="shared" si="14"/>
        <v>0</v>
      </c>
      <c r="E69" s="139">
        <f t="shared" si="20"/>
        <v>0</v>
      </c>
      <c r="F69" s="139">
        <f t="shared" si="15"/>
        <v>0</v>
      </c>
      <c r="G69" s="139">
        <f t="shared" si="16"/>
        <v>0</v>
      </c>
      <c r="H69" s="139">
        <f t="shared" si="17"/>
        <v>0</v>
      </c>
      <c r="I69" s="139">
        <f t="shared" si="11"/>
        <v>0</v>
      </c>
      <c r="J69" s="139">
        <f t="shared" si="21"/>
        <v>0</v>
      </c>
      <c r="K69" s="139">
        <f t="shared" si="18"/>
        <v>0</v>
      </c>
      <c r="L69" s="139">
        <f t="shared" si="12"/>
        <v>0</v>
      </c>
      <c r="M69" s="96">
        <f t="shared" si="19"/>
        <v>0</v>
      </c>
    </row>
    <row r="70" spans="1:26" ht="14.1" customHeight="1">
      <c r="C70" s="138">
        <f t="shared" si="13"/>
        <v>0</v>
      </c>
      <c r="D70" s="138">
        <f t="shared" si="14"/>
        <v>0</v>
      </c>
      <c r="E70" s="139">
        <f t="shared" si="20"/>
        <v>0</v>
      </c>
      <c r="F70" s="139">
        <f t="shared" si="15"/>
        <v>0</v>
      </c>
      <c r="G70" s="139">
        <f t="shared" si="16"/>
        <v>0</v>
      </c>
      <c r="H70" s="139">
        <f t="shared" si="17"/>
        <v>0</v>
      </c>
      <c r="I70" s="139">
        <f t="shared" ref="I70:I87" si="22">IF(D70&lt;(y_1+n_1+1),0,(((1+inf_1)^(D70-y_1-n_1-1)*PMT(((1+retroi_1)/(1+inf_1)-1),(k_1),-(corpus_1),,1))/12))</f>
        <v>0</v>
      </c>
      <c r="J70" s="139">
        <f t="shared" si="21"/>
        <v>0</v>
      </c>
      <c r="K70" s="139">
        <f t="shared" si="18"/>
        <v>0</v>
      </c>
      <c r="L70" s="139">
        <f t="shared" ref="L70:L87" si="23">K70+J70</f>
        <v>0</v>
      </c>
      <c r="M70" s="96">
        <f t="shared" si="19"/>
        <v>0</v>
      </c>
    </row>
    <row r="71" spans="1:26" ht="14.1" customHeight="1">
      <c r="A71" s="140"/>
      <c r="B71" s="140"/>
      <c r="C71" s="138">
        <f t="shared" ref="C71:C87" si="24">IF(D70=0,0,IF(D70&gt;=(y_1+n_1+k_1),0,C70+1))</f>
        <v>0</v>
      </c>
      <c r="D71" s="138">
        <f t="shared" ref="D71:D87" si="25">IF(D70=0,0,IF(D70&gt;=(y_1+n_1+k_1),0,D70+1))</f>
        <v>0</v>
      </c>
      <c r="E71" s="139">
        <f t="shared" si="20"/>
        <v>0</v>
      </c>
      <c r="F71" s="139">
        <f t="shared" ref="F71:F87" si="26">IF(D70&gt;=(y_1+n_1+k_1),0,F70+F70*inf_1)</f>
        <v>0</v>
      </c>
      <c r="G71" s="139">
        <f t="shared" ref="G71:G87" si="27">IF(D70&lt;(y_1+n_1),G70+G70*inc_1,0)</f>
        <v>0</v>
      </c>
      <c r="H71" s="139">
        <f t="shared" ref="H71:H87" si="28">IF(D71&lt;(y_1+n_1+1),0,(((1+inf_1)^(D71-y_1-n_1-1)*PMT(((1+retroi_1)/(1+inf_1)-1),(k_1),-(corpus_1),,1))/12)*(1-tax_1))</f>
        <v>0</v>
      </c>
      <c r="I71" s="139">
        <f t="shared" si="22"/>
        <v>0</v>
      </c>
      <c r="J71" s="139">
        <f t="shared" si="21"/>
        <v>0</v>
      </c>
      <c r="K71" s="139">
        <f t="shared" ref="K71:K87" si="29">IF(D70&lt;(y_1+n_1),K70+K70*curroi_1,0)</f>
        <v>0</v>
      </c>
      <c r="L71" s="139">
        <f t="shared" si="23"/>
        <v>0</v>
      </c>
      <c r="M71" s="96">
        <f t="shared" ref="M71:M87" si="30">IF(D70-(y_1+n_1)&gt;=0,IF(D71&gt;=(y_1+n_1+k_1),0,IF(D71-(y_1+n_1+1)=0,(corpus_1)-(I71*12),M70-(I71*12)+M70*retroi_1)),L71)</f>
        <v>0</v>
      </c>
    </row>
    <row r="72" spans="1:26" ht="14.1" customHeight="1">
      <c r="A72" s="140"/>
      <c r="B72" s="140"/>
      <c r="C72" s="138">
        <f t="shared" si="24"/>
        <v>0</v>
      </c>
      <c r="D72" s="138">
        <f t="shared" si="25"/>
        <v>0</v>
      </c>
      <c r="E72" s="139">
        <f t="shared" ref="E72:E87" si="31">IF(D72-(y_1+n_1)&gt;0,0,E71+E71*gd_1)</f>
        <v>0</v>
      </c>
      <c r="F72" s="139">
        <f t="shared" si="26"/>
        <v>0</v>
      </c>
      <c r="G72" s="139">
        <f t="shared" si="27"/>
        <v>0</v>
      </c>
      <c r="H72" s="139">
        <f t="shared" si="28"/>
        <v>0</v>
      </c>
      <c r="I72" s="139">
        <f t="shared" si="22"/>
        <v>0</v>
      </c>
      <c r="J72" s="139">
        <f t="shared" ref="J72:J87" si="32">IF(D71-(y_1+n_1)&gt;=0,0,(J71+E72*12)+(E72*12+J71)*preretint_1)</f>
        <v>0</v>
      </c>
      <c r="K72" s="139">
        <f t="shared" si="29"/>
        <v>0</v>
      </c>
      <c r="L72" s="139">
        <f t="shared" si="23"/>
        <v>0</v>
      </c>
      <c r="M72" s="96">
        <f t="shared" si="30"/>
        <v>0</v>
      </c>
    </row>
    <row r="73" spans="1:26" ht="14.1" customHeight="1">
      <c r="A73" s="140"/>
      <c r="B73" s="140"/>
      <c r="C73" s="138">
        <f t="shared" si="24"/>
        <v>0</v>
      </c>
      <c r="D73" s="138">
        <f t="shared" si="25"/>
        <v>0</v>
      </c>
      <c r="E73" s="139">
        <f t="shared" si="31"/>
        <v>0</v>
      </c>
      <c r="F73" s="139">
        <f t="shared" si="26"/>
        <v>0</v>
      </c>
      <c r="G73" s="139">
        <f t="shared" si="27"/>
        <v>0</v>
      </c>
      <c r="H73" s="139">
        <f t="shared" si="28"/>
        <v>0</v>
      </c>
      <c r="I73" s="139">
        <f t="shared" si="22"/>
        <v>0</v>
      </c>
      <c r="J73" s="139">
        <f t="shared" si="32"/>
        <v>0</v>
      </c>
      <c r="K73" s="139">
        <f t="shared" si="29"/>
        <v>0</v>
      </c>
      <c r="L73" s="139">
        <f t="shared" si="23"/>
        <v>0</v>
      </c>
      <c r="M73" s="96">
        <f t="shared" si="30"/>
        <v>0</v>
      </c>
    </row>
    <row r="74" spans="1:26" ht="14.1" customHeight="1">
      <c r="A74" s="140"/>
      <c r="B74" s="140"/>
      <c r="C74" s="138">
        <f t="shared" si="24"/>
        <v>0</v>
      </c>
      <c r="D74" s="138">
        <f t="shared" si="25"/>
        <v>0</v>
      </c>
      <c r="E74" s="139">
        <f t="shared" si="31"/>
        <v>0</v>
      </c>
      <c r="F74" s="139">
        <f t="shared" si="26"/>
        <v>0</v>
      </c>
      <c r="G74" s="139">
        <f t="shared" si="27"/>
        <v>0</v>
      </c>
      <c r="H74" s="139">
        <f t="shared" si="28"/>
        <v>0</v>
      </c>
      <c r="I74" s="139">
        <f t="shared" si="22"/>
        <v>0</v>
      </c>
      <c r="J74" s="139">
        <f t="shared" si="32"/>
        <v>0</v>
      </c>
      <c r="K74" s="139">
        <f t="shared" si="29"/>
        <v>0</v>
      </c>
      <c r="L74" s="139">
        <f t="shared" si="23"/>
        <v>0</v>
      </c>
      <c r="M74" s="96">
        <f t="shared" si="30"/>
        <v>0</v>
      </c>
    </row>
    <row r="75" spans="1:26" ht="14.1" customHeight="1">
      <c r="A75" s="140"/>
      <c r="B75" s="140"/>
      <c r="C75" s="138">
        <f t="shared" si="24"/>
        <v>0</v>
      </c>
      <c r="D75" s="138">
        <f t="shared" si="25"/>
        <v>0</v>
      </c>
      <c r="E75" s="139">
        <f t="shared" si="31"/>
        <v>0</v>
      </c>
      <c r="F75" s="139">
        <f t="shared" si="26"/>
        <v>0</v>
      </c>
      <c r="G75" s="139">
        <f t="shared" si="27"/>
        <v>0</v>
      </c>
      <c r="H75" s="139">
        <f t="shared" si="28"/>
        <v>0</v>
      </c>
      <c r="I75" s="139">
        <f t="shared" si="22"/>
        <v>0</v>
      </c>
      <c r="J75" s="139">
        <f t="shared" si="32"/>
        <v>0</v>
      </c>
      <c r="K75" s="139">
        <f t="shared" si="29"/>
        <v>0</v>
      </c>
      <c r="L75" s="139">
        <f t="shared" si="23"/>
        <v>0</v>
      </c>
      <c r="M75" s="96">
        <f t="shared" si="30"/>
        <v>0</v>
      </c>
    </row>
    <row r="76" spans="1:26" s="140" customFormat="1" ht="14.1" customHeight="1">
      <c r="C76" s="138">
        <f t="shared" si="24"/>
        <v>0</v>
      </c>
      <c r="D76" s="138">
        <f t="shared" si="25"/>
        <v>0</v>
      </c>
      <c r="E76" s="139">
        <f t="shared" si="31"/>
        <v>0</v>
      </c>
      <c r="F76" s="139">
        <f t="shared" si="26"/>
        <v>0</v>
      </c>
      <c r="G76" s="139">
        <f t="shared" si="27"/>
        <v>0</v>
      </c>
      <c r="H76" s="139">
        <f t="shared" si="28"/>
        <v>0</v>
      </c>
      <c r="I76" s="139">
        <f t="shared" si="22"/>
        <v>0</v>
      </c>
      <c r="J76" s="139">
        <f t="shared" si="32"/>
        <v>0</v>
      </c>
      <c r="K76" s="139">
        <f t="shared" si="29"/>
        <v>0</v>
      </c>
      <c r="L76" s="139">
        <f t="shared" si="23"/>
        <v>0</v>
      </c>
      <c r="M76" s="96">
        <f t="shared" si="30"/>
        <v>0</v>
      </c>
    </row>
    <row r="77" spans="1:26" s="140" customFormat="1" ht="14.1" customHeight="1">
      <c r="C77" s="138">
        <f t="shared" si="24"/>
        <v>0</v>
      </c>
      <c r="D77" s="138">
        <f t="shared" si="25"/>
        <v>0</v>
      </c>
      <c r="E77" s="139">
        <f t="shared" si="31"/>
        <v>0</v>
      </c>
      <c r="F77" s="139">
        <f t="shared" si="26"/>
        <v>0</v>
      </c>
      <c r="G77" s="139">
        <f t="shared" si="27"/>
        <v>0</v>
      </c>
      <c r="H77" s="139">
        <f t="shared" si="28"/>
        <v>0</v>
      </c>
      <c r="I77" s="139">
        <f t="shared" si="22"/>
        <v>0</v>
      </c>
      <c r="J77" s="139">
        <f t="shared" si="32"/>
        <v>0</v>
      </c>
      <c r="K77" s="139">
        <f t="shared" si="29"/>
        <v>0</v>
      </c>
      <c r="L77" s="139">
        <f t="shared" si="23"/>
        <v>0</v>
      </c>
      <c r="M77" s="96">
        <f t="shared" si="30"/>
        <v>0</v>
      </c>
    </row>
    <row r="78" spans="1:26" s="140" customFormat="1" ht="14.1" customHeight="1">
      <c r="C78" s="138">
        <f t="shared" si="24"/>
        <v>0</v>
      </c>
      <c r="D78" s="138">
        <f t="shared" si="25"/>
        <v>0</v>
      </c>
      <c r="E78" s="139">
        <f t="shared" si="31"/>
        <v>0</v>
      </c>
      <c r="F78" s="139">
        <f t="shared" si="26"/>
        <v>0</v>
      </c>
      <c r="G78" s="139">
        <f t="shared" si="27"/>
        <v>0</v>
      </c>
      <c r="H78" s="139">
        <f t="shared" si="28"/>
        <v>0</v>
      </c>
      <c r="I78" s="139">
        <f t="shared" si="22"/>
        <v>0</v>
      </c>
      <c r="J78" s="139">
        <f t="shared" si="32"/>
        <v>0</v>
      </c>
      <c r="K78" s="139">
        <f t="shared" si="29"/>
        <v>0</v>
      </c>
      <c r="L78" s="139">
        <f t="shared" si="23"/>
        <v>0</v>
      </c>
      <c r="M78" s="96">
        <f t="shared" si="30"/>
        <v>0</v>
      </c>
    </row>
    <row r="79" spans="1:26" s="140" customFormat="1" ht="14.1" customHeight="1">
      <c r="C79" s="138">
        <f t="shared" si="24"/>
        <v>0</v>
      </c>
      <c r="D79" s="138">
        <f t="shared" si="25"/>
        <v>0</v>
      </c>
      <c r="E79" s="139">
        <f t="shared" si="31"/>
        <v>0</v>
      </c>
      <c r="F79" s="139">
        <f t="shared" si="26"/>
        <v>0</v>
      </c>
      <c r="G79" s="139">
        <f t="shared" si="27"/>
        <v>0</v>
      </c>
      <c r="H79" s="139">
        <f t="shared" si="28"/>
        <v>0</v>
      </c>
      <c r="I79" s="139">
        <f t="shared" si="22"/>
        <v>0</v>
      </c>
      <c r="J79" s="139">
        <f t="shared" si="32"/>
        <v>0</v>
      </c>
      <c r="K79" s="139">
        <f t="shared" si="29"/>
        <v>0</v>
      </c>
      <c r="L79" s="139">
        <f t="shared" si="23"/>
        <v>0</v>
      </c>
      <c r="M79" s="96">
        <f t="shared" si="30"/>
        <v>0</v>
      </c>
    </row>
    <row r="80" spans="1:26" s="140" customFormat="1" ht="14.1" customHeight="1">
      <c r="A80" s="77"/>
      <c r="B80" s="77"/>
      <c r="C80" s="138">
        <f t="shared" si="24"/>
        <v>0</v>
      </c>
      <c r="D80" s="138">
        <f t="shared" si="25"/>
        <v>0</v>
      </c>
      <c r="E80" s="139">
        <f t="shared" si="31"/>
        <v>0</v>
      </c>
      <c r="F80" s="139">
        <f t="shared" si="26"/>
        <v>0</v>
      </c>
      <c r="G80" s="139">
        <f t="shared" si="27"/>
        <v>0</v>
      </c>
      <c r="H80" s="139">
        <f t="shared" si="28"/>
        <v>0</v>
      </c>
      <c r="I80" s="139">
        <f t="shared" si="22"/>
        <v>0</v>
      </c>
      <c r="J80" s="139">
        <f t="shared" si="32"/>
        <v>0</v>
      </c>
      <c r="K80" s="139">
        <f t="shared" si="29"/>
        <v>0</v>
      </c>
      <c r="L80" s="139">
        <f t="shared" si="23"/>
        <v>0</v>
      </c>
      <c r="M80" s="96">
        <f t="shared" si="30"/>
        <v>0</v>
      </c>
    </row>
    <row r="81" spans="1:13" s="140" customFormat="1" ht="14.1" customHeight="1">
      <c r="A81" s="77"/>
      <c r="B81" s="77"/>
      <c r="C81" s="138">
        <f t="shared" si="24"/>
        <v>0</v>
      </c>
      <c r="D81" s="138">
        <f t="shared" si="25"/>
        <v>0</v>
      </c>
      <c r="E81" s="139">
        <f t="shared" si="31"/>
        <v>0</v>
      </c>
      <c r="F81" s="139">
        <f t="shared" si="26"/>
        <v>0</v>
      </c>
      <c r="G81" s="139">
        <f t="shared" si="27"/>
        <v>0</v>
      </c>
      <c r="H81" s="139">
        <f t="shared" si="28"/>
        <v>0</v>
      </c>
      <c r="I81" s="139">
        <f t="shared" si="22"/>
        <v>0</v>
      </c>
      <c r="J81" s="139">
        <f t="shared" si="32"/>
        <v>0</v>
      </c>
      <c r="K81" s="139">
        <f t="shared" si="29"/>
        <v>0</v>
      </c>
      <c r="L81" s="139">
        <f t="shared" si="23"/>
        <v>0</v>
      </c>
      <c r="M81" s="96">
        <f t="shared" si="30"/>
        <v>0</v>
      </c>
    </row>
    <row r="82" spans="1:13" s="140" customFormat="1" ht="14.1" customHeight="1">
      <c r="A82" s="77"/>
      <c r="B82" s="77"/>
      <c r="C82" s="138">
        <f t="shared" si="24"/>
        <v>0</v>
      </c>
      <c r="D82" s="138">
        <f t="shared" si="25"/>
        <v>0</v>
      </c>
      <c r="E82" s="139">
        <f t="shared" si="31"/>
        <v>0</v>
      </c>
      <c r="F82" s="139">
        <f t="shared" si="26"/>
        <v>0</v>
      </c>
      <c r="G82" s="139">
        <f t="shared" si="27"/>
        <v>0</v>
      </c>
      <c r="H82" s="139">
        <f t="shared" si="28"/>
        <v>0</v>
      </c>
      <c r="I82" s="139">
        <f t="shared" si="22"/>
        <v>0</v>
      </c>
      <c r="J82" s="139">
        <f t="shared" si="32"/>
        <v>0</v>
      </c>
      <c r="K82" s="139">
        <f t="shared" si="29"/>
        <v>0</v>
      </c>
      <c r="L82" s="139">
        <f t="shared" si="23"/>
        <v>0</v>
      </c>
      <c r="M82" s="96">
        <f t="shared" si="30"/>
        <v>0</v>
      </c>
    </row>
    <row r="83" spans="1:13" s="140" customFormat="1" ht="14.1" customHeight="1">
      <c r="A83" s="77"/>
      <c r="B83" s="77"/>
      <c r="C83" s="138">
        <f t="shared" si="24"/>
        <v>0</v>
      </c>
      <c r="D83" s="138">
        <f t="shared" si="25"/>
        <v>0</v>
      </c>
      <c r="E83" s="139">
        <f t="shared" si="31"/>
        <v>0</v>
      </c>
      <c r="F83" s="139">
        <f t="shared" si="26"/>
        <v>0</v>
      </c>
      <c r="G83" s="139">
        <f t="shared" si="27"/>
        <v>0</v>
      </c>
      <c r="H83" s="139">
        <f t="shared" si="28"/>
        <v>0</v>
      </c>
      <c r="I83" s="139">
        <f t="shared" si="22"/>
        <v>0</v>
      </c>
      <c r="J83" s="139">
        <f t="shared" si="32"/>
        <v>0</v>
      </c>
      <c r="K83" s="139">
        <f t="shared" si="29"/>
        <v>0</v>
      </c>
      <c r="L83" s="139">
        <f t="shared" si="23"/>
        <v>0</v>
      </c>
      <c r="M83" s="96">
        <f t="shared" si="30"/>
        <v>0</v>
      </c>
    </row>
    <row r="84" spans="1:13" s="140" customFormat="1" ht="14.1" customHeight="1">
      <c r="A84" s="77"/>
      <c r="B84" s="77"/>
      <c r="C84" s="138">
        <f t="shared" si="24"/>
        <v>0</v>
      </c>
      <c r="D84" s="138">
        <f t="shared" si="25"/>
        <v>0</v>
      </c>
      <c r="E84" s="139">
        <f t="shared" si="31"/>
        <v>0</v>
      </c>
      <c r="F84" s="139">
        <f t="shared" si="26"/>
        <v>0</v>
      </c>
      <c r="G84" s="139">
        <f t="shared" si="27"/>
        <v>0</v>
      </c>
      <c r="H84" s="139">
        <f t="shared" si="28"/>
        <v>0</v>
      </c>
      <c r="I84" s="139">
        <f t="shared" si="22"/>
        <v>0</v>
      </c>
      <c r="J84" s="139">
        <f t="shared" si="32"/>
        <v>0</v>
      </c>
      <c r="K84" s="139">
        <f t="shared" si="29"/>
        <v>0</v>
      </c>
      <c r="L84" s="139">
        <f t="shared" si="23"/>
        <v>0</v>
      </c>
      <c r="M84" s="96">
        <f t="shared" si="30"/>
        <v>0</v>
      </c>
    </row>
    <row r="85" spans="1:13" ht="14.1" customHeight="1">
      <c r="C85" s="138">
        <f t="shared" si="24"/>
        <v>0</v>
      </c>
      <c r="D85" s="138">
        <f t="shared" si="25"/>
        <v>0</v>
      </c>
      <c r="E85" s="139">
        <f t="shared" si="31"/>
        <v>0</v>
      </c>
      <c r="F85" s="139">
        <f t="shared" si="26"/>
        <v>0</v>
      </c>
      <c r="G85" s="139">
        <f t="shared" si="27"/>
        <v>0</v>
      </c>
      <c r="H85" s="139">
        <f t="shared" si="28"/>
        <v>0</v>
      </c>
      <c r="I85" s="139">
        <f t="shared" si="22"/>
        <v>0</v>
      </c>
      <c r="J85" s="139">
        <f t="shared" si="32"/>
        <v>0</v>
      </c>
      <c r="K85" s="139">
        <f t="shared" si="29"/>
        <v>0</v>
      </c>
      <c r="L85" s="139">
        <f t="shared" si="23"/>
        <v>0</v>
      </c>
      <c r="M85" s="96">
        <f t="shared" si="30"/>
        <v>0</v>
      </c>
    </row>
    <row r="86" spans="1:13" ht="14.1" customHeight="1">
      <c r="C86" s="138">
        <f t="shared" si="24"/>
        <v>0</v>
      </c>
      <c r="D86" s="138">
        <f t="shared" si="25"/>
        <v>0</v>
      </c>
      <c r="E86" s="139">
        <f t="shared" si="31"/>
        <v>0</v>
      </c>
      <c r="F86" s="139">
        <f t="shared" si="26"/>
        <v>0</v>
      </c>
      <c r="G86" s="139">
        <f t="shared" si="27"/>
        <v>0</v>
      </c>
      <c r="H86" s="139">
        <f t="shared" si="28"/>
        <v>0</v>
      </c>
      <c r="I86" s="139">
        <f t="shared" si="22"/>
        <v>0</v>
      </c>
      <c r="J86" s="139">
        <f t="shared" si="32"/>
        <v>0</v>
      </c>
      <c r="K86" s="139">
        <f t="shared" si="29"/>
        <v>0</v>
      </c>
      <c r="L86" s="139">
        <f t="shared" si="23"/>
        <v>0</v>
      </c>
      <c r="M86" s="96">
        <f t="shared" si="30"/>
        <v>0</v>
      </c>
    </row>
    <row r="87" spans="1:13" ht="14.1" customHeight="1">
      <c r="C87" s="138">
        <f t="shared" si="24"/>
        <v>0</v>
      </c>
      <c r="D87" s="138">
        <f t="shared" si="25"/>
        <v>0</v>
      </c>
      <c r="E87" s="139">
        <f t="shared" si="31"/>
        <v>0</v>
      </c>
      <c r="F87" s="139">
        <f t="shared" si="26"/>
        <v>0</v>
      </c>
      <c r="G87" s="139">
        <f t="shared" si="27"/>
        <v>0</v>
      </c>
      <c r="H87" s="139">
        <f t="shared" si="28"/>
        <v>0</v>
      </c>
      <c r="I87" s="139">
        <f t="shared" si="22"/>
        <v>0</v>
      </c>
      <c r="J87" s="139">
        <f t="shared" si="32"/>
        <v>0</v>
      </c>
      <c r="K87" s="139">
        <f t="shared" si="29"/>
        <v>0</v>
      </c>
      <c r="L87" s="139">
        <f t="shared" si="23"/>
        <v>0</v>
      </c>
      <c r="M87" s="96">
        <f t="shared" si="30"/>
        <v>0</v>
      </c>
    </row>
    <row r="88" spans="1:13" ht="14.1" customHeight="1">
      <c r="C88" s="138"/>
      <c r="D88" s="138"/>
      <c r="E88" s="139"/>
      <c r="F88" s="139"/>
      <c r="G88" s="139"/>
      <c r="H88" s="139"/>
      <c r="I88" s="139"/>
      <c r="J88" s="139"/>
      <c r="K88" s="139"/>
      <c r="L88" s="139"/>
      <c r="M88" s="96"/>
    </row>
    <row r="89" spans="1:13" ht="14.1" customHeight="1">
      <c r="C89" s="138"/>
      <c r="D89" s="138"/>
      <c r="E89" s="139"/>
      <c r="F89" s="139"/>
      <c r="G89" s="139"/>
      <c r="H89" s="139"/>
      <c r="I89" s="139"/>
      <c r="J89" s="139"/>
      <c r="K89" s="139"/>
      <c r="L89" s="139"/>
      <c r="M89" s="96"/>
    </row>
    <row r="90" spans="1:13" ht="14.1" customHeight="1">
      <c r="C90" s="138"/>
      <c r="D90" s="138"/>
      <c r="E90" s="139"/>
      <c r="F90" s="139"/>
      <c r="G90" s="139"/>
      <c r="H90" s="139"/>
      <c r="I90" s="139"/>
      <c r="J90" s="139"/>
      <c r="K90" s="139"/>
      <c r="L90" s="139"/>
      <c r="M90" s="96"/>
    </row>
    <row r="91" spans="1:13" ht="14.1" customHeight="1">
      <c r="C91" s="138"/>
      <c r="D91" s="138"/>
      <c r="E91" s="139"/>
      <c r="F91" s="139"/>
      <c r="G91" s="139"/>
      <c r="H91" s="139"/>
      <c r="I91" s="139"/>
      <c r="J91" s="139"/>
      <c r="K91" s="139"/>
      <c r="L91" s="139"/>
      <c r="M91" s="96"/>
    </row>
    <row r="92" spans="1:13" ht="14.1" customHeight="1">
      <c r="C92" s="138"/>
      <c r="D92" s="138"/>
      <c r="E92" s="139"/>
      <c r="F92" s="139"/>
      <c r="G92" s="139"/>
      <c r="H92" s="139"/>
      <c r="I92" s="139"/>
      <c r="J92" s="139"/>
      <c r="K92" s="139"/>
      <c r="L92" s="139"/>
      <c r="M92" s="96"/>
    </row>
    <row r="93" spans="1:13" ht="14.1" customHeight="1">
      <c r="C93" s="138"/>
      <c r="D93" s="138"/>
      <c r="E93" s="139"/>
      <c r="F93" s="139"/>
      <c r="G93" s="139"/>
      <c r="H93" s="139"/>
      <c r="I93" s="139"/>
      <c r="J93" s="139"/>
      <c r="K93" s="139"/>
      <c r="L93" s="139"/>
      <c r="M93" s="96"/>
    </row>
    <row r="94" spans="1:13" ht="14.1" customHeight="1">
      <c r="C94" s="138"/>
      <c r="D94" s="138"/>
      <c r="E94" s="139"/>
      <c r="F94" s="139"/>
      <c r="G94" s="139"/>
      <c r="H94" s="139"/>
      <c r="I94" s="139"/>
      <c r="J94" s="139"/>
      <c r="K94" s="139"/>
      <c r="L94" s="139"/>
      <c r="M94" s="96"/>
    </row>
    <row r="95" spans="1:13" ht="14.1" customHeight="1">
      <c r="C95" s="138"/>
      <c r="D95" s="138"/>
      <c r="E95" s="139"/>
      <c r="F95" s="139"/>
      <c r="G95" s="139"/>
      <c r="H95" s="139"/>
      <c r="I95" s="139"/>
      <c r="J95" s="139"/>
      <c r="K95" s="139"/>
      <c r="L95" s="139"/>
      <c r="M95" s="96"/>
    </row>
    <row r="96" spans="1:13" ht="14.1" customHeight="1">
      <c r="C96" s="138"/>
      <c r="D96" s="138"/>
      <c r="E96" s="139"/>
      <c r="F96" s="139"/>
      <c r="G96" s="139"/>
      <c r="H96" s="139"/>
      <c r="I96" s="139"/>
      <c r="J96" s="139"/>
      <c r="K96" s="139"/>
      <c r="L96" s="139"/>
      <c r="M96" s="96"/>
    </row>
    <row r="97" spans="3:13" ht="14.1" customHeight="1">
      <c r="C97" s="138"/>
      <c r="D97" s="138"/>
      <c r="E97" s="139"/>
      <c r="F97" s="139"/>
      <c r="G97" s="139"/>
      <c r="H97" s="139"/>
      <c r="I97" s="139"/>
      <c r="J97" s="139"/>
      <c r="K97" s="139"/>
      <c r="L97" s="139"/>
      <c r="M97" s="96"/>
    </row>
    <row r="98" spans="3:13" ht="14.1" customHeight="1">
      <c r="C98" s="138"/>
      <c r="D98" s="138"/>
      <c r="E98" s="139"/>
      <c r="F98" s="139"/>
      <c r="G98" s="139"/>
      <c r="H98" s="139"/>
      <c r="I98" s="139"/>
      <c r="J98" s="139"/>
      <c r="K98" s="139"/>
      <c r="L98" s="139"/>
      <c r="M98" s="96"/>
    </row>
    <row r="99" spans="3:13" ht="14.1" customHeight="1">
      <c r="C99" s="138"/>
      <c r="D99" s="138"/>
      <c r="E99" s="139"/>
      <c r="F99" s="139"/>
      <c r="G99" s="139"/>
      <c r="H99" s="139"/>
      <c r="I99" s="139"/>
      <c r="J99" s="139"/>
      <c r="K99" s="139"/>
      <c r="L99" s="139"/>
      <c r="M99" s="96"/>
    </row>
    <row r="100" spans="3:13" ht="14.1" customHeight="1">
      <c r="C100" s="138"/>
      <c r="D100" s="138"/>
      <c r="E100" s="139"/>
      <c r="F100" s="139"/>
      <c r="G100" s="139"/>
      <c r="H100" s="139"/>
      <c r="I100" s="139"/>
      <c r="J100" s="139"/>
      <c r="K100" s="139"/>
      <c r="L100" s="139"/>
      <c r="M100" s="96"/>
    </row>
    <row r="101" spans="3:13" ht="14.1" customHeight="1">
      <c r="C101" s="138"/>
      <c r="D101" s="138"/>
      <c r="E101" s="139"/>
      <c r="F101" s="139"/>
      <c r="G101" s="139"/>
      <c r="H101" s="139"/>
      <c r="I101" s="139"/>
      <c r="J101" s="139"/>
      <c r="K101" s="139"/>
      <c r="L101" s="139"/>
      <c r="M101" s="96"/>
    </row>
    <row r="102" spans="3:13" ht="14.1" customHeight="1">
      <c r="C102" s="138"/>
      <c r="D102" s="138"/>
      <c r="E102" s="139"/>
      <c r="F102" s="139"/>
      <c r="G102" s="139"/>
      <c r="H102" s="139"/>
      <c r="I102" s="139"/>
      <c r="J102" s="139"/>
      <c r="K102" s="139"/>
      <c r="L102" s="139"/>
      <c r="M102" s="96"/>
    </row>
    <row r="103" spans="3:13" ht="14.1" customHeight="1">
      <c r="C103" s="138"/>
      <c r="D103" s="138"/>
      <c r="E103" s="139"/>
      <c r="F103" s="139"/>
      <c r="G103" s="139"/>
      <c r="H103" s="139"/>
      <c r="I103" s="139"/>
      <c r="J103" s="139"/>
      <c r="K103" s="139"/>
      <c r="L103" s="139"/>
      <c r="M103" s="96"/>
    </row>
    <row r="104" spans="3:13" ht="14.1" customHeight="1">
      <c r="C104" s="138"/>
      <c r="D104" s="138"/>
      <c r="E104" s="139"/>
      <c r="F104" s="139"/>
      <c r="G104" s="139"/>
      <c r="H104" s="139"/>
      <c r="I104" s="139"/>
      <c r="J104" s="139"/>
      <c r="K104" s="139"/>
      <c r="L104" s="139"/>
      <c r="M104" s="96"/>
    </row>
    <row r="105" spans="3:13" ht="14.1" customHeight="1">
      <c r="C105" s="138"/>
      <c r="D105" s="138"/>
      <c r="E105" s="139"/>
      <c r="F105" s="139"/>
      <c r="G105" s="139"/>
      <c r="H105" s="139"/>
      <c r="I105" s="139"/>
      <c r="J105" s="139"/>
      <c r="K105" s="139"/>
      <c r="L105" s="139"/>
      <c r="M105" s="96"/>
    </row>
    <row r="106" spans="3:13" ht="14.1" customHeight="1">
      <c r="C106" s="138"/>
      <c r="D106" s="138"/>
      <c r="E106" s="139"/>
      <c r="F106" s="139"/>
      <c r="G106" s="139"/>
      <c r="H106" s="139"/>
      <c r="I106" s="139"/>
      <c r="J106" s="139"/>
      <c r="K106" s="139"/>
      <c r="L106" s="139"/>
      <c r="M106" s="96"/>
    </row>
    <row r="107" spans="3:13" ht="14.1" customHeight="1">
      <c r="C107" s="138"/>
      <c r="D107" s="138"/>
      <c r="E107" s="139"/>
      <c r="F107" s="139"/>
      <c r="G107" s="139"/>
      <c r="H107" s="139"/>
      <c r="I107" s="139"/>
      <c r="J107" s="139"/>
      <c r="K107" s="139"/>
      <c r="L107" s="139"/>
      <c r="M107" s="96"/>
    </row>
    <row r="108" spans="3:13" ht="14.1" customHeight="1">
      <c r="C108" s="138"/>
      <c r="D108" s="138"/>
      <c r="E108" s="139"/>
      <c r="F108" s="139"/>
      <c r="G108" s="139"/>
      <c r="H108" s="139"/>
      <c r="I108" s="139"/>
      <c r="J108" s="139"/>
      <c r="K108" s="139"/>
      <c r="L108" s="139"/>
      <c r="M108" s="96"/>
    </row>
    <row r="109" spans="3:13" ht="14.1" customHeight="1">
      <c r="C109" s="138"/>
      <c r="D109" s="138"/>
      <c r="E109" s="139"/>
      <c r="F109" s="139"/>
      <c r="G109" s="139"/>
      <c r="H109" s="139"/>
      <c r="I109" s="139"/>
      <c r="J109" s="139"/>
      <c r="K109" s="139"/>
      <c r="L109" s="139"/>
      <c r="M109" s="96"/>
    </row>
    <row r="110" spans="3:13" ht="14.1" customHeight="1">
      <c r="C110" s="138"/>
      <c r="D110" s="138"/>
      <c r="E110" s="139"/>
      <c r="F110" s="139"/>
      <c r="G110" s="139"/>
      <c r="H110" s="139"/>
      <c r="I110" s="139"/>
      <c r="J110" s="139"/>
      <c r="K110" s="139"/>
      <c r="L110" s="139"/>
      <c r="M110" s="96"/>
    </row>
    <row r="111" spans="3:13" ht="14.1" customHeight="1">
      <c r="C111" s="138"/>
      <c r="D111" s="138"/>
      <c r="E111" s="139"/>
      <c r="F111" s="139"/>
      <c r="G111" s="139"/>
      <c r="H111" s="139"/>
      <c r="I111" s="139"/>
      <c r="J111" s="139"/>
      <c r="K111" s="139"/>
      <c r="L111" s="139"/>
      <c r="M111" s="96"/>
    </row>
    <row r="112" spans="3:13" ht="14.1" customHeight="1">
      <c r="C112" s="138"/>
      <c r="D112" s="138"/>
      <c r="E112" s="139"/>
      <c r="F112" s="139"/>
      <c r="G112" s="139"/>
      <c r="H112" s="139"/>
      <c r="I112" s="139"/>
      <c r="J112" s="139"/>
      <c r="K112" s="139"/>
      <c r="L112" s="139"/>
      <c r="M112" s="96"/>
    </row>
    <row r="113" spans="3:13" ht="14.1" customHeight="1">
      <c r="C113" s="138"/>
      <c r="D113" s="138"/>
      <c r="E113" s="139"/>
      <c r="F113" s="139"/>
      <c r="G113" s="139"/>
      <c r="H113" s="139"/>
      <c r="I113" s="139"/>
      <c r="J113" s="139"/>
      <c r="K113" s="139"/>
      <c r="L113" s="139"/>
      <c r="M113" s="96"/>
    </row>
    <row r="114" spans="3:13" ht="14.1" customHeight="1">
      <c r="C114" s="138"/>
      <c r="D114" s="138"/>
      <c r="E114" s="139"/>
      <c r="F114" s="139"/>
      <c r="G114" s="139"/>
      <c r="H114" s="139"/>
      <c r="I114" s="139"/>
      <c r="J114" s="139"/>
      <c r="K114" s="139"/>
      <c r="L114" s="139"/>
      <c r="M114" s="96"/>
    </row>
    <row r="115" spans="3:13" ht="14.1" customHeight="1">
      <c r="C115" s="138"/>
      <c r="D115" s="138"/>
      <c r="E115" s="139"/>
      <c r="F115" s="139"/>
      <c r="G115" s="139"/>
      <c r="H115" s="139"/>
      <c r="I115" s="139"/>
      <c r="J115" s="139"/>
      <c r="K115" s="139"/>
      <c r="L115" s="139"/>
      <c r="M115" s="96"/>
    </row>
    <row r="116" spans="3:13" ht="14.1" customHeight="1">
      <c r="C116" s="100"/>
      <c r="D116" s="138"/>
      <c r="E116" s="139"/>
      <c r="F116" s="139"/>
      <c r="G116" s="139"/>
      <c r="H116" s="139"/>
      <c r="I116" s="139"/>
      <c r="J116" s="139"/>
      <c r="K116" s="139"/>
      <c r="L116" s="139"/>
      <c r="M116" s="76"/>
    </row>
    <row r="117" spans="3:13" ht="14.1" customHeight="1">
      <c r="C117" s="100"/>
      <c r="D117" s="138"/>
      <c r="E117" s="139"/>
      <c r="F117" s="139"/>
      <c r="G117" s="139"/>
      <c r="H117" s="139"/>
      <c r="I117" s="139"/>
      <c r="J117" s="139"/>
      <c r="K117" s="139"/>
      <c r="L117" s="139"/>
      <c r="M117" s="76"/>
    </row>
    <row r="118" spans="3:13" ht="14.1" customHeight="1">
      <c r="C118" s="100"/>
      <c r="D118" s="138"/>
      <c r="E118" s="139"/>
      <c r="F118" s="139"/>
      <c r="G118" s="139"/>
      <c r="H118" s="139"/>
      <c r="I118" s="139"/>
      <c r="J118" s="139"/>
      <c r="K118" s="139"/>
      <c r="L118" s="139"/>
      <c r="M118" s="76"/>
    </row>
    <row r="119" spans="3:13" ht="14.1" customHeight="1">
      <c r="C119" s="100"/>
      <c r="D119" s="138"/>
      <c r="E119" s="139"/>
      <c r="F119" s="139"/>
      <c r="G119" s="139"/>
      <c r="H119" s="139"/>
      <c r="I119" s="139"/>
      <c r="J119" s="139"/>
      <c r="K119" s="139"/>
      <c r="L119" s="139"/>
      <c r="M119" s="76"/>
    </row>
    <row r="120" spans="3:13" ht="14.1" customHeight="1">
      <c r="C120" s="100"/>
      <c r="D120" s="138"/>
      <c r="E120" s="139"/>
      <c r="F120" s="139"/>
      <c r="G120" s="139"/>
      <c r="H120" s="139"/>
      <c r="I120" s="139"/>
      <c r="J120" s="139"/>
      <c r="K120" s="139"/>
      <c r="L120" s="139"/>
      <c r="M120" s="76"/>
    </row>
    <row r="121" spans="3:13" ht="14.1" customHeight="1">
      <c r="C121" s="100"/>
      <c r="D121" s="138"/>
      <c r="E121" s="139"/>
      <c r="F121" s="139"/>
      <c r="G121" s="139"/>
      <c r="H121" s="139"/>
      <c r="I121" s="139"/>
      <c r="J121" s="139"/>
      <c r="K121" s="139"/>
      <c r="L121" s="139"/>
      <c r="M121" s="76"/>
    </row>
    <row r="122" spans="3:13" ht="14.1" customHeight="1">
      <c r="C122" s="100"/>
      <c r="D122" s="138"/>
      <c r="E122" s="139"/>
      <c r="F122" s="139"/>
      <c r="G122" s="139"/>
      <c r="H122" s="139"/>
      <c r="I122" s="139"/>
      <c r="J122" s="139"/>
      <c r="K122" s="139"/>
      <c r="L122" s="139"/>
      <c r="M122" s="76"/>
    </row>
    <row r="123" spans="3:13" ht="14.1" customHeight="1">
      <c r="C123" s="76"/>
      <c r="D123" s="100"/>
      <c r="E123" s="138"/>
      <c r="F123" s="139"/>
      <c r="G123" s="139"/>
      <c r="H123" s="139"/>
      <c r="I123" s="139"/>
      <c r="J123" s="139"/>
      <c r="K123" s="139"/>
      <c r="L123" s="139"/>
      <c r="M123" s="139"/>
    </row>
    <row r="124" spans="3:13" ht="14.1" customHeight="1">
      <c r="C124" s="76"/>
      <c r="D124" s="100"/>
      <c r="E124" s="138"/>
      <c r="F124" s="139"/>
      <c r="G124" s="139"/>
      <c r="H124" s="139"/>
      <c r="I124" s="139"/>
      <c r="J124" s="139"/>
      <c r="K124" s="139"/>
      <c r="L124" s="139"/>
      <c r="M124" s="139"/>
    </row>
    <row r="125" spans="3:13" ht="14.1" customHeight="1">
      <c r="C125" s="76"/>
      <c r="D125" s="100"/>
      <c r="E125" s="138"/>
      <c r="F125" s="139"/>
      <c r="G125" s="139"/>
      <c r="H125" s="139"/>
      <c r="I125" s="139"/>
      <c r="J125" s="139"/>
      <c r="K125" s="139"/>
      <c r="L125" s="139"/>
      <c r="M125" s="139"/>
    </row>
    <row r="126" spans="3:13" ht="14.1" customHeight="1">
      <c r="C126" s="76"/>
      <c r="D126" s="100"/>
      <c r="E126" s="138"/>
      <c r="F126" s="139"/>
      <c r="G126" s="139"/>
      <c r="H126" s="139"/>
      <c r="I126" s="139"/>
      <c r="J126" s="139"/>
      <c r="K126" s="139"/>
      <c r="L126" s="139"/>
      <c r="M126" s="139"/>
    </row>
    <row r="127" spans="3:13" ht="14.1" customHeight="1">
      <c r="C127" s="76"/>
      <c r="D127" s="100"/>
      <c r="E127" s="138"/>
      <c r="F127" s="139"/>
      <c r="G127" s="139"/>
      <c r="H127" s="139"/>
      <c r="I127" s="139"/>
      <c r="J127" s="139"/>
      <c r="K127" s="139"/>
      <c r="L127" s="139"/>
      <c r="M127" s="139"/>
    </row>
    <row r="128" spans="3:13" ht="14.1" customHeight="1">
      <c r="C128" s="76"/>
      <c r="D128" s="100"/>
      <c r="E128" s="138"/>
      <c r="F128" s="139"/>
      <c r="G128" s="139"/>
      <c r="H128" s="139"/>
      <c r="I128" s="139"/>
      <c r="J128" s="139"/>
      <c r="K128" s="139"/>
      <c r="L128" s="139"/>
      <c r="M128" s="139"/>
    </row>
    <row r="129" spans="3:13" ht="14.1" customHeight="1">
      <c r="C129" s="76"/>
      <c r="D129" s="100"/>
      <c r="E129" s="138"/>
      <c r="F129" s="139"/>
      <c r="G129" s="139"/>
      <c r="H129" s="139"/>
      <c r="I129" s="139"/>
      <c r="J129" s="139"/>
      <c r="K129" s="139"/>
      <c r="L129" s="139"/>
      <c r="M129" s="139"/>
    </row>
    <row r="130" spans="3:13" ht="14.1" customHeight="1">
      <c r="C130" s="76"/>
      <c r="D130" s="100"/>
      <c r="E130" s="138"/>
      <c r="F130" s="139"/>
      <c r="G130" s="139"/>
      <c r="H130" s="139"/>
      <c r="I130" s="139"/>
      <c r="J130" s="139"/>
      <c r="K130" s="139"/>
      <c r="L130" s="139"/>
      <c r="M130" s="139"/>
    </row>
    <row r="131" spans="3:13" ht="14.1" customHeight="1">
      <c r="C131" s="76"/>
      <c r="D131" s="100"/>
      <c r="E131" s="138"/>
      <c r="F131" s="139"/>
      <c r="G131" s="139"/>
      <c r="H131" s="139"/>
      <c r="I131" s="139"/>
      <c r="J131" s="139"/>
      <c r="K131" s="139"/>
      <c r="L131" s="139"/>
      <c r="M131" s="139"/>
    </row>
    <row r="132" spans="3:13" ht="14.1" customHeight="1">
      <c r="C132" s="76"/>
      <c r="D132" s="100"/>
      <c r="E132" s="138"/>
      <c r="F132" s="139"/>
      <c r="G132" s="139"/>
      <c r="H132" s="139"/>
      <c r="I132" s="139"/>
      <c r="J132" s="139"/>
      <c r="K132" s="139"/>
      <c r="L132" s="139"/>
      <c r="M132" s="139"/>
    </row>
    <row r="133" spans="3:13" ht="14.1" customHeight="1">
      <c r="C133" s="76"/>
      <c r="D133" s="100"/>
      <c r="E133" s="138"/>
      <c r="F133" s="139"/>
      <c r="G133" s="139"/>
      <c r="H133" s="139"/>
      <c r="I133" s="139"/>
      <c r="J133" s="139"/>
      <c r="K133" s="139"/>
      <c r="L133" s="139"/>
      <c r="M133" s="139"/>
    </row>
    <row r="134" spans="3:13" ht="14.1" customHeight="1">
      <c r="C134" s="76"/>
      <c r="D134" s="100"/>
      <c r="E134" s="138"/>
      <c r="F134" s="139"/>
      <c r="G134" s="139"/>
      <c r="H134" s="139"/>
      <c r="I134" s="139"/>
      <c r="J134" s="139"/>
      <c r="K134" s="139"/>
      <c r="L134" s="139"/>
      <c r="M134" s="139"/>
    </row>
    <row r="135" spans="3:13" ht="14.1" customHeight="1">
      <c r="C135" s="76"/>
      <c r="D135" s="100"/>
      <c r="E135" s="138"/>
      <c r="F135" s="139"/>
      <c r="G135" s="139"/>
      <c r="H135" s="139"/>
      <c r="I135" s="139"/>
      <c r="J135" s="139"/>
      <c r="K135" s="139"/>
      <c r="L135" s="139"/>
      <c r="M135" s="139"/>
    </row>
    <row r="136" spans="3:13" ht="14.1" customHeight="1">
      <c r="C136" s="76"/>
      <c r="D136" s="100"/>
      <c r="E136" s="138"/>
      <c r="F136" s="139"/>
      <c r="G136" s="139"/>
      <c r="H136" s="139"/>
      <c r="I136" s="139"/>
      <c r="J136" s="139"/>
      <c r="K136" s="139"/>
      <c r="L136" s="139"/>
      <c r="M136" s="139"/>
    </row>
    <row r="137" spans="3:13" ht="14.1" customHeight="1">
      <c r="C137" s="76"/>
      <c r="D137" s="100"/>
      <c r="E137" s="138"/>
      <c r="F137" s="139"/>
      <c r="G137" s="139"/>
      <c r="H137" s="139"/>
      <c r="I137" s="139"/>
      <c r="J137" s="139"/>
      <c r="K137" s="139"/>
      <c r="L137" s="139"/>
      <c r="M137" s="139"/>
    </row>
    <row r="138" spans="3:13" ht="14.1" customHeight="1">
      <c r="C138" s="76"/>
      <c r="D138" s="100"/>
      <c r="E138" s="138"/>
      <c r="F138" s="139"/>
      <c r="G138" s="139"/>
      <c r="H138" s="139"/>
      <c r="I138" s="139"/>
      <c r="J138" s="139"/>
      <c r="K138" s="139"/>
      <c r="L138" s="139"/>
      <c r="M138" s="139"/>
    </row>
    <row r="139" spans="3:13" ht="14.1" customHeight="1">
      <c r="C139" s="76"/>
      <c r="D139" s="100"/>
      <c r="E139" s="138"/>
      <c r="F139" s="139"/>
      <c r="G139" s="139"/>
      <c r="H139" s="139"/>
      <c r="I139" s="139"/>
      <c r="J139" s="139"/>
      <c r="K139" s="139"/>
      <c r="L139" s="139"/>
      <c r="M139" s="139"/>
    </row>
    <row r="140" spans="3:13" ht="14.1" customHeight="1">
      <c r="C140" s="76"/>
      <c r="D140" s="100"/>
      <c r="E140" s="138"/>
      <c r="F140" s="139"/>
      <c r="G140" s="139"/>
      <c r="H140" s="139"/>
      <c r="I140" s="139"/>
      <c r="J140" s="139"/>
      <c r="K140" s="139"/>
      <c r="L140" s="139"/>
      <c r="M140" s="139"/>
    </row>
    <row r="141" spans="3:13" ht="14.1" customHeight="1">
      <c r="C141" s="76"/>
      <c r="D141" s="100"/>
      <c r="E141" s="138"/>
      <c r="F141" s="139"/>
      <c r="G141" s="100"/>
      <c r="H141" s="139"/>
      <c r="I141" s="139"/>
      <c r="J141" s="139"/>
      <c r="K141" s="139"/>
      <c r="L141" s="139"/>
      <c r="M141" s="139"/>
    </row>
    <row r="142" spans="3:13" ht="14.1" customHeight="1">
      <c r="C142" s="76"/>
      <c r="D142" s="100"/>
      <c r="E142" s="138"/>
      <c r="F142" s="139"/>
      <c r="G142" s="100"/>
      <c r="H142" s="139"/>
      <c r="I142" s="139"/>
      <c r="J142" s="139"/>
      <c r="K142" s="139"/>
      <c r="L142" s="139"/>
      <c r="M142" s="139"/>
    </row>
    <row r="143" spans="3:13" ht="14.1" customHeight="1">
      <c r="C143" s="76"/>
      <c r="D143" s="100"/>
      <c r="E143" s="138"/>
      <c r="F143" s="139"/>
      <c r="G143" s="100"/>
      <c r="H143" s="139"/>
      <c r="I143" s="139"/>
      <c r="J143" s="139"/>
      <c r="K143" s="139"/>
      <c r="L143" s="139"/>
      <c r="M143" s="139"/>
    </row>
    <row r="144" spans="3:13" ht="14.1" customHeight="1">
      <c r="C144" s="76"/>
      <c r="D144" s="100"/>
      <c r="E144" s="138"/>
      <c r="F144" s="139"/>
      <c r="G144" s="100"/>
      <c r="H144" s="139"/>
      <c r="I144" s="139"/>
      <c r="J144" s="139"/>
      <c r="K144" s="139"/>
      <c r="L144" s="139"/>
      <c r="M144" s="139"/>
    </row>
    <row r="145" spans="3:13" ht="14.1" customHeight="1">
      <c r="C145" s="76"/>
      <c r="D145" s="100"/>
      <c r="E145" s="138"/>
      <c r="F145" s="139"/>
      <c r="G145" s="100"/>
      <c r="H145" s="139"/>
      <c r="I145" s="139"/>
      <c r="J145" s="139"/>
      <c r="K145" s="139"/>
      <c r="L145" s="139"/>
      <c r="M145" s="139"/>
    </row>
    <row r="146" spans="3:13" ht="14.1" customHeight="1">
      <c r="C146" s="76"/>
      <c r="D146" s="100"/>
      <c r="E146" s="138"/>
      <c r="F146" s="139"/>
      <c r="G146" s="100"/>
      <c r="H146" s="139"/>
      <c r="I146" s="139"/>
      <c r="J146" s="139"/>
      <c r="K146" s="139"/>
      <c r="L146" s="139"/>
      <c r="M146" s="139"/>
    </row>
    <row r="147" spans="3:13" ht="14.1" customHeight="1">
      <c r="C147" s="76"/>
      <c r="D147" s="100"/>
      <c r="E147" s="138"/>
      <c r="F147" s="139"/>
      <c r="G147" s="100"/>
      <c r="H147" s="139"/>
      <c r="I147" s="139"/>
      <c r="J147" s="139"/>
      <c r="K147" s="139"/>
      <c r="L147" s="139"/>
      <c r="M147" s="139"/>
    </row>
    <row r="148" spans="3:13" ht="14.1" customHeight="1">
      <c r="C148" s="76"/>
      <c r="D148" s="100"/>
      <c r="E148" s="138"/>
      <c r="F148" s="139"/>
      <c r="G148" s="100"/>
      <c r="H148" s="139"/>
      <c r="I148" s="139"/>
      <c r="J148" s="100"/>
      <c r="K148" s="139"/>
      <c r="L148" s="139"/>
      <c r="M148" s="139"/>
    </row>
    <row r="149" spans="3:13" ht="14.1" customHeight="1">
      <c r="C149" s="76"/>
      <c r="D149" s="100"/>
      <c r="E149" s="138"/>
      <c r="F149" s="139"/>
      <c r="G149" s="100"/>
      <c r="H149" s="139"/>
      <c r="I149" s="139"/>
      <c r="J149" s="100"/>
      <c r="K149" s="139"/>
      <c r="L149" s="139"/>
      <c r="M149" s="139"/>
    </row>
    <row r="150" spans="3:13" ht="14.1" customHeight="1">
      <c r="C150" s="76"/>
      <c r="D150" s="100"/>
      <c r="E150" s="138"/>
      <c r="F150" s="139"/>
      <c r="G150" s="100"/>
      <c r="H150" s="139"/>
      <c r="I150" s="139"/>
      <c r="J150" s="100"/>
      <c r="K150" s="139"/>
      <c r="L150" s="139"/>
      <c r="M150" s="139"/>
    </row>
    <row r="151" spans="3:13" ht="14.1" customHeight="1">
      <c r="C151" s="76"/>
      <c r="D151" s="100"/>
      <c r="E151" s="138"/>
      <c r="F151" s="139"/>
      <c r="G151" s="100"/>
      <c r="H151" s="139"/>
      <c r="I151" s="139"/>
      <c r="J151" s="100"/>
      <c r="K151" s="139"/>
      <c r="L151" s="139"/>
      <c r="M151" s="139"/>
    </row>
    <row r="152" spans="3:13" ht="14.1" customHeight="1">
      <c r="C152" s="76"/>
      <c r="D152" s="100"/>
      <c r="E152" s="138"/>
      <c r="F152" s="139"/>
      <c r="G152" s="100"/>
      <c r="H152" s="139"/>
      <c r="I152" s="139"/>
      <c r="J152" s="100"/>
      <c r="K152" s="139"/>
      <c r="L152" s="139"/>
      <c r="M152" s="139"/>
    </row>
    <row r="153" spans="3:13" ht="14.1" customHeight="1">
      <c r="C153" s="76"/>
      <c r="D153" s="100"/>
      <c r="E153" s="138"/>
      <c r="F153" s="139"/>
      <c r="G153" s="100"/>
      <c r="H153" s="139"/>
      <c r="I153" s="139"/>
      <c r="J153" s="100"/>
      <c r="K153" s="139"/>
      <c r="L153" s="139"/>
      <c r="M153" s="139"/>
    </row>
    <row r="154" spans="3:13" ht="14.1" customHeight="1">
      <c r="C154" s="76"/>
      <c r="D154" s="100"/>
      <c r="E154" s="138"/>
      <c r="F154" s="139"/>
      <c r="G154" s="100"/>
      <c r="H154" s="139"/>
      <c r="I154" s="139"/>
      <c r="J154" s="100"/>
      <c r="K154" s="139"/>
      <c r="L154" s="139"/>
      <c r="M154" s="139"/>
    </row>
    <row r="155" spans="3:13" ht="14.1" customHeight="1">
      <c r="C155" s="76"/>
      <c r="D155" s="100"/>
      <c r="E155" s="138"/>
      <c r="F155" s="139"/>
      <c r="G155" s="100"/>
      <c r="H155" s="139"/>
      <c r="I155" s="139"/>
      <c r="J155" s="100"/>
      <c r="K155" s="139"/>
      <c r="L155" s="139"/>
      <c r="M155" s="139"/>
    </row>
    <row r="156" spans="3:13" ht="14.1" customHeight="1">
      <c r="C156" s="76"/>
      <c r="D156" s="100"/>
      <c r="E156" s="138"/>
      <c r="F156" s="139"/>
      <c r="G156" s="100"/>
      <c r="H156" s="139"/>
      <c r="I156" s="139"/>
      <c r="J156" s="100"/>
      <c r="K156" s="139"/>
      <c r="L156" s="139"/>
      <c r="M156" s="139"/>
    </row>
    <row r="157" spans="3:13" ht="14.1" customHeight="1">
      <c r="C157" s="76"/>
      <c r="D157" s="100"/>
      <c r="E157" s="138"/>
      <c r="F157" s="139"/>
      <c r="G157" s="100"/>
      <c r="H157" s="139"/>
      <c r="I157" s="139"/>
      <c r="J157" s="100"/>
      <c r="K157" s="139"/>
      <c r="L157" s="139"/>
      <c r="M157" s="139"/>
    </row>
    <row r="158" spans="3:13" ht="14.1" customHeight="1">
      <c r="C158" s="76"/>
      <c r="D158" s="100"/>
      <c r="E158" s="138"/>
      <c r="F158" s="139"/>
      <c r="G158" s="100"/>
      <c r="H158" s="139"/>
      <c r="I158" s="139"/>
      <c r="J158" s="100"/>
      <c r="K158" s="139"/>
      <c r="L158" s="139"/>
      <c r="M158" s="139"/>
    </row>
    <row r="159" spans="3:13" ht="14.1" customHeight="1">
      <c r="C159" s="76"/>
      <c r="D159" s="100"/>
      <c r="E159" s="138"/>
      <c r="F159" s="139"/>
      <c r="G159" s="100"/>
      <c r="H159" s="139"/>
      <c r="I159" s="139"/>
      <c r="J159" s="100"/>
      <c r="K159" s="139"/>
      <c r="L159" s="139"/>
      <c r="M159" s="139"/>
    </row>
    <row r="160" spans="3:13" ht="14.1" customHeight="1">
      <c r="C160" s="76"/>
      <c r="D160" s="100"/>
      <c r="E160" s="138"/>
      <c r="F160" s="139"/>
      <c r="G160" s="100"/>
      <c r="H160" s="139"/>
      <c r="I160" s="139"/>
      <c r="J160" s="100"/>
      <c r="K160" s="139"/>
      <c r="L160" s="139"/>
      <c r="M160" s="139"/>
    </row>
    <row r="161" spans="3:13" ht="14.1" customHeight="1">
      <c r="C161" s="76"/>
      <c r="D161" s="100"/>
      <c r="E161" s="138"/>
      <c r="F161" s="139"/>
      <c r="G161" s="100"/>
      <c r="H161" s="139"/>
      <c r="I161" s="139"/>
      <c r="J161" s="100"/>
      <c r="K161" s="139"/>
      <c r="L161" s="139"/>
      <c r="M161" s="139"/>
    </row>
    <row r="162" spans="3:13" ht="14.1" customHeight="1">
      <c r="C162" s="76"/>
      <c r="D162" s="100"/>
      <c r="E162" s="138"/>
      <c r="F162" s="139"/>
      <c r="G162" s="100"/>
      <c r="H162" s="139"/>
      <c r="I162" s="139"/>
      <c r="J162" s="100"/>
      <c r="K162" s="139"/>
      <c r="L162" s="139"/>
      <c r="M162" s="139"/>
    </row>
    <row r="163" spans="3:13" ht="14.1" customHeight="1">
      <c r="C163" s="76"/>
      <c r="D163" s="100"/>
      <c r="E163" s="138"/>
      <c r="F163" s="139"/>
      <c r="G163" s="100"/>
      <c r="H163" s="139"/>
      <c r="I163" s="139"/>
      <c r="J163" s="100"/>
      <c r="K163" s="139"/>
      <c r="L163" s="139"/>
      <c r="M163" s="139"/>
    </row>
    <row r="164" spans="3:13" ht="14.1" customHeight="1">
      <c r="C164" s="76"/>
      <c r="D164" s="100"/>
      <c r="E164" s="138"/>
      <c r="F164" s="139"/>
      <c r="G164" s="100"/>
      <c r="H164" s="139"/>
      <c r="I164" s="139"/>
      <c r="J164" s="100"/>
      <c r="K164" s="139"/>
      <c r="L164" s="139"/>
      <c r="M164" s="139"/>
    </row>
    <row r="165" spans="3:13" ht="14.1" customHeight="1">
      <c r="C165" s="76"/>
      <c r="D165" s="100"/>
      <c r="E165" s="138"/>
      <c r="F165" s="139"/>
      <c r="G165" s="100"/>
      <c r="H165" s="139"/>
      <c r="I165" s="139"/>
      <c r="J165" s="100"/>
      <c r="K165" s="139"/>
      <c r="L165" s="139"/>
      <c r="M165" s="139"/>
    </row>
    <row r="166" spans="3:13" ht="14.1" customHeight="1">
      <c r="C166" s="76"/>
      <c r="D166" s="100"/>
      <c r="E166" s="138"/>
      <c r="F166" s="139"/>
      <c r="G166" s="100"/>
      <c r="H166" s="139"/>
      <c r="I166" s="139"/>
      <c r="J166" s="100"/>
      <c r="K166" s="139"/>
      <c r="L166" s="139"/>
      <c r="M166" s="139"/>
    </row>
    <row r="167" spans="3:13" ht="14.1" customHeight="1">
      <c r="C167" s="76"/>
      <c r="D167" s="100"/>
      <c r="E167" s="138"/>
      <c r="F167" s="139"/>
      <c r="G167" s="100"/>
      <c r="H167" s="139"/>
      <c r="I167" s="139"/>
      <c r="J167" s="100"/>
      <c r="K167" s="139"/>
      <c r="L167" s="139"/>
      <c r="M167" s="139"/>
    </row>
    <row r="168" spans="3:13" ht="14.1" customHeight="1">
      <c r="C168" s="76"/>
      <c r="D168" s="100"/>
      <c r="E168" s="138"/>
      <c r="F168" s="139"/>
      <c r="G168" s="100"/>
      <c r="H168" s="139"/>
      <c r="I168" s="139"/>
      <c r="J168" s="100"/>
      <c r="K168" s="139"/>
      <c r="L168" s="139"/>
      <c r="M168" s="139"/>
    </row>
    <row r="169" spans="3:13" ht="14.1" customHeight="1">
      <c r="C169" s="76"/>
      <c r="D169" s="100"/>
      <c r="E169" s="138"/>
      <c r="F169" s="139"/>
      <c r="G169" s="100"/>
      <c r="H169" s="139"/>
      <c r="I169" s="139"/>
      <c r="J169" s="100"/>
      <c r="K169" s="139"/>
      <c r="L169" s="139"/>
      <c r="M169" s="139"/>
    </row>
    <row r="170" spans="3:13" ht="14.1" customHeight="1">
      <c r="C170" s="76"/>
      <c r="D170" s="100"/>
      <c r="E170" s="138"/>
      <c r="F170" s="139"/>
      <c r="G170" s="100"/>
      <c r="H170" s="139"/>
      <c r="I170" s="139"/>
      <c r="J170" s="100"/>
      <c r="K170" s="139"/>
      <c r="L170" s="139"/>
      <c r="M170" s="139"/>
    </row>
    <row r="171" spans="3:13" ht="14.1" customHeight="1">
      <c r="C171" s="76"/>
      <c r="D171" s="100"/>
      <c r="E171" s="138"/>
      <c r="F171" s="139"/>
      <c r="G171" s="100"/>
      <c r="H171" s="139"/>
      <c r="I171" s="139"/>
      <c r="J171" s="100"/>
      <c r="K171" s="139"/>
      <c r="L171" s="139"/>
      <c r="M171" s="139"/>
    </row>
    <row r="172" spans="3:13" ht="14.1" customHeight="1">
      <c r="C172" s="76"/>
      <c r="D172" s="100"/>
      <c r="E172" s="138"/>
      <c r="F172" s="139"/>
      <c r="G172" s="100"/>
      <c r="H172" s="139"/>
      <c r="I172" s="139"/>
      <c r="J172" s="100"/>
      <c r="K172" s="139"/>
      <c r="L172" s="139"/>
      <c r="M172" s="139"/>
    </row>
    <row r="173" spans="3:13" ht="14.1" customHeight="1">
      <c r="C173" s="76"/>
      <c r="D173" s="100"/>
      <c r="E173" s="138"/>
      <c r="F173" s="139"/>
      <c r="G173" s="100"/>
      <c r="H173" s="139"/>
      <c r="I173" s="139"/>
      <c r="J173" s="100"/>
      <c r="K173" s="139"/>
      <c r="L173" s="139"/>
      <c r="M173" s="139"/>
    </row>
    <row r="174" spans="3:13" ht="14.1" customHeight="1">
      <c r="C174" s="76"/>
      <c r="D174" s="100"/>
      <c r="E174" s="138"/>
      <c r="F174" s="139"/>
      <c r="G174" s="100"/>
      <c r="H174" s="139"/>
      <c r="I174" s="139"/>
      <c r="J174" s="100"/>
      <c r="K174" s="139"/>
      <c r="L174" s="139"/>
      <c r="M174" s="139"/>
    </row>
    <row r="175" spans="3:13" ht="14.1" customHeight="1">
      <c r="C175" s="76"/>
      <c r="D175" s="100"/>
      <c r="E175" s="138"/>
      <c r="F175" s="139"/>
      <c r="G175" s="100"/>
      <c r="H175" s="139"/>
      <c r="I175" s="139"/>
      <c r="J175" s="100"/>
      <c r="K175" s="139"/>
      <c r="L175" s="139"/>
      <c r="M175" s="139"/>
    </row>
    <row r="176" spans="3:13" ht="14.1" customHeight="1">
      <c r="C176" s="76"/>
      <c r="D176" s="100"/>
      <c r="E176" s="138"/>
      <c r="F176" s="139"/>
      <c r="G176" s="100"/>
      <c r="H176" s="139"/>
      <c r="I176" s="139"/>
      <c r="J176" s="100"/>
      <c r="K176" s="139"/>
      <c r="L176" s="139"/>
      <c r="M176" s="139"/>
    </row>
    <row r="177" spans="3:13" ht="14.1" customHeight="1">
      <c r="C177" s="76"/>
      <c r="D177" s="100"/>
      <c r="E177" s="138"/>
      <c r="F177" s="139"/>
      <c r="G177" s="100"/>
      <c r="H177" s="139"/>
      <c r="I177" s="139"/>
      <c r="J177" s="100"/>
      <c r="K177" s="139"/>
      <c r="L177" s="139"/>
      <c r="M177" s="139"/>
    </row>
    <row r="178" spans="3:13" ht="14.1" customHeight="1">
      <c r="C178" s="76"/>
      <c r="D178" s="100"/>
      <c r="E178" s="138"/>
      <c r="F178" s="139"/>
      <c r="G178" s="100"/>
      <c r="H178" s="139"/>
      <c r="I178" s="139"/>
      <c r="J178" s="100"/>
      <c r="K178" s="139"/>
      <c r="L178" s="139"/>
      <c r="M178" s="139"/>
    </row>
    <row r="179" spans="3:13" ht="14.1" customHeight="1">
      <c r="C179" s="76"/>
      <c r="D179" s="100"/>
      <c r="E179" s="138"/>
      <c r="F179" s="139"/>
      <c r="G179" s="100"/>
      <c r="H179" s="139"/>
      <c r="I179" s="139"/>
      <c r="J179" s="100"/>
      <c r="K179" s="139"/>
      <c r="L179" s="139"/>
      <c r="M179" s="139"/>
    </row>
    <row r="180" spans="3:13" ht="14.1" customHeight="1">
      <c r="C180" s="76"/>
      <c r="D180" s="100"/>
      <c r="E180" s="138"/>
      <c r="F180" s="139"/>
      <c r="G180" s="100"/>
      <c r="H180" s="139"/>
      <c r="I180" s="139"/>
      <c r="J180" s="100"/>
      <c r="K180" s="139"/>
      <c r="L180" s="139"/>
      <c r="M180" s="139"/>
    </row>
    <row r="181" spans="3:13" ht="14.1" customHeight="1">
      <c r="C181" s="76"/>
      <c r="D181" s="100"/>
      <c r="E181" s="138"/>
      <c r="F181" s="139"/>
      <c r="G181" s="100"/>
      <c r="H181" s="139"/>
      <c r="I181" s="139"/>
      <c r="J181" s="100"/>
      <c r="K181" s="139"/>
      <c r="L181" s="139"/>
      <c r="M181" s="139"/>
    </row>
    <row r="182" spans="3:13" ht="14.1" customHeight="1">
      <c r="C182" s="76"/>
      <c r="D182" s="100"/>
      <c r="E182" s="138"/>
      <c r="F182" s="139"/>
      <c r="G182" s="100"/>
      <c r="H182" s="139"/>
      <c r="I182" s="139"/>
      <c r="J182" s="100"/>
      <c r="K182" s="139"/>
      <c r="L182" s="139"/>
      <c r="M182" s="139"/>
    </row>
    <row r="183" spans="3:13" ht="14.1" customHeight="1">
      <c r="C183" s="76"/>
      <c r="D183" s="100"/>
      <c r="E183" s="138"/>
      <c r="F183" s="139"/>
      <c r="G183" s="100"/>
      <c r="H183" s="139"/>
      <c r="I183" s="139"/>
      <c r="J183" s="100"/>
      <c r="K183" s="139"/>
      <c r="L183" s="139"/>
      <c r="M183" s="139"/>
    </row>
    <row r="184" spans="3:13" ht="14.1" customHeight="1">
      <c r="C184" s="76"/>
      <c r="D184" s="100"/>
      <c r="E184" s="138"/>
      <c r="F184" s="139"/>
      <c r="G184" s="100"/>
      <c r="H184" s="139"/>
      <c r="I184" s="139"/>
      <c r="J184" s="100"/>
      <c r="K184" s="139"/>
      <c r="L184" s="139"/>
      <c r="M184" s="139"/>
    </row>
    <row r="185" spans="3:13" ht="14.1" customHeight="1">
      <c r="C185" s="76"/>
      <c r="D185" s="100"/>
      <c r="E185" s="138"/>
      <c r="F185" s="139"/>
      <c r="G185" s="100"/>
      <c r="H185" s="139"/>
      <c r="I185" s="139"/>
      <c r="J185" s="100"/>
      <c r="K185" s="139"/>
      <c r="L185" s="139"/>
      <c r="M185" s="139"/>
    </row>
    <row r="186" spans="3:13" ht="14.1" customHeight="1">
      <c r="C186" s="76"/>
      <c r="D186" s="100"/>
      <c r="E186" s="138"/>
      <c r="F186" s="139"/>
      <c r="G186" s="100"/>
      <c r="H186" s="139"/>
      <c r="I186" s="139"/>
      <c r="J186" s="100"/>
      <c r="K186" s="139"/>
      <c r="L186" s="139"/>
      <c r="M186" s="139"/>
    </row>
    <row r="187" spans="3:13" ht="14.1" customHeight="1">
      <c r="C187" s="76"/>
      <c r="D187" s="100"/>
      <c r="E187" s="138"/>
      <c r="F187" s="139"/>
      <c r="G187" s="100"/>
      <c r="H187" s="139"/>
      <c r="I187" s="139"/>
      <c r="J187" s="100"/>
      <c r="K187" s="139"/>
      <c r="L187" s="139"/>
      <c r="M187" s="139"/>
    </row>
    <row r="188" spans="3:13" ht="14.1" customHeight="1">
      <c r="C188" s="76"/>
      <c r="D188" s="100"/>
      <c r="E188" s="138"/>
      <c r="F188" s="139"/>
      <c r="G188" s="100"/>
      <c r="H188" s="139"/>
      <c r="I188" s="139"/>
      <c r="J188" s="100"/>
      <c r="K188" s="139"/>
      <c r="L188" s="139"/>
      <c r="M188" s="139"/>
    </row>
    <row r="189" spans="3:13" ht="14.1" customHeight="1">
      <c r="C189" s="76"/>
      <c r="D189" s="100"/>
      <c r="E189" s="138"/>
      <c r="F189" s="139"/>
      <c r="G189" s="100"/>
      <c r="H189" s="139"/>
      <c r="I189" s="139"/>
      <c r="J189" s="100"/>
      <c r="K189" s="139"/>
      <c r="L189" s="139"/>
      <c r="M189" s="139"/>
    </row>
    <row r="190" spans="3:13" ht="14.1" customHeight="1">
      <c r="C190" s="76"/>
      <c r="D190" s="100"/>
      <c r="E190" s="138"/>
      <c r="F190" s="139"/>
      <c r="G190" s="100"/>
      <c r="H190" s="139"/>
      <c r="I190" s="139"/>
      <c r="J190" s="100"/>
      <c r="K190" s="139"/>
      <c r="L190" s="139"/>
      <c r="M190" s="139"/>
    </row>
    <row r="191" spans="3:13" ht="14.1" customHeight="1">
      <c r="C191" s="76"/>
      <c r="D191" s="100"/>
      <c r="E191" s="138"/>
      <c r="F191" s="139"/>
      <c r="G191" s="100"/>
      <c r="H191" s="139"/>
      <c r="I191" s="139"/>
      <c r="J191" s="100"/>
      <c r="K191" s="139"/>
      <c r="L191" s="139"/>
      <c r="M191" s="139"/>
    </row>
    <row r="192" spans="3:13" ht="14.1" customHeight="1">
      <c r="C192" s="76"/>
      <c r="D192" s="100"/>
      <c r="E192" s="138"/>
      <c r="F192" s="139"/>
      <c r="G192" s="100"/>
      <c r="H192" s="139"/>
      <c r="I192" s="139"/>
      <c r="J192" s="100"/>
      <c r="K192" s="139"/>
      <c r="L192" s="139"/>
      <c r="M192" s="139"/>
    </row>
    <row r="193" spans="3:13" ht="14.1" customHeight="1">
      <c r="C193" s="76"/>
      <c r="D193" s="100"/>
      <c r="E193" s="138"/>
      <c r="F193" s="139"/>
      <c r="G193" s="100"/>
      <c r="H193" s="139"/>
      <c r="I193" s="139"/>
      <c r="J193" s="100"/>
      <c r="K193" s="139"/>
      <c r="L193" s="139"/>
      <c r="M193" s="139"/>
    </row>
    <row r="194" spans="3:13" ht="14.1" customHeight="1">
      <c r="C194" s="76"/>
      <c r="D194" s="100"/>
      <c r="E194" s="138"/>
      <c r="F194" s="139"/>
      <c r="G194" s="100"/>
      <c r="H194" s="139"/>
      <c r="I194" s="139"/>
      <c r="J194" s="100"/>
      <c r="K194" s="139"/>
      <c r="L194" s="139"/>
      <c r="M194" s="139"/>
    </row>
    <row r="195" spans="3:13" ht="14.1" customHeight="1">
      <c r="C195" s="76"/>
      <c r="D195" s="100"/>
      <c r="E195" s="138"/>
      <c r="F195" s="139"/>
      <c r="G195" s="100"/>
      <c r="H195" s="139"/>
      <c r="I195" s="139"/>
      <c r="J195" s="100"/>
      <c r="K195" s="139"/>
      <c r="L195" s="139"/>
      <c r="M195" s="139"/>
    </row>
    <row r="196" spans="3:13" ht="14.1" customHeight="1">
      <c r="C196" s="76"/>
      <c r="D196" s="100"/>
      <c r="E196" s="138"/>
      <c r="F196" s="139"/>
      <c r="G196" s="100"/>
      <c r="H196" s="139"/>
      <c r="I196" s="139"/>
      <c r="J196" s="100"/>
      <c r="K196" s="139"/>
      <c r="L196" s="139"/>
      <c r="M196" s="139"/>
    </row>
    <row r="197" spans="3:13" ht="14.1" customHeight="1">
      <c r="C197" s="76"/>
      <c r="D197" s="100"/>
      <c r="E197" s="138"/>
      <c r="F197" s="139"/>
      <c r="G197" s="100"/>
      <c r="H197" s="139"/>
      <c r="I197" s="139"/>
      <c r="J197" s="100"/>
      <c r="K197" s="139"/>
      <c r="L197" s="139"/>
      <c r="M197" s="139"/>
    </row>
    <row r="198" spans="3:13" ht="14.1" customHeight="1">
      <c r="C198" s="76"/>
      <c r="D198" s="100"/>
      <c r="E198" s="138"/>
      <c r="F198" s="139"/>
      <c r="G198" s="100"/>
      <c r="H198" s="139"/>
      <c r="I198" s="139"/>
      <c r="J198" s="100"/>
      <c r="K198" s="139"/>
      <c r="L198" s="139"/>
      <c r="M198" s="139"/>
    </row>
    <row r="199" spans="3:13" ht="14.1" customHeight="1">
      <c r="C199" s="76"/>
      <c r="D199" s="100"/>
      <c r="E199" s="138"/>
      <c r="F199" s="139"/>
      <c r="G199" s="100"/>
      <c r="H199" s="139"/>
      <c r="I199" s="139"/>
      <c r="J199" s="100"/>
      <c r="K199" s="139"/>
      <c r="L199" s="139"/>
      <c r="M199" s="139"/>
    </row>
    <row r="200" spans="3:13" ht="14.1" customHeight="1">
      <c r="C200" s="76"/>
      <c r="D200" s="100"/>
      <c r="E200" s="138"/>
      <c r="F200" s="139"/>
      <c r="G200" s="100"/>
      <c r="H200" s="139"/>
      <c r="I200" s="139"/>
      <c r="J200" s="100"/>
      <c r="K200" s="139"/>
      <c r="L200" s="139"/>
      <c r="M200" s="139"/>
    </row>
    <row r="201" spans="3:13" ht="14.1" customHeight="1">
      <c r="C201" s="76"/>
      <c r="D201" s="100"/>
      <c r="E201" s="138"/>
      <c r="F201" s="139"/>
      <c r="G201" s="100"/>
      <c r="H201" s="139"/>
      <c r="I201" s="139"/>
      <c r="J201" s="139"/>
      <c r="K201" s="139"/>
      <c r="L201" s="139"/>
      <c r="M201" s="139"/>
    </row>
    <row r="202" spans="3:13" ht="14.1" customHeight="1">
      <c r="C202" s="76"/>
      <c r="D202" s="100"/>
      <c r="E202" s="138"/>
      <c r="F202" s="139"/>
      <c r="G202" s="100"/>
      <c r="H202" s="139"/>
      <c r="I202" s="139"/>
      <c r="J202" s="139"/>
      <c r="K202" s="139"/>
      <c r="L202" s="139"/>
      <c r="M202" s="139"/>
    </row>
    <row r="203" spans="3:13" ht="14.1" customHeight="1">
      <c r="C203" s="76"/>
      <c r="D203" s="100"/>
      <c r="E203" s="138"/>
      <c r="F203" s="139"/>
      <c r="G203" s="100"/>
      <c r="H203" s="139"/>
      <c r="I203" s="139"/>
      <c r="J203" s="139"/>
      <c r="K203" s="139"/>
      <c r="L203" s="139"/>
      <c r="M203" s="139"/>
    </row>
    <row r="204" spans="3:13" ht="14.1" customHeight="1">
      <c r="C204" s="76"/>
      <c r="D204" s="100"/>
      <c r="E204" s="138"/>
      <c r="F204" s="139"/>
      <c r="G204" s="100"/>
      <c r="H204" s="139"/>
      <c r="I204" s="139"/>
      <c r="J204" s="139"/>
      <c r="K204" s="139"/>
      <c r="L204" s="139"/>
      <c r="M204" s="139"/>
    </row>
    <row r="205" spans="3:13" ht="14.1" customHeight="1">
      <c r="C205" s="76"/>
      <c r="D205" s="100"/>
      <c r="E205" s="138"/>
      <c r="F205" s="139"/>
      <c r="G205" s="100"/>
      <c r="H205" s="139"/>
      <c r="I205" s="139"/>
      <c r="J205" s="139"/>
      <c r="K205" s="139"/>
      <c r="L205" s="139"/>
      <c r="M205" s="139"/>
    </row>
    <row r="206" spans="3:13" ht="14.1" customHeight="1">
      <c r="C206" s="76"/>
      <c r="D206" s="100"/>
      <c r="E206" s="138"/>
      <c r="F206" s="139"/>
      <c r="G206" s="100"/>
      <c r="H206" s="139"/>
      <c r="I206" s="139"/>
      <c r="J206" s="139"/>
      <c r="K206" s="139"/>
      <c r="L206" s="139"/>
      <c r="M206" s="139"/>
    </row>
    <row r="207" spans="3:13" ht="14.1" customHeight="1">
      <c r="C207" s="76"/>
      <c r="D207" s="100"/>
      <c r="E207" s="138"/>
      <c r="F207" s="139"/>
      <c r="G207" s="100"/>
      <c r="H207" s="139"/>
      <c r="I207" s="139"/>
      <c r="J207" s="139"/>
      <c r="K207" s="139"/>
      <c r="L207" s="139"/>
      <c r="M207" s="139"/>
    </row>
    <row r="208" spans="3:13" ht="14.1" customHeight="1">
      <c r="C208" s="76"/>
      <c r="D208" s="100"/>
      <c r="E208" s="138"/>
      <c r="F208" s="139"/>
      <c r="G208" s="100"/>
      <c r="H208" s="139"/>
      <c r="I208" s="139"/>
      <c r="J208" s="139"/>
      <c r="K208" s="139"/>
      <c r="L208" s="139"/>
      <c r="M208" s="139"/>
    </row>
    <row r="209" spans="3:13" ht="14.1" customHeight="1">
      <c r="C209" s="76"/>
      <c r="D209" s="100"/>
      <c r="E209" s="138"/>
      <c r="F209" s="139"/>
      <c r="G209" s="100"/>
      <c r="H209" s="139"/>
      <c r="I209" s="139"/>
      <c r="J209" s="139"/>
      <c r="K209" s="139"/>
      <c r="L209" s="139"/>
      <c r="M209" s="139"/>
    </row>
    <row r="210" spans="3:13" ht="14.1" customHeight="1">
      <c r="C210" s="76"/>
      <c r="D210" s="100"/>
      <c r="E210" s="138"/>
      <c r="F210" s="139"/>
      <c r="G210" s="100"/>
      <c r="H210" s="139"/>
      <c r="I210" s="139"/>
      <c r="J210" s="139"/>
      <c r="K210" s="139"/>
      <c r="L210" s="139"/>
      <c r="M210" s="139"/>
    </row>
    <row r="211" spans="3:13" ht="14.1" customHeight="1">
      <c r="C211" s="76"/>
      <c r="D211" s="100"/>
      <c r="E211" s="138"/>
      <c r="F211" s="139"/>
      <c r="G211" s="100"/>
      <c r="H211" s="139"/>
      <c r="I211" s="139"/>
      <c r="J211" s="139"/>
      <c r="K211" s="139"/>
      <c r="L211" s="139"/>
      <c r="M211" s="139"/>
    </row>
    <row r="212" spans="3:13" ht="14.1" customHeight="1">
      <c r="C212" s="76"/>
      <c r="D212" s="100"/>
      <c r="E212" s="138"/>
      <c r="F212" s="139"/>
      <c r="G212" s="100"/>
      <c r="H212" s="139"/>
      <c r="I212" s="139"/>
      <c r="J212" s="139"/>
      <c r="K212" s="139"/>
      <c r="L212" s="139"/>
      <c r="M212" s="139"/>
    </row>
    <row r="213" spans="3:13" ht="14.1" customHeight="1">
      <c r="C213" s="76"/>
      <c r="D213" s="100"/>
      <c r="E213" s="138"/>
      <c r="F213" s="139"/>
      <c r="G213" s="100"/>
      <c r="H213" s="139"/>
      <c r="I213" s="139"/>
      <c r="J213" s="139"/>
      <c r="K213" s="139"/>
      <c r="L213" s="139"/>
      <c r="M213" s="139"/>
    </row>
    <row r="214" spans="3:13" ht="14.1" customHeight="1">
      <c r="C214" s="76"/>
      <c r="D214" s="100"/>
      <c r="E214" s="138"/>
      <c r="F214" s="139"/>
      <c r="G214" s="100"/>
      <c r="H214" s="139"/>
      <c r="I214" s="139"/>
      <c r="J214" s="139"/>
      <c r="K214" s="139"/>
      <c r="L214" s="139"/>
      <c r="M214" s="139"/>
    </row>
    <row r="215" spans="3:13" ht="14.1" customHeight="1">
      <c r="C215" s="76"/>
      <c r="D215" s="100"/>
      <c r="E215" s="138"/>
      <c r="F215" s="139"/>
      <c r="G215" s="100"/>
      <c r="H215" s="139"/>
      <c r="I215" s="139"/>
      <c r="J215" s="139"/>
      <c r="K215" s="139"/>
      <c r="L215" s="139"/>
      <c r="M215" s="139"/>
    </row>
  </sheetData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zoomScale="115" zoomScaleNormal="115" workbookViewId="0">
      <selection activeCell="B2" sqref="B2"/>
    </sheetView>
  </sheetViews>
  <sheetFormatPr defaultRowHeight="15"/>
  <cols>
    <col min="1" max="1" width="50.7109375" customWidth="1"/>
    <col min="2" max="2" width="16.5703125" bestFit="1" customWidth="1"/>
    <col min="3" max="3" width="0.85546875" customWidth="1"/>
    <col min="4" max="4" width="14.42578125" bestFit="1" customWidth="1"/>
    <col min="5" max="5" width="0.85546875" customWidth="1"/>
    <col min="6" max="6" width="15.7109375" bestFit="1" customWidth="1"/>
    <col min="7" max="7" width="0.85546875" customWidth="1"/>
    <col min="8" max="8" width="15.7109375" bestFit="1" customWidth="1"/>
    <col min="9" max="9" width="0.85546875" customWidth="1"/>
    <col min="10" max="10" width="11.28515625" bestFit="1" customWidth="1"/>
    <col min="11" max="11" width="0.85546875" customWidth="1"/>
    <col min="13" max="13" width="0" hidden="1" customWidth="1"/>
    <col min="17" max="17" width="0" hidden="1" customWidth="1"/>
  </cols>
  <sheetData>
    <row r="1" spans="1:21" ht="21">
      <c r="A1" s="222" t="s">
        <v>172</v>
      </c>
      <c r="B1" s="222"/>
      <c r="C1" s="222"/>
      <c r="D1" s="222"/>
      <c r="E1" s="222"/>
      <c r="F1" s="222"/>
      <c r="G1" s="222"/>
      <c r="H1" s="222"/>
      <c r="I1" s="222"/>
      <c r="J1" s="222"/>
      <c r="K1" s="3"/>
      <c r="L1" s="32"/>
      <c r="M1" s="32">
        <v>0</v>
      </c>
      <c r="N1" s="32"/>
      <c r="O1" s="32"/>
      <c r="P1" s="32"/>
      <c r="Q1" s="32">
        <v>2</v>
      </c>
      <c r="R1" s="32"/>
      <c r="S1" s="32"/>
      <c r="T1" s="32"/>
      <c r="U1" s="32"/>
    </row>
    <row r="2" spans="1:21">
      <c r="A2" s="42" t="s">
        <v>10</v>
      </c>
      <c r="B2" s="6" t="s">
        <v>160</v>
      </c>
      <c r="C2" s="3"/>
      <c r="D2" s="6" t="s">
        <v>161</v>
      </c>
      <c r="E2" s="3"/>
      <c r="F2" s="6" t="s">
        <v>162</v>
      </c>
      <c r="G2" s="3"/>
      <c r="H2" s="6" t="s">
        <v>163</v>
      </c>
      <c r="I2" s="3"/>
      <c r="J2" s="6" t="s">
        <v>11</v>
      </c>
      <c r="K2" s="3"/>
      <c r="L2" s="32"/>
      <c r="M2" s="32"/>
      <c r="N2" s="32"/>
      <c r="O2" s="32"/>
      <c r="P2" s="32"/>
      <c r="Q2" s="32">
        <v>6</v>
      </c>
      <c r="R2" s="32"/>
      <c r="S2" s="32"/>
      <c r="T2" s="32"/>
      <c r="U2" s="32"/>
    </row>
    <row r="3" spans="1:21">
      <c r="A3" s="5" t="str">
        <f>CONCATENATE("Year to goal. Should be less than ",'Retirement Planner'!n_1, " years (before retirement)")</f>
        <v>Year to goal. Should be less than 18 years (before retirement)</v>
      </c>
      <c r="B3" s="34">
        <v>7</v>
      </c>
      <c r="C3" s="192">
        <v>1</v>
      </c>
      <c r="D3" s="34">
        <v>9</v>
      </c>
      <c r="E3" s="192"/>
      <c r="F3" s="34">
        <v>11</v>
      </c>
      <c r="G3" s="192"/>
      <c r="H3" s="34">
        <v>13</v>
      </c>
      <c r="I3" s="192"/>
      <c r="J3" s="34">
        <v>15</v>
      </c>
      <c r="K3" s="3"/>
      <c r="L3" s="32"/>
      <c r="M3" s="32"/>
      <c r="N3" s="32"/>
      <c r="O3" s="32"/>
      <c r="P3" s="32"/>
      <c r="Q3" s="32">
        <v>7</v>
      </c>
      <c r="R3" s="32"/>
      <c r="S3" s="32"/>
      <c r="T3" s="32"/>
      <c r="U3" s="32"/>
    </row>
    <row r="4" spans="1:21">
      <c r="A4" s="1" t="s">
        <v>16</v>
      </c>
      <c r="B4" s="25">
        <v>1000000</v>
      </c>
      <c r="C4" s="192"/>
      <c r="D4" s="25">
        <v>1500000</v>
      </c>
      <c r="E4" s="192"/>
      <c r="F4" s="25">
        <v>2000000</v>
      </c>
      <c r="G4" s="192"/>
      <c r="H4" s="25">
        <v>2500000</v>
      </c>
      <c r="I4" s="192"/>
      <c r="J4" s="25">
        <v>3000000</v>
      </c>
      <c r="K4" s="3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1">
      <c r="A5" s="1" t="s">
        <v>4</v>
      </c>
      <c r="B5" s="26">
        <v>0.1</v>
      </c>
      <c r="C5" s="192"/>
      <c r="D5" s="26">
        <v>0.1</v>
      </c>
      <c r="E5" s="192"/>
      <c r="F5" s="26">
        <v>0.1</v>
      </c>
      <c r="G5" s="192"/>
      <c r="H5" s="26">
        <v>0.1</v>
      </c>
      <c r="I5" s="192"/>
      <c r="J5" s="26">
        <v>0.1</v>
      </c>
      <c r="K5" s="3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>
      <c r="A6" s="1" t="s">
        <v>12</v>
      </c>
      <c r="B6" s="27">
        <v>0.1</v>
      </c>
      <c r="C6" s="192"/>
      <c r="D6" s="27">
        <v>0.1</v>
      </c>
      <c r="E6" s="192"/>
      <c r="F6" s="27">
        <v>0.1</v>
      </c>
      <c r="G6" s="192"/>
      <c r="H6" s="27">
        <v>0.1</v>
      </c>
      <c r="I6" s="192"/>
      <c r="J6" s="27">
        <v>0.1</v>
      </c>
      <c r="K6" s="3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>
      <c r="A7" s="1" t="s">
        <v>5</v>
      </c>
      <c r="B7" s="25">
        <v>21212</v>
      </c>
      <c r="C7" s="192"/>
      <c r="D7" s="25">
        <v>0</v>
      </c>
      <c r="E7" s="192"/>
      <c r="F7" s="25">
        <v>0</v>
      </c>
      <c r="G7" s="192"/>
      <c r="H7" s="25">
        <v>0</v>
      </c>
      <c r="I7" s="192"/>
      <c r="J7" s="25">
        <v>0</v>
      </c>
      <c r="K7" s="3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>
      <c r="A8" s="1" t="s">
        <v>6</v>
      </c>
      <c r="B8" s="27">
        <v>0</v>
      </c>
      <c r="C8" s="192"/>
      <c r="D8" s="27">
        <v>0</v>
      </c>
      <c r="E8" s="192"/>
      <c r="F8" s="27">
        <v>0</v>
      </c>
      <c r="G8" s="192"/>
      <c r="H8" s="27">
        <v>0</v>
      </c>
      <c r="I8" s="192"/>
      <c r="J8" s="27">
        <v>0</v>
      </c>
      <c r="K8" s="3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>
      <c r="A9" s="1" t="s">
        <v>8</v>
      </c>
      <c r="B9" s="27">
        <v>0.1</v>
      </c>
      <c r="C9" s="192"/>
      <c r="D9" s="27">
        <v>0.1</v>
      </c>
      <c r="E9" s="192"/>
      <c r="F9" s="27">
        <v>0</v>
      </c>
      <c r="G9" s="192"/>
      <c r="H9" s="27">
        <v>0</v>
      </c>
      <c r="I9" s="192"/>
      <c r="J9" s="27">
        <v>0</v>
      </c>
      <c r="K9" s="3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>
      <c r="A10" s="2" t="s">
        <v>13</v>
      </c>
      <c r="B10" s="28">
        <v>1</v>
      </c>
      <c r="C10" s="192"/>
      <c r="D10" s="28">
        <v>0</v>
      </c>
      <c r="E10" s="192"/>
      <c r="F10" s="28">
        <v>0</v>
      </c>
      <c r="G10" s="192"/>
      <c r="H10" s="28">
        <v>1</v>
      </c>
      <c r="I10" s="192"/>
      <c r="J10" s="28">
        <v>0</v>
      </c>
      <c r="K10" s="3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>
      <c r="A11" s="1" t="s">
        <v>9</v>
      </c>
      <c r="B11" s="24">
        <f>B4*(1+B5)^B3</f>
        <v>1948717.1000000013</v>
      </c>
      <c r="C11" s="192"/>
      <c r="D11" s="24">
        <f>D4*(1+D5)^D3</f>
        <v>3536921.5365000023</v>
      </c>
      <c r="E11" s="192"/>
      <c r="F11" s="24">
        <f>F4*(1+F5)^F3</f>
        <v>5706233.4122200049</v>
      </c>
      <c r="G11" s="192"/>
      <c r="H11" s="24">
        <f>H4*(1+H5)^H3</f>
        <v>8630678.0359827578</v>
      </c>
      <c r="I11" s="192"/>
      <c r="J11" s="24">
        <f>J4*(1+J5)^J3</f>
        <v>12531744.508246966</v>
      </c>
      <c r="K11" s="3"/>
      <c r="L11" s="32"/>
      <c r="M11" s="32"/>
      <c r="N11" s="32"/>
      <c r="O11" s="32"/>
      <c r="P11" s="32"/>
      <c r="Q11" s="32"/>
      <c r="R11" s="32"/>
      <c r="S11" s="32"/>
      <c r="T11" s="32"/>
      <c r="U11" s="32"/>
    </row>
    <row r="12" spans="1:21">
      <c r="A12" s="1" t="s">
        <v>7</v>
      </c>
      <c r="B12" s="29">
        <f>B7*(1+B8)^B3</f>
        <v>21212</v>
      </c>
      <c r="C12" s="192"/>
      <c r="D12" s="29">
        <f>D7*(1+D8)^D3</f>
        <v>0</v>
      </c>
      <c r="E12" s="192"/>
      <c r="F12" s="29">
        <f>F7*(1+F8)^F3</f>
        <v>0</v>
      </c>
      <c r="G12" s="192"/>
      <c r="H12" s="29">
        <f>H7*(1+H8)^H3</f>
        <v>0</v>
      </c>
      <c r="I12" s="192"/>
      <c r="J12" s="29">
        <f>J7*(1+J8)^J3</f>
        <v>0</v>
      </c>
      <c r="K12" s="3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>
      <c r="A13" s="1" t="s">
        <v>17</v>
      </c>
      <c r="B13" s="24">
        <f>IF(B10=1,(B11-B12)*(B6-B9+0.00001%)/((12*((1+B6)^(B3)-(1+B9-0.00001%)^(B3)))*(1+B6)),
(B11-B12)*(B6-B9+0.00001%)/((12*((1+B6)^(B3)-(1+B9-0.00001%)^(B3)))))</f>
        <v>11775.18045951481</v>
      </c>
      <c r="C13" s="191"/>
      <c r="D13" s="24">
        <f>IF(D10=1,(D11-D12)*(D6-D9+0.00001%)/((12*((1+D6)^(D3)-(1+D9-0.00001%)^(D3)))*(1+D6)),
(D11-D12)*(D6-D9+0.00001%)/((12*((1+D6)^(D3)-(1+D9-0.00001%)^(D3)))))</f>
        <v>15277.783315592143</v>
      </c>
      <c r="E13" s="191"/>
      <c r="F13" s="24">
        <f>IF(F10=1,(F11-F12)*(F6-F9+0.00001%)/((12*((1+F6)^(F3)-(1+F9-0.00001%)^(F3)))*(1+F6)),
(F11-F12)*(F6-F9+0.00001%)/((12*((1+F6)^(F3)-(1+F9-0.00001%)^(F3)))))</f>
        <v>25660.534099346885</v>
      </c>
      <c r="G13" s="191"/>
      <c r="H13" s="24">
        <f>IF(H10=1,(H11-H12)*(H6-H9+0.00001%)/((12*((1+H6)^(H3)-(1+H9-0.00001%)^(H3)))*(1+H6)),
(H11-H12)*(H6-H9+0.00001%)/((12*((1+H6)^(H3)-(1+H9-0.00001%)^(H3)))))</f>
        <v>26662.611726555067</v>
      </c>
      <c r="I13" s="191"/>
      <c r="J13" s="24">
        <f>IF(J10=1,(J11-J12)*(J6-J9+0.00001%)/((12*((1+J6)^(J3)-(1+J9-0.00001%)^(J3)))*(1+J6)),
(J11-J12)*(J6-J9+0.00001%)/((12*((1+J6)^(J3)-(1+J9-0.00001%)^(J3)))))</f>
        <v>32868.461572878747</v>
      </c>
      <c r="K13" s="3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>
      <c r="A14" s="4" t="s">
        <v>159</v>
      </c>
      <c r="B14" s="195">
        <f>(B11-B12)</f>
        <v>1927505.1000000013</v>
      </c>
      <c r="C14" s="4"/>
      <c r="D14" s="195">
        <f>(D11-D12)</f>
        <v>3536921.5365000023</v>
      </c>
      <c r="E14" s="4"/>
      <c r="F14" s="195">
        <f>(F11-F12)</f>
        <v>5706233.4122200049</v>
      </c>
      <c r="G14" s="4"/>
      <c r="H14" s="195">
        <f>(H11-H12)</f>
        <v>8630678.0359827578</v>
      </c>
      <c r="I14" s="4"/>
      <c r="J14" s="195">
        <f>(J11-J12)</f>
        <v>12531744.508246966</v>
      </c>
      <c r="K14" s="3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>
      <c r="A15" s="21" t="s">
        <v>31</v>
      </c>
      <c r="B15" s="22"/>
      <c r="C15" s="22"/>
      <c r="D15" s="22"/>
      <c r="E15" s="22"/>
      <c r="F15" s="23"/>
      <c r="G15" s="30"/>
      <c r="H15" s="30"/>
      <c r="I15" s="30"/>
      <c r="J15" s="31"/>
      <c r="K15" s="4"/>
      <c r="L15" s="32"/>
      <c r="M15" s="32"/>
      <c r="N15" s="32"/>
      <c r="O15" s="32"/>
      <c r="P15" s="32"/>
      <c r="Q15" s="32"/>
      <c r="R15" s="32"/>
      <c r="S15" s="32"/>
      <c r="T15" s="32"/>
      <c r="U15" s="32"/>
    </row>
    <row r="16" spans="1:2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</row>
    <row r="17" spans="1:2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</row>
    <row r="19" spans="1:2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</row>
    <row r="20" spans="1:2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</row>
    <row r="2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</row>
    <row r="23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</row>
    <row r="24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</sheetData>
  <mergeCells count="1">
    <mergeCell ref="A1:J1"/>
  </mergeCells>
  <dataValidations disablePrompts="1" count="1">
    <dataValidation type="list" allowBlank="1" showInputMessage="1" showErrorMessage="1" sqref="B10 J10 H10 F10 D10">
      <formula1>$M$1:$M$1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60"/>
  <sheetViews>
    <sheetView topLeftCell="P1" zoomScale="85" zoomScaleNormal="85" workbookViewId="0">
      <selection activeCell="AH22" sqref="AH22"/>
    </sheetView>
  </sheetViews>
  <sheetFormatPr defaultRowHeight="15"/>
  <cols>
    <col min="1" max="1" width="8.140625" style="9" bestFit="1" customWidth="1"/>
    <col min="2" max="2" width="4.140625" style="9" customWidth="1"/>
    <col min="3" max="3" width="11.85546875" style="9" bestFit="1" customWidth="1"/>
    <col min="4" max="4" width="10.28515625" style="9" bestFit="1" customWidth="1"/>
    <col min="5" max="5" width="11.42578125" style="9" customWidth="1"/>
    <col min="6" max="6" width="12.85546875" style="9" customWidth="1"/>
    <col min="7" max="7" width="14.28515625" style="9" customWidth="1"/>
    <col min="8" max="8" width="12.7109375" style="9" customWidth="1"/>
    <col min="9" max="15" width="15" style="9" hidden="1" customWidth="1"/>
    <col min="16" max="16" width="1.28515625" customWidth="1"/>
    <col min="17" max="17" width="12.42578125" style="9" customWidth="1"/>
    <col min="18" max="18" width="6.7109375" style="46" customWidth="1"/>
    <col min="19" max="19" width="7" style="9" customWidth="1"/>
    <col min="20" max="20" width="23.28515625" style="9" bestFit="1" customWidth="1"/>
    <col min="21" max="21" width="8.85546875" style="9" customWidth="1"/>
    <col min="22" max="22" width="20.140625" style="9" bestFit="1" customWidth="1"/>
    <col min="23" max="23" width="8.85546875" style="9" customWidth="1"/>
    <col min="24" max="24" width="21.85546875" style="9" bestFit="1" customWidth="1"/>
    <col min="25" max="25" width="8.85546875" style="9" customWidth="1"/>
    <col min="26" max="26" width="22.7109375" style="9" customWidth="1"/>
    <col min="27" max="27" width="8.85546875" style="9" customWidth="1"/>
    <col min="28" max="28" width="20.7109375" style="9" customWidth="1"/>
    <col min="29" max="29" width="1.28515625" customWidth="1"/>
    <col min="30" max="30" width="12.42578125" hidden="1" customWidth="1"/>
    <col min="31" max="31" width="1.28515625" customWidth="1"/>
    <col min="32" max="32" width="12.42578125" hidden="1" customWidth="1"/>
    <col min="33" max="33" width="1.28515625" customWidth="1"/>
    <col min="34" max="34" width="17.28515625" style="9" bestFit="1" customWidth="1"/>
    <col min="35" max="37" width="9.7109375" style="9" customWidth="1"/>
    <col min="38" max="38" width="11.28515625" style="9" customWidth="1"/>
    <col min="39" max="40" width="8.85546875" customWidth="1"/>
  </cols>
  <sheetData>
    <row r="1" spans="1:42" ht="18.75">
      <c r="A1" s="223" t="s">
        <v>18</v>
      </c>
      <c r="B1" s="223"/>
      <c r="C1" s="223"/>
      <c r="D1" s="223"/>
      <c r="E1" s="223"/>
      <c r="F1" s="223"/>
      <c r="G1" s="223"/>
      <c r="H1" s="223"/>
      <c r="I1" s="223"/>
      <c r="J1" s="35"/>
      <c r="K1" s="35"/>
      <c r="L1" s="35"/>
      <c r="M1" s="35"/>
      <c r="N1" s="35"/>
      <c r="O1" s="35"/>
      <c r="P1" s="8"/>
      <c r="R1" s="44"/>
      <c r="S1" s="18">
        <f>'Long-term financial Goals'!yearsg</f>
        <v>7</v>
      </c>
      <c r="T1" s="19" t="str">
        <f>'Long-term financial Goals'!B2</f>
        <v>Goal 1</v>
      </c>
      <c r="U1" s="194">
        <f>'Long-term financial Goals'!D3</f>
        <v>9</v>
      </c>
      <c r="V1" s="19" t="str">
        <f>'Long-term financial Goals'!D2</f>
        <v>Goal 2</v>
      </c>
      <c r="W1" s="194">
        <f>'Long-term financial Goals'!F3</f>
        <v>11</v>
      </c>
      <c r="X1" s="19" t="str">
        <f>'Long-term financial Goals'!F2</f>
        <v>Goal 3</v>
      </c>
      <c r="Y1" s="194">
        <f>'Long-term financial Goals'!H3</f>
        <v>13</v>
      </c>
      <c r="Z1" s="19" t="str">
        <f>'Long-term financial Goals'!H2</f>
        <v>Goal 4</v>
      </c>
      <c r="AA1" s="194">
        <f>'Long-term financial Goals'!J3</f>
        <v>15</v>
      </c>
      <c r="AB1" s="19" t="str">
        <f>'Long-term financial Goals'!J2</f>
        <v>Goal 5</v>
      </c>
      <c r="AC1" s="8"/>
      <c r="AD1" s="189"/>
      <c r="AE1" s="8"/>
      <c r="AF1" s="190"/>
      <c r="AG1" s="8"/>
      <c r="AH1" s="20" t="s">
        <v>32</v>
      </c>
      <c r="AM1" s="7" t="e">
        <f>YEAR(#REF!)</f>
        <v>#REF!</v>
      </c>
      <c r="AP1" t="e">
        <f>INDEX(A4:C160,MATCH(#REF!,A4:A160,0),3)</f>
        <v>#REF!</v>
      </c>
    </row>
    <row r="2" spans="1:42">
      <c r="A2" s="41" t="s">
        <v>14</v>
      </c>
      <c r="B2" s="15" t="s">
        <v>15</v>
      </c>
      <c r="C2" s="43" t="s">
        <v>37</v>
      </c>
      <c r="D2" s="43" t="s">
        <v>36</v>
      </c>
      <c r="E2" s="43" t="s">
        <v>37</v>
      </c>
      <c r="F2" s="43" t="s">
        <v>20</v>
      </c>
      <c r="G2" s="41" t="s">
        <v>20</v>
      </c>
      <c r="H2" s="43" t="s">
        <v>21</v>
      </c>
      <c r="I2" s="10" t="s">
        <v>40</v>
      </c>
      <c r="J2" s="15" t="s">
        <v>14</v>
      </c>
      <c r="K2" s="10" t="s">
        <v>37</v>
      </c>
      <c r="L2" s="10"/>
      <c r="M2" s="10"/>
      <c r="N2" s="10" t="s">
        <v>36</v>
      </c>
      <c r="O2" s="10" t="s">
        <v>21</v>
      </c>
      <c r="P2" s="8"/>
      <c r="R2" s="41" t="s">
        <v>14</v>
      </c>
      <c r="S2" s="10"/>
      <c r="T2" s="43" t="s">
        <v>23</v>
      </c>
      <c r="U2" s="10"/>
      <c r="V2" s="43" t="s">
        <v>23</v>
      </c>
      <c r="W2" s="10"/>
      <c r="X2" s="43" t="s">
        <v>23</v>
      </c>
      <c r="Y2" s="10"/>
      <c r="Z2" s="43" t="s">
        <v>23</v>
      </c>
      <c r="AA2" s="10"/>
      <c r="AB2" s="43" t="s">
        <v>23</v>
      </c>
      <c r="AC2" s="8"/>
      <c r="AD2" s="11"/>
      <c r="AE2" s="8"/>
      <c r="AF2" s="11"/>
      <c r="AG2" s="8"/>
      <c r="AH2" s="20" t="s">
        <v>33</v>
      </c>
    </row>
    <row r="3" spans="1:42">
      <c r="A3" s="15"/>
      <c r="B3" s="15"/>
      <c r="C3" s="43" t="s">
        <v>38</v>
      </c>
      <c r="D3" s="43" t="s">
        <v>35</v>
      </c>
      <c r="E3" s="43" t="s">
        <v>30</v>
      </c>
      <c r="F3" s="43" t="s">
        <v>39</v>
      </c>
      <c r="G3" s="41" t="s">
        <v>19</v>
      </c>
      <c r="H3" s="41" t="s">
        <v>22</v>
      </c>
      <c r="I3" s="10" t="s">
        <v>41</v>
      </c>
      <c r="J3" s="36"/>
      <c r="K3" s="10" t="s">
        <v>38</v>
      </c>
      <c r="L3" s="10"/>
      <c r="M3" s="10"/>
      <c r="N3" s="10" t="s">
        <v>35</v>
      </c>
      <c r="O3" s="15" t="s">
        <v>22</v>
      </c>
      <c r="P3" s="8"/>
      <c r="R3" s="43"/>
      <c r="S3" s="10"/>
      <c r="T3" s="41" t="s">
        <v>24</v>
      </c>
      <c r="U3" s="10"/>
      <c r="V3" s="41" t="s">
        <v>24</v>
      </c>
      <c r="W3" s="10"/>
      <c r="X3" s="41" t="s">
        <v>24</v>
      </c>
      <c r="Y3" s="10"/>
      <c r="Z3" s="41" t="s">
        <v>24</v>
      </c>
      <c r="AA3" s="10"/>
      <c r="AB3" s="41" t="s">
        <v>24</v>
      </c>
      <c r="AC3" s="8"/>
      <c r="AD3" s="14"/>
      <c r="AE3" s="8"/>
      <c r="AF3" s="14"/>
      <c r="AG3" s="8"/>
      <c r="AH3" s="20" t="s">
        <v>34</v>
      </c>
      <c r="AM3" s="12" t="e">
        <f>#REF!+#REF!</f>
        <v>#REF!</v>
      </c>
      <c r="AN3" t="s">
        <v>25</v>
      </c>
    </row>
    <row r="4" spans="1:42">
      <c r="A4" s="16">
        <f>'Retirement Planner'!D6</f>
        <v>2014</v>
      </c>
      <c r="B4" s="16">
        <v>0</v>
      </c>
      <c r="C4" s="13">
        <f>'Retirement Planner'!F6</f>
        <v>40000</v>
      </c>
      <c r="D4" s="145">
        <f>'Retirement Planner'!H6</f>
        <v>0</v>
      </c>
      <c r="E4" s="13">
        <f>'Retirement Planner'!E6</f>
        <v>0</v>
      </c>
      <c r="F4" s="13">
        <f>'Retirement Planner'!J6</f>
        <v>0</v>
      </c>
      <c r="G4" s="13">
        <f>'Retirement Planner'!K6</f>
        <v>0</v>
      </c>
      <c r="H4" s="13">
        <f>'Retirement Planner'!M6</f>
        <v>0</v>
      </c>
      <c r="I4" s="15"/>
      <c r="J4" s="37">
        <f t="shared" ref="J4:J35" si="0">IF(A4="",NA(),A4)</f>
        <v>2014</v>
      </c>
      <c r="K4" s="38">
        <f t="shared" ref="K4:K35" si="1">IF(C4="",NA(),C4)/100000</f>
        <v>0.4</v>
      </c>
      <c r="L4" s="38"/>
      <c r="M4" s="38"/>
      <c r="N4" s="38"/>
      <c r="O4" s="37">
        <f t="shared" ref="O4:O35" si="2">IF(H4="",NA(),H4)/100000</f>
        <v>0</v>
      </c>
      <c r="P4" s="8"/>
      <c r="Q4" s="196">
        <f>-IF(R4+1=$S$1,'Long-term financial Goals'!$B$14,0)-IF(R4+1=$U$1,'Long-term financial Goals'!$D$14,0)-IF(R4+1=$W$1,'Long-term financial Goals'!$F$14,0)-IF(R4+1=$Y$1,'Long-term financial Goals'!$H$14,0)-IF(R4+1=$AA$1,'Long-term financial Goals'!$J$14,0)</f>
        <v>0</v>
      </c>
      <c r="R4" s="45">
        <v>0</v>
      </c>
      <c r="S4" s="10">
        <f>IF(R4+1&gt;$S$1,"",R4+1)</f>
        <v>1</v>
      </c>
      <c r="T4" s="13">
        <f>IF(S4&lt;&gt;"",'Long-term financial Goals'!$B$13*(1+incg)^(S4-1),"")</f>
        <v>11775.18045951481</v>
      </c>
      <c r="U4" s="10">
        <f>IF(R4+1&gt;$U$1,"",R4+1)</f>
        <v>1</v>
      </c>
      <c r="V4" s="13">
        <f>IF(U4&lt;&gt;"",'Long-term financial Goals'!$D$13*(1+'Long-term financial Goals'!$D$9)^(U4-1),"")</f>
        <v>15277.783315592143</v>
      </c>
      <c r="W4" s="10">
        <f>IF(R4+1&gt;$W$1,"",R4+1)</f>
        <v>1</v>
      </c>
      <c r="X4" s="13">
        <f>IF(W4&lt;&gt;"",'Long-term financial Goals'!$F$13*(1+'Long-term financial Goals'!$F$9)^(W4-1),"")</f>
        <v>25660.534099346885</v>
      </c>
      <c r="Y4" s="10">
        <f>IF(R4+1&gt;$Y$1,"",R4+1)</f>
        <v>1</v>
      </c>
      <c r="Z4" s="13">
        <f>IF(Y4&lt;&gt;"",'Long-term financial Goals'!$H$13*(1+'Long-term financial Goals'!$H$9)^(Y4-1),"")</f>
        <v>26662.611726555067</v>
      </c>
      <c r="AA4" s="10">
        <f>IF(R4+1&gt;$AA$1,"",R4+1)</f>
        <v>1</v>
      </c>
      <c r="AB4" s="13">
        <f>IF(AA4&lt;&gt;"",'Long-term financial Goals'!$J$13*(1+'Long-term financial Goals'!$J$9)^(AA4-1),"")</f>
        <v>32868.461572878747</v>
      </c>
      <c r="AC4" s="8"/>
      <c r="AD4" s="14" t="e">
        <f>IF(#REF!&lt;rg1start,"",IF(#REF!&gt;rg1cs1,"",1))</f>
        <v>#REF!</v>
      </c>
      <c r="AE4" s="8"/>
      <c r="AF4" s="12" t="e">
        <f>IF(#REF!&lt;rg2start,"",IF(#REF!&gt;rg2cs2,"",1))</f>
        <v>#REF!</v>
      </c>
      <c r="AG4" s="8"/>
      <c r="AH4" s="13">
        <f>IF(AB4="",0,AB4)+IF(Z4="",0,Z4)+IF(X4="",0,X4)+IF(V4="",0,V4)+IF(T4="",0,T4)+IF(E4="none",0,IF(E4="",0,E4))</f>
        <v>112244.57117388766</v>
      </c>
      <c r="AM4" s="12" t="e">
        <f>#REF!+#REF!+#REF!</f>
        <v>#REF!</v>
      </c>
      <c r="AN4" t="s">
        <v>26</v>
      </c>
    </row>
    <row r="5" spans="1:42">
      <c r="A5" s="16">
        <f>'Retirement Planner'!D7</f>
        <v>2015</v>
      </c>
      <c r="B5" s="16">
        <f>B4+1</f>
        <v>1</v>
      </c>
      <c r="C5" s="13">
        <f>'Retirement Planner'!F7</f>
        <v>43200</v>
      </c>
      <c r="D5" s="145">
        <f>'Retirement Planner'!H7</f>
        <v>0</v>
      </c>
      <c r="E5" s="13">
        <f>'Retirement Planner'!E7</f>
        <v>66013.955542098265</v>
      </c>
      <c r="F5" s="13">
        <f>'Retirement Planner'!J7</f>
        <v>871384.2131556971</v>
      </c>
      <c r="G5" s="13">
        <f>'Retirement Planner'!K7</f>
        <v>0</v>
      </c>
      <c r="H5" s="13">
        <f>'Retirement Planner'!M7</f>
        <v>871384.2131556971</v>
      </c>
      <c r="I5" s="17" t="e">
        <f>IF(A5=#REF!-1,IF(F5="none",0,F5)+G5-H5,"")</f>
        <v>#REF!</v>
      </c>
      <c r="J5" s="37">
        <f t="shared" si="0"/>
        <v>2015</v>
      </c>
      <c r="K5" s="38">
        <f t="shared" si="1"/>
        <v>0.432</v>
      </c>
      <c r="L5" s="38" t="e">
        <f t="shared" ref="L5:L36" si="3">M5+N5</f>
        <v>#REF!</v>
      </c>
      <c r="M5" s="38" t="e">
        <f>IF(A5&gt;rety-1,#REF!,NA())/100000</f>
        <v>#REF!</v>
      </c>
      <c r="N5" s="38" t="e">
        <f t="shared" ref="N5:N36" si="4">IF(D5="",NA(),IF(E5&lt;&gt;0,NA(),D5))/100000</f>
        <v>#N/A</v>
      </c>
      <c r="O5" s="37">
        <f t="shared" si="2"/>
        <v>8.7138421315569712</v>
      </c>
      <c r="P5" s="8"/>
      <c r="Q5" s="196">
        <f>-IF(R5+1=$S$1,'Long-term financial Goals'!$B$14,0)-IF(R5+1=$U$1,'Long-term financial Goals'!$D$14,0)-IF(R5+1=$W$1,'Long-term financial Goals'!$F$14,0)-IF(R5+1=$Y$1,'Long-term financial Goals'!$H$14,0)-IF(R5+1=$AA$1,'Long-term financial Goals'!$J$14,0)</f>
        <v>0</v>
      </c>
      <c r="R5" s="43">
        <f>IF(B5="","",R4+1)</f>
        <v>1</v>
      </c>
      <c r="S5" s="10">
        <f t="shared" ref="S5:S68" si="5">IF(R5+1&gt;$S$1,"",R5+1)</f>
        <v>2</v>
      </c>
      <c r="T5" s="13">
        <f>IF(S5&lt;&gt;"",'Long-term financial Goals'!$B$13*(1+incg)^(S5-1),"")</f>
        <v>12952.698505466291</v>
      </c>
      <c r="U5" s="10">
        <f t="shared" ref="U5:U68" si="6">IF(R5+1&gt;$U$1,"",R5+1)</f>
        <v>2</v>
      </c>
      <c r="V5" s="13">
        <f>IF(U5&lt;&gt;"",'Long-term financial Goals'!$D$13*(1+'Long-term financial Goals'!$D$9)^(U5-1),"")</f>
        <v>16805.56164715136</v>
      </c>
      <c r="W5" s="10">
        <f t="shared" ref="W5:W68" si="7">IF(R5+1&gt;$W$1,"",R5+1)</f>
        <v>2</v>
      </c>
      <c r="X5" s="13">
        <f>IF(W5&lt;&gt;"",'Long-term financial Goals'!$F$13*(1+'Long-term financial Goals'!$F$9)^(W5-1),"")</f>
        <v>25660.534099346885</v>
      </c>
      <c r="Y5" s="10">
        <f t="shared" ref="Y5:Y68" si="8">IF(R5+1&gt;$Y$1,"",R5+1)</f>
        <v>2</v>
      </c>
      <c r="Z5" s="13">
        <f>IF(Y5&lt;&gt;"",'Long-term financial Goals'!$H$13*(1+'Long-term financial Goals'!$H$9)^(Y5-1),"")</f>
        <v>26662.611726555067</v>
      </c>
      <c r="AA5" s="10">
        <f t="shared" ref="AA5:AA68" si="9">IF(R5+1&gt;$AA$1,"",R5+1)</f>
        <v>2</v>
      </c>
      <c r="AB5" s="13">
        <f>IF(AA5&lt;&gt;"",'Long-term financial Goals'!$J$13*(1+'Long-term financial Goals'!$J$9)^(AA5-1),"")</f>
        <v>32868.461572878747</v>
      </c>
      <c r="AC5" s="8"/>
      <c r="AD5" s="14" t="e">
        <f>IF(#REF!&lt;rg1start,"",IF(#REF!&gt;rg1cs1,"",1))</f>
        <v>#REF!</v>
      </c>
      <c r="AE5" s="8"/>
      <c r="AF5" s="12" t="e">
        <f>IF(#REF!&lt;rg2start,"",IF(#REF!&gt;rg2cs2,"",1))</f>
        <v>#REF!</v>
      </c>
      <c r="AG5" s="8"/>
      <c r="AH5" s="13">
        <f t="shared" ref="AH5:AH68" si="10">IF(AB5="",0,AB5)+IF(Z5="",0,Z5)+IF(X5="",0,X5)+IF(V5="",0,V5)+IF(T5="",0,T5)+IF(E5="none",0,IF(E5="",0,E5))</f>
        <v>180963.82309349661</v>
      </c>
      <c r="AM5" t="e">
        <f>MAX(#REF!)-1</f>
        <v>#REF!</v>
      </c>
    </row>
    <row r="6" spans="1:42">
      <c r="A6" s="16">
        <f>'Retirement Planner'!D8</f>
        <v>2016</v>
      </c>
      <c r="B6" s="16">
        <f t="shared" ref="B6:B69" si="11">B5+1</f>
        <v>2</v>
      </c>
      <c r="C6" s="13">
        <f>'Retirement Planner'!F8</f>
        <v>46656</v>
      </c>
      <c r="D6" s="145">
        <f>'Retirement Planner'!H8</f>
        <v>0</v>
      </c>
      <c r="E6" s="13">
        <f>'Retirement Planner'!E8</f>
        <v>72615.351096308092</v>
      </c>
      <c r="F6" s="13">
        <f>'Retirement Planner'!J8</f>
        <v>1917045.2689425335</v>
      </c>
      <c r="G6" s="13">
        <f>'Retirement Planner'!K8</f>
        <v>0</v>
      </c>
      <c r="H6" s="13">
        <f>'Retirement Planner'!M8</f>
        <v>1917045.2689425335</v>
      </c>
      <c r="I6" s="17" t="e">
        <f>IF(A6=#REF!-1,IF(F6="none",0,F6)+G6-H6,"")</f>
        <v>#REF!</v>
      </c>
      <c r="J6" s="37">
        <f t="shared" si="0"/>
        <v>2016</v>
      </c>
      <c r="K6" s="38">
        <f t="shared" si="1"/>
        <v>0.46655999999999997</v>
      </c>
      <c r="L6" s="38" t="e">
        <f t="shared" si="3"/>
        <v>#REF!</v>
      </c>
      <c r="M6" s="38" t="e">
        <f>IF(A6&gt;rety-1,#REF!,NA())/100000</f>
        <v>#REF!</v>
      </c>
      <c r="N6" s="38" t="e">
        <f t="shared" si="4"/>
        <v>#N/A</v>
      </c>
      <c r="O6" s="37">
        <f t="shared" si="2"/>
        <v>19.170452689425336</v>
      </c>
      <c r="P6" s="8"/>
      <c r="Q6" s="196">
        <f>-IF(R6+1=$S$1,'Long-term financial Goals'!$B$14,0)-IF(R6+1=$U$1,'Long-term financial Goals'!$D$14,0)-IF(R6+1=$W$1,'Long-term financial Goals'!$F$14,0)-IF(R6+1=$Y$1,'Long-term financial Goals'!$H$14,0)-IF(R6+1=$AA$1,'Long-term financial Goals'!$J$14,0)</f>
        <v>0</v>
      </c>
      <c r="R6" s="43">
        <f t="shared" ref="R6:R69" si="12">IF(B6="","",R5+1)</f>
        <v>2</v>
      </c>
      <c r="S6" s="10">
        <f t="shared" si="5"/>
        <v>3</v>
      </c>
      <c r="T6" s="13">
        <f>IF(S6&lt;&gt;"",'Long-term financial Goals'!$B$13*(1+incg)^(S6-1),"")</f>
        <v>14247.968356012922</v>
      </c>
      <c r="U6" s="10">
        <f t="shared" si="6"/>
        <v>3</v>
      </c>
      <c r="V6" s="13">
        <f>IF(U6&lt;&gt;"",'Long-term financial Goals'!$D$13*(1+'Long-term financial Goals'!$D$9)^(U6-1),"")</f>
        <v>18486.117811866498</v>
      </c>
      <c r="W6" s="10">
        <f t="shared" si="7"/>
        <v>3</v>
      </c>
      <c r="X6" s="13">
        <f>IF(W6&lt;&gt;"",'Long-term financial Goals'!$F$13*(1+'Long-term financial Goals'!$F$9)^(W6-1),"")</f>
        <v>25660.534099346885</v>
      </c>
      <c r="Y6" s="10">
        <f t="shared" si="8"/>
        <v>3</v>
      </c>
      <c r="Z6" s="13">
        <f>IF(Y6&lt;&gt;"",'Long-term financial Goals'!$H$13*(1+'Long-term financial Goals'!$H$9)^(Y6-1),"")</f>
        <v>26662.611726555067</v>
      </c>
      <c r="AA6" s="10">
        <f t="shared" si="9"/>
        <v>3</v>
      </c>
      <c r="AB6" s="13">
        <f>IF(AA6&lt;&gt;"",'Long-term financial Goals'!$J$13*(1+'Long-term financial Goals'!$J$9)^(AA6-1),"")</f>
        <v>32868.461572878747</v>
      </c>
      <c r="AC6" s="8"/>
      <c r="AD6" s="14" t="e">
        <f>IF(#REF!&lt;rg1start,"",IF(#REF!&gt;rg1cs1,"",1))</f>
        <v>#REF!</v>
      </c>
      <c r="AE6" s="8"/>
      <c r="AF6" s="12" t="e">
        <f>IF(#REF!&lt;rg2start,"",IF(#REF!&gt;rg2cs2,"",1))</f>
        <v>#REF!</v>
      </c>
      <c r="AG6" s="8"/>
      <c r="AH6" s="13">
        <f t="shared" si="10"/>
        <v>190541.0446629682</v>
      </c>
      <c r="AM6" s="12" t="e">
        <f>#REF!+#REF!</f>
        <v>#REF!</v>
      </c>
      <c r="AN6" t="s">
        <v>27</v>
      </c>
    </row>
    <row r="7" spans="1:42">
      <c r="A7" s="16">
        <f>'Retirement Planner'!D9</f>
        <v>2017</v>
      </c>
      <c r="B7" s="16">
        <f t="shared" si="11"/>
        <v>3</v>
      </c>
      <c r="C7" s="13">
        <f>'Retirement Planner'!F9</f>
        <v>50388.480000000003</v>
      </c>
      <c r="D7" s="145">
        <f>'Retirement Planner'!H9</f>
        <v>0</v>
      </c>
      <c r="E7" s="13">
        <f>'Retirement Planner'!E9</f>
        <v>79876.886205938907</v>
      </c>
      <c r="F7" s="13">
        <f>'Retirement Planner'!J9</f>
        <v>3163124.6937551806</v>
      </c>
      <c r="G7" s="13">
        <f>'Retirement Planner'!K9</f>
        <v>0</v>
      </c>
      <c r="H7" s="13">
        <f>'Retirement Planner'!M9</f>
        <v>3163124.6937551806</v>
      </c>
      <c r="I7" s="17" t="e">
        <f>IF(A7=#REF!-1,IF(F7="none",0,F7)+G7-H7,"")</f>
        <v>#REF!</v>
      </c>
      <c r="J7" s="37">
        <f t="shared" si="0"/>
        <v>2017</v>
      </c>
      <c r="K7" s="38">
        <f t="shared" si="1"/>
        <v>0.50388480000000002</v>
      </c>
      <c r="L7" s="38" t="e">
        <f t="shared" si="3"/>
        <v>#REF!</v>
      </c>
      <c r="M7" s="38" t="e">
        <f>IF(A7&gt;rety-1,#REF!,NA())/100000</f>
        <v>#REF!</v>
      </c>
      <c r="N7" s="38" t="e">
        <f t="shared" si="4"/>
        <v>#N/A</v>
      </c>
      <c r="O7" s="37">
        <f t="shared" si="2"/>
        <v>31.631246937551804</v>
      </c>
      <c r="P7" s="8"/>
      <c r="Q7" s="196">
        <f>-IF(R7+1=$S$1,'Long-term financial Goals'!$B$14,0)-IF(R7+1=$U$1,'Long-term financial Goals'!$D$14,0)-IF(R7+1=$W$1,'Long-term financial Goals'!$F$14,0)-IF(R7+1=$Y$1,'Long-term financial Goals'!$H$14,0)-IF(R7+1=$AA$1,'Long-term financial Goals'!$J$14,0)</f>
        <v>0</v>
      </c>
      <c r="R7" s="43">
        <f t="shared" si="12"/>
        <v>3</v>
      </c>
      <c r="S7" s="10">
        <f t="shared" si="5"/>
        <v>4</v>
      </c>
      <c r="T7" s="13">
        <f>IF(S7&lt;&gt;"",'Long-term financial Goals'!$B$13*(1+incg)^(S7-1),"")</f>
        <v>15672.765191614217</v>
      </c>
      <c r="U7" s="10">
        <f t="shared" si="6"/>
        <v>4</v>
      </c>
      <c r="V7" s="13">
        <f>IF(U7&lt;&gt;"",'Long-term financial Goals'!$D$13*(1+'Long-term financial Goals'!$D$9)^(U7-1),"")</f>
        <v>20334.729593053151</v>
      </c>
      <c r="W7" s="10">
        <f t="shared" si="7"/>
        <v>4</v>
      </c>
      <c r="X7" s="13">
        <f>IF(W7&lt;&gt;"",'Long-term financial Goals'!$F$13*(1+'Long-term financial Goals'!$F$9)^(W7-1),"")</f>
        <v>25660.534099346885</v>
      </c>
      <c r="Y7" s="10">
        <f t="shared" si="8"/>
        <v>4</v>
      </c>
      <c r="Z7" s="13">
        <f>IF(Y7&lt;&gt;"",'Long-term financial Goals'!$H$13*(1+'Long-term financial Goals'!$H$9)^(Y7-1),"")</f>
        <v>26662.611726555067</v>
      </c>
      <c r="AA7" s="10">
        <f t="shared" si="9"/>
        <v>4</v>
      </c>
      <c r="AB7" s="13">
        <f>IF(AA7&lt;&gt;"",'Long-term financial Goals'!$J$13*(1+'Long-term financial Goals'!$J$9)^(AA7-1),"")</f>
        <v>32868.461572878747</v>
      </c>
      <c r="AC7" s="8"/>
      <c r="AD7" s="14" t="e">
        <f>IF(#REF!&lt;rg1start,"",IF(#REF!&gt;rg1cs1,"",1))</f>
        <v>#REF!</v>
      </c>
      <c r="AE7" s="8"/>
      <c r="AF7" s="12" t="e">
        <f>IF(#REF!&lt;rg2start,"",IF(#REF!&gt;rg2cs2,"",1))</f>
        <v>#REF!</v>
      </c>
      <c r="AG7" s="8"/>
      <c r="AH7" s="13">
        <f t="shared" si="10"/>
        <v>201075.98838938697</v>
      </c>
      <c r="AM7" s="12" t="e">
        <f>#REF!+#REF!+#REF!</f>
        <v>#REF!</v>
      </c>
      <c r="AN7" t="s">
        <v>28</v>
      </c>
    </row>
    <row r="8" spans="1:42">
      <c r="A8" s="16">
        <f>'Retirement Planner'!D10</f>
        <v>2018</v>
      </c>
      <c r="B8" s="16">
        <f t="shared" si="11"/>
        <v>4</v>
      </c>
      <c r="C8" s="13">
        <f>'Retirement Planner'!F10</f>
        <v>54419.558400000002</v>
      </c>
      <c r="D8" s="145">
        <f>'Retirement Planner'!H10</f>
        <v>0</v>
      </c>
      <c r="E8" s="13">
        <f>'Retirement Planner'!E10</f>
        <v>87864.5748265328</v>
      </c>
      <c r="F8" s="13">
        <f>'Retirement Planner'!J10</f>
        <v>4639249.5508409319</v>
      </c>
      <c r="G8" s="13">
        <f>'Retirement Planner'!K10</f>
        <v>0</v>
      </c>
      <c r="H8" s="13">
        <f>'Retirement Planner'!M10</f>
        <v>4639249.5508409319</v>
      </c>
      <c r="I8" s="17" t="e">
        <f>IF(A8=#REF!-1,IF(F8="none",0,F8)+G8-H8,"")</f>
        <v>#REF!</v>
      </c>
      <c r="J8" s="37">
        <f t="shared" si="0"/>
        <v>2018</v>
      </c>
      <c r="K8" s="38">
        <f t="shared" si="1"/>
        <v>0.54419558400000001</v>
      </c>
      <c r="L8" s="38" t="e">
        <f t="shared" si="3"/>
        <v>#REF!</v>
      </c>
      <c r="M8" s="38" t="e">
        <f>IF(A8&gt;rety-1,#REF!,NA())/100000</f>
        <v>#REF!</v>
      </c>
      <c r="N8" s="38" t="e">
        <f t="shared" si="4"/>
        <v>#N/A</v>
      </c>
      <c r="O8" s="37">
        <f t="shared" si="2"/>
        <v>46.392495508409318</v>
      </c>
      <c r="P8" s="8"/>
      <c r="Q8" s="196">
        <f>-IF(R8+1=$S$1,'Long-term financial Goals'!$B$14,0)-IF(R8+1=$U$1,'Long-term financial Goals'!$D$14,0)-IF(R8+1=$W$1,'Long-term financial Goals'!$F$14,0)-IF(R8+1=$Y$1,'Long-term financial Goals'!$H$14,0)-IF(R8+1=$AA$1,'Long-term financial Goals'!$J$14,0)</f>
        <v>0</v>
      </c>
      <c r="R8" s="43">
        <f t="shared" si="12"/>
        <v>4</v>
      </c>
      <c r="S8" s="10">
        <f t="shared" si="5"/>
        <v>5</v>
      </c>
      <c r="T8" s="13">
        <f>IF(S8&lt;&gt;"",'Long-term financial Goals'!$B$13*(1+incg)^(S8-1),"")</f>
        <v>17240.041710775637</v>
      </c>
      <c r="U8" s="10">
        <f t="shared" si="6"/>
        <v>5</v>
      </c>
      <c r="V8" s="13">
        <f>IF(U8&lt;&gt;"",'Long-term financial Goals'!$D$13*(1+'Long-term financial Goals'!$D$9)^(U8-1),"")</f>
        <v>22368.202552358463</v>
      </c>
      <c r="W8" s="10">
        <f t="shared" si="7"/>
        <v>5</v>
      </c>
      <c r="X8" s="13">
        <f>IF(W8&lt;&gt;"",'Long-term financial Goals'!$F$13*(1+'Long-term financial Goals'!$F$9)^(W8-1),"")</f>
        <v>25660.534099346885</v>
      </c>
      <c r="Y8" s="10">
        <f t="shared" si="8"/>
        <v>5</v>
      </c>
      <c r="Z8" s="13">
        <f>IF(Y8&lt;&gt;"",'Long-term financial Goals'!$H$13*(1+'Long-term financial Goals'!$H$9)^(Y8-1),"")</f>
        <v>26662.611726555067</v>
      </c>
      <c r="AA8" s="10">
        <f t="shared" si="9"/>
        <v>5</v>
      </c>
      <c r="AB8" s="13">
        <f>IF(AA8&lt;&gt;"",'Long-term financial Goals'!$J$13*(1+'Long-term financial Goals'!$J$9)^(AA8-1),"")</f>
        <v>32868.461572878747</v>
      </c>
      <c r="AC8" s="8"/>
      <c r="AD8" s="14" t="e">
        <f>IF(#REF!&lt;rg1start,"",IF(#REF!&gt;rg1cs1,"",1))</f>
        <v>#REF!</v>
      </c>
      <c r="AE8" s="8"/>
      <c r="AF8" s="12" t="e">
        <f>IF(#REF!&lt;rg2start,"",IF(#REF!&gt;rg2cs2,"",1))</f>
        <v>#REF!</v>
      </c>
      <c r="AG8" s="8"/>
      <c r="AH8" s="13">
        <f t="shared" si="10"/>
        <v>212664.42648844759</v>
      </c>
      <c r="AM8" t="e">
        <f>MAX(#REF!)-1</f>
        <v>#REF!</v>
      </c>
    </row>
    <row r="9" spans="1:42">
      <c r="A9" s="16">
        <f>'Retirement Planner'!D11</f>
        <v>2019</v>
      </c>
      <c r="B9" s="16">
        <f t="shared" si="11"/>
        <v>5</v>
      </c>
      <c r="C9" s="13">
        <f>'Retirement Planner'!F11</f>
        <v>58773.123072000002</v>
      </c>
      <c r="D9" s="145">
        <f>'Retirement Planner'!H11</f>
        <v>0</v>
      </c>
      <c r="E9" s="13">
        <f>'Retirement Planner'!E11</f>
        <v>96651.032309186077</v>
      </c>
      <c r="F9" s="13">
        <f>'Retirement Planner'!J11</f>
        <v>6378968.1324062813</v>
      </c>
      <c r="G9" s="13">
        <f>'Retirement Planner'!K11</f>
        <v>0</v>
      </c>
      <c r="H9" s="13">
        <f>'Retirement Planner'!M11</f>
        <v>6378968.1324062813</v>
      </c>
      <c r="I9" s="17" t="e">
        <f>IF(A9=#REF!-1,IF(F9="none",0,F9)+G9-H9,"")</f>
        <v>#REF!</v>
      </c>
      <c r="J9" s="37">
        <f t="shared" si="0"/>
        <v>2019</v>
      </c>
      <c r="K9" s="38">
        <f t="shared" si="1"/>
        <v>0.58773123072</v>
      </c>
      <c r="L9" s="38" t="e">
        <f t="shared" si="3"/>
        <v>#REF!</v>
      </c>
      <c r="M9" s="38" t="e">
        <f>IF(A9&gt;rety-1,#REF!,NA())/100000</f>
        <v>#REF!</v>
      </c>
      <c r="N9" s="38" t="e">
        <f t="shared" si="4"/>
        <v>#N/A</v>
      </c>
      <c r="O9" s="37">
        <f t="shared" si="2"/>
        <v>63.789681324062812</v>
      </c>
      <c r="P9" s="8"/>
      <c r="Q9" s="196">
        <f>-IF(R9+1=$S$1,'Long-term financial Goals'!$B$14,0)-IF(R9+1=$U$1,'Long-term financial Goals'!$D$14,0)-IF(R9+1=$W$1,'Long-term financial Goals'!$F$14,0)-IF(R9+1=$Y$1,'Long-term financial Goals'!$H$14,0)-IF(R9+1=$AA$1,'Long-term financial Goals'!$J$14,0)</f>
        <v>0</v>
      </c>
      <c r="R9" s="43">
        <f t="shared" si="12"/>
        <v>5</v>
      </c>
      <c r="S9" s="10">
        <f t="shared" si="5"/>
        <v>6</v>
      </c>
      <c r="T9" s="13">
        <f>IF(S9&lt;&gt;"",'Long-term financial Goals'!$B$13*(1+incg)^(S9-1),"")</f>
        <v>18964.045881853202</v>
      </c>
      <c r="U9" s="10">
        <f t="shared" si="6"/>
        <v>6</v>
      </c>
      <c r="V9" s="13">
        <f>IF(U9&lt;&gt;"",'Long-term financial Goals'!$D$13*(1+'Long-term financial Goals'!$D$9)^(U9-1),"")</f>
        <v>24605.022807594312</v>
      </c>
      <c r="W9" s="10">
        <f t="shared" si="7"/>
        <v>6</v>
      </c>
      <c r="X9" s="13">
        <f>IF(W9&lt;&gt;"",'Long-term financial Goals'!$F$13*(1+'Long-term financial Goals'!$F$9)^(W9-1),"")</f>
        <v>25660.534099346885</v>
      </c>
      <c r="Y9" s="10">
        <f t="shared" si="8"/>
        <v>6</v>
      </c>
      <c r="Z9" s="13">
        <f>IF(Y9&lt;&gt;"",'Long-term financial Goals'!$H$13*(1+'Long-term financial Goals'!$H$9)^(Y9-1),"")</f>
        <v>26662.611726555067</v>
      </c>
      <c r="AA9" s="10">
        <f t="shared" si="9"/>
        <v>6</v>
      </c>
      <c r="AB9" s="13">
        <f>IF(AA9&lt;&gt;"",'Long-term financial Goals'!$J$13*(1+'Long-term financial Goals'!$J$9)^(AA9-1),"")</f>
        <v>32868.461572878747</v>
      </c>
      <c r="AC9" s="8"/>
      <c r="AD9" s="14" t="e">
        <f>IF(#REF!&lt;rg1start,"",IF(#REF!&gt;rg1cs1,"",1))</f>
        <v>#REF!</v>
      </c>
      <c r="AE9" s="8"/>
      <c r="AF9" s="12" t="e">
        <f>IF(#REF!&lt;rg2start,"",IF(#REF!&gt;rg2cs2,"",1))</f>
        <v>#REF!</v>
      </c>
      <c r="AG9" s="8"/>
      <c r="AH9" s="13">
        <f t="shared" si="10"/>
        <v>225411.7083974143</v>
      </c>
    </row>
    <row r="10" spans="1:42">
      <c r="A10" s="16">
        <f>'Retirement Planner'!D12</f>
        <v>2020</v>
      </c>
      <c r="B10" s="16">
        <f t="shared" si="11"/>
        <v>6</v>
      </c>
      <c r="C10" s="13">
        <f>'Retirement Planner'!F12</f>
        <v>63474.972917760002</v>
      </c>
      <c r="D10" s="145">
        <f>'Retirement Planner'!H12</f>
        <v>0</v>
      </c>
      <c r="E10" s="13">
        <f>'Retirement Planner'!E12</f>
        <v>106316.13554010469</v>
      </c>
      <c r="F10" s="13">
        <f>'Retirement Planner'!J12</f>
        <v>8420237.9347762913</v>
      </c>
      <c r="G10" s="13">
        <f>'Retirement Planner'!K12</f>
        <v>0</v>
      </c>
      <c r="H10" s="13">
        <f>'Retirement Planner'!M12</f>
        <v>8420237.9347762913</v>
      </c>
      <c r="I10" s="17" t="e">
        <f>IF(A10=#REF!-1,IF(F10="none",0,F10)+G10-H10,"")</f>
        <v>#REF!</v>
      </c>
      <c r="J10" s="37">
        <f t="shared" si="0"/>
        <v>2020</v>
      </c>
      <c r="K10" s="38">
        <f t="shared" si="1"/>
        <v>0.63474972917759998</v>
      </c>
      <c r="L10" s="38" t="e">
        <f t="shared" si="3"/>
        <v>#REF!</v>
      </c>
      <c r="M10" s="38" t="e">
        <f>IF(A10&gt;rety-1,#REF!,NA())/100000</f>
        <v>#REF!</v>
      </c>
      <c r="N10" s="38" t="e">
        <f t="shared" si="4"/>
        <v>#N/A</v>
      </c>
      <c r="O10" s="37">
        <f t="shared" si="2"/>
        <v>84.202379347762914</v>
      </c>
      <c r="P10" s="8"/>
      <c r="Q10" s="196">
        <f>-IF(R10+1=$S$1,'Long-term financial Goals'!$B$14,0)-IF(R10+1=$U$1,'Long-term financial Goals'!$D$14,0)-IF(R10+1=$W$1,'Long-term financial Goals'!$F$14,0)-IF(R10+1=$Y$1,'Long-term financial Goals'!$H$14,0)-IF(R10+1=$AA$1,'Long-term financial Goals'!$J$14,0)</f>
        <v>-1927505.1000000013</v>
      </c>
      <c r="R10" s="43">
        <f t="shared" si="12"/>
        <v>6</v>
      </c>
      <c r="S10" s="10">
        <f t="shared" si="5"/>
        <v>7</v>
      </c>
      <c r="T10" s="13">
        <f>IF(S10&lt;&gt;"",'Long-term financial Goals'!$B$13*(1+incg)^(S10-1),"")</f>
        <v>20860.450470038526</v>
      </c>
      <c r="U10" s="10">
        <f t="shared" si="6"/>
        <v>7</v>
      </c>
      <c r="V10" s="13">
        <f>IF(U10&lt;&gt;"",'Long-term financial Goals'!$D$13*(1+'Long-term financial Goals'!$D$9)^(U10-1),"")</f>
        <v>27065.525088353745</v>
      </c>
      <c r="W10" s="10">
        <f t="shared" si="7"/>
        <v>7</v>
      </c>
      <c r="X10" s="13">
        <f>IF(W10&lt;&gt;"",'Long-term financial Goals'!$F$13*(1+'Long-term financial Goals'!$F$9)^(W10-1),"")</f>
        <v>25660.534099346885</v>
      </c>
      <c r="Y10" s="10">
        <f t="shared" si="8"/>
        <v>7</v>
      </c>
      <c r="Z10" s="13">
        <f>IF(Y10&lt;&gt;"",'Long-term financial Goals'!$H$13*(1+'Long-term financial Goals'!$H$9)^(Y10-1),"")</f>
        <v>26662.611726555067</v>
      </c>
      <c r="AA10" s="10">
        <f t="shared" si="9"/>
        <v>7</v>
      </c>
      <c r="AB10" s="13">
        <f>IF(AA10&lt;&gt;"",'Long-term financial Goals'!$J$13*(1+'Long-term financial Goals'!$J$9)^(AA10-1),"")</f>
        <v>32868.461572878747</v>
      </c>
      <c r="AC10" s="8"/>
      <c r="AD10" s="14" t="e">
        <f>IF(#REF!&lt;rg1start,"",IF(#REF!&gt;rg1cs1,"",1))</f>
        <v>#REF!</v>
      </c>
      <c r="AE10" s="8"/>
      <c r="AF10" s="12" t="e">
        <f>IF(#REF!&lt;rg2start,"",IF(#REF!&gt;rg2cs2,"",1))</f>
        <v>#REF!</v>
      </c>
      <c r="AG10" s="8"/>
      <c r="AH10" s="13">
        <f t="shared" si="10"/>
        <v>239433.71849727764</v>
      </c>
    </row>
    <row r="11" spans="1:42">
      <c r="A11" s="16">
        <f>'Retirement Planner'!D13</f>
        <v>2021</v>
      </c>
      <c r="B11" s="16">
        <f t="shared" si="11"/>
        <v>7</v>
      </c>
      <c r="C11" s="13">
        <f>'Retirement Planner'!F13</f>
        <v>68552.970751180808</v>
      </c>
      <c r="D11" s="145">
        <f>'Retirement Planner'!H13</f>
        <v>0</v>
      </c>
      <c r="E11" s="13">
        <f>'Retirement Planner'!E13</f>
        <v>116947.74909411516</v>
      </c>
      <c r="F11" s="13">
        <f>'Retirement Planner'!J13</f>
        <v>10805972.01629624</v>
      </c>
      <c r="G11" s="13">
        <f>'Retirement Planner'!K13</f>
        <v>0</v>
      </c>
      <c r="H11" s="13">
        <f>'Retirement Planner'!M13</f>
        <v>10805972.01629624</v>
      </c>
      <c r="I11" s="17" t="e">
        <f>IF(A11=#REF!-1,IF(F11="none",0,F11)+G11-H11,"")</f>
        <v>#REF!</v>
      </c>
      <c r="J11" s="37">
        <f t="shared" si="0"/>
        <v>2021</v>
      </c>
      <c r="K11" s="38">
        <f t="shared" si="1"/>
        <v>0.68552970751180808</v>
      </c>
      <c r="L11" s="38" t="e">
        <f t="shared" si="3"/>
        <v>#REF!</v>
      </c>
      <c r="M11" s="38" t="e">
        <f>IF(A11&gt;rety-1,#REF!,NA())/100000</f>
        <v>#REF!</v>
      </c>
      <c r="N11" s="38" t="e">
        <f t="shared" si="4"/>
        <v>#N/A</v>
      </c>
      <c r="O11" s="37">
        <f t="shared" si="2"/>
        <v>108.05972016296239</v>
      </c>
      <c r="P11" s="8"/>
      <c r="Q11" s="196">
        <f>-IF(R11+1=$S$1,'Long-term financial Goals'!$B$14,0)-IF(R11+1=$U$1,'Long-term financial Goals'!$D$14,0)-IF(R11+1=$W$1,'Long-term financial Goals'!$F$14,0)-IF(R11+1=$Y$1,'Long-term financial Goals'!$H$14,0)-IF(R11+1=$AA$1,'Long-term financial Goals'!$J$14,0)</f>
        <v>0</v>
      </c>
      <c r="R11" s="43">
        <f t="shared" si="12"/>
        <v>7</v>
      </c>
      <c r="S11" s="10" t="str">
        <f t="shared" si="5"/>
        <v/>
      </c>
      <c r="T11" s="13" t="str">
        <f>IF(S11&lt;&gt;"",'Long-term financial Goals'!$B$13*(1+incg)^(S11-1),"")</f>
        <v/>
      </c>
      <c r="U11" s="10">
        <f t="shared" si="6"/>
        <v>8</v>
      </c>
      <c r="V11" s="13">
        <f>IF(U11&lt;&gt;"",'Long-term financial Goals'!$D$13*(1+'Long-term financial Goals'!$D$9)^(U11-1),"")</f>
        <v>29772.077597189123</v>
      </c>
      <c r="W11" s="10">
        <f t="shared" si="7"/>
        <v>8</v>
      </c>
      <c r="X11" s="13">
        <f>IF(W11&lt;&gt;"",'Long-term financial Goals'!$F$13*(1+'Long-term financial Goals'!$F$9)^(W11-1),"")</f>
        <v>25660.534099346885</v>
      </c>
      <c r="Y11" s="10">
        <f t="shared" si="8"/>
        <v>8</v>
      </c>
      <c r="Z11" s="13">
        <f>IF(Y11&lt;&gt;"",'Long-term financial Goals'!$H$13*(1+'Long-term financial Goals'!$H$9)^(Y11-1),"")</f>
        <v>26662.611726555067</v>
      </c>
      <c r="AA11" s="10">
        <f t="shared" si="9"/>
        <v>8</v>
      </c>
      <c r="AB11" s="13">
        <f>IF(AA11&lt;&gt;"",'Long-term financial Goals'!$J$13*(1+'Long-term financial Goals'!$J$9)^(AA11-1),"")</f>
        <v>32868.461572878747</v>
      </c>
      <c r="AC11" s="8"/>
      <c r="AD11" s="14" t="e">
        <f>IF(#REF!&lt;rg1start,"",IF(#REF!&gt;rg1cs1,"",1))</f>
        <v>#REF!</v>
      </c>
      <c r="AE11" s="8"/>
      <c r="AF11" s="12" t="e">
        <f>IF(#REF!&lt;rg2start,"",IF(#REF!&gt;rg2cs2,"",1))</f>
        <v>#REF!</v>
      </c>
      <c r="AG11" s="8"/>
      <c r="AH11" s="13">
        <f t="shared" si="10"/>
        <v>231911.43409008498</v>
      </c>
    </row>
    <row r="12" spans="1:42">
      <c r="A12" s="16">
        <f>'Retirement Planner'!D14</f>
        <v>2022</v>
      </c>
      <c r="B12" s="16">
        <f t="shared" si="11"/>
        <v>8</v>
      </c>
      <c r="C12" s="13">
        <f>'Retirement Planner'!F14</f>
        <v>74037.208411275278</v>
      </c>
      <c r="D12" s="145">
        <f>'Retirement Planner'!H14</f>
        <v>0</v>
      </c>
      <c r="E12" s="13">
        <f>'Retirement Planner'!E14</f>
        <v>128642.52400352668</v>
      </c>
      <c r="F12" s="13">
        <f>'Retirement Planner'!J14</f>
        <v>13584650.534772415</v>
      </c>
      <c r="G12" s="13">
        <f>'Retirement Planner'!K14</f>
        <v>0</v>
      </c>
      <c r="H12" s="13">
        <f>'Retirement Planner'!M14</f>
        <v>13584650.534772415</v>
      </c>
      <c r="I12" s="17" t="e">
        <f>IF(A12=#REF!-1,IF(F12="none",0,F12)+G12-H12,"")</f>
        <v>#REF!</v>
      </c>
      <c r="J12" s="37">
        <f t="shared" si="0"/>
        <v>2022</v>
      </c>
      <c r="K12" s="38">
        <f t="shared" si="1"/>
        <v>0.74037208411275279</v>
      </c>
      <c r="L12" s="38" t="e">
        <f t="shared" si="3"/>
        <v>#REF!</v>
      </c>
      <c r="M12" s="38" t="e">
        <f>IF(A12&gt;rety-1,#REF!,NA())/100000</f>
        <v>#REF!</v>
      </c>
      <c r="N12" s="38" t="e">
        <f t="shared" si="4"/>
        <v>#N/A</v>
      </c>
      <c r="O12" s="37">
        <f t="shared" si="2"/>
        <v>135.84650534772416</v>
      </c>
      <c r="P12" s="8"/>
      <c r="Q12" s="196">
        <f>-IF(R12+1=$S$1,'Long-term financial Goals'!$B$14,0)-IF(R12+1=$U$1,'Long-term financial Goals'!$D$14,0)-IF(R12+1=$W$1,'Long-term financial Goals'!$F$14,0)-IF(R12+1=$Y$1,'Long-term financial Goals'!$H$14,0)-IF(R12+1=$AA$1,'Long-term financial Goals'!$J$14,0)</f>
        <v>-3536921.5365000023</v>
      </c>
      <c r="R12" s="43">
        <f t="shared" si="12"/>
        <v>8</v>
      </c>
      <c r="S12" s="10" t="str">
        <f t="shared" si="5"/>
        <v/>
      </c>
      <c r="T12" s="13" t="str">
        <f>IF(S12&lt;&gt;"",'Long-term financial Goals'!$B$13*(1+incg)^(S12-1),"")</f>
        <v/>
      </c>
      <c r="U12" s="10">
        <f t="shared" si="6"/>
        <v>9</v>
      </c>
      <c r="V12" s="13">
        <f>IF(U12&lt;&gt;"",'Long-term financial Goals'!$D$13*(1+'Long-term financial Goals'!$D$9)^(U12-1),"")</f>
        <v>32749.285356908036</v>
      </c>
      <c r="W12" s="10">
        <f t="shared" si="7"/>
        <v>9</v>
      </c>
      <c r="X12" s="13">
        <f>IF(W12&lt;&gt;"",'Long-term financial Goals'!$F$13*(1+'Long-term financial Goals'!$F$9)^(W12-1),"")</f>
        <v>25660.534099346885</v>
      </c>
      <c r="Y12" s="10">
        <f t="shared" si="8"/>
        <v>9</v>
      </c>
      <c r="Z12" s="13">
        <f>IF(Y12&lt;&gt;"",'Long-term financial Goals'!$H$13*(1+'Long-term financial Goals'!$H$9)^(Y12-1),"")</f>
        <v>26662.611726555067</v>
      </c>
      <c r="AA12" s="10">
        <f t="shared" si="9"/>
        <v>9</v>
      </c>
      <c r="AB12" s="13">
        <f>IF(AA12&lt;&gt;"",'Long-term financial Goals'!$J$13*(1+'Long-term financial Goals'!$J$9)^(AA12-1),"")</f>
        <v>32868.461572878747</v>
      </c>
      <c r="AC12" s="8"/>
      <c r="AD12" s="14" t="e">
        <f>IF(#REF!&lt;rg1start,"",IF(#REF!&gt;rg1cs1,"",1))</f>
        <v>#REF!</v>
      </c>
      <c r="AE12" s="8"/>
      <c r="AF12" s="12" t="e">
        <f>IF(#REF!&lt;rg2start,"",IF(#REF!&gt;rg2cs2,"",1))</f>
        <v>#REF!</v>
      </c>
      <c r="AG12" s="8"/>
      <c r="AH12" s="13">
        <f t="shared" si="10"/>
        <v>246583.41675921541</v>
      </c>
    </row>
    <row r="13" spans="1:42">
      <c r="A13" s="16">
        <f>'Retirement Planner'!D15</f>
        <v>2023</v>
      </c>
      <c r="B13" s="16">
        <f t="shared" si="11"/>
        <v>9</v>
      </c>
      <c r="C13" s="13">
        <f>'Retirement Planner'!F15</f>
        <v>79960.185084177298</v>
      </c>
      <c r="D13" s="145">
        <f>'Retirement Planner'!H15</f>
        <v>0</v>
      </c>
      <c r="E13" s="13">
        <f>'Retirement Planner'!E15</f>
        <v>141506.77640387934</v>
      </c>
      <c r="F13" s="13">
        <f>'Retirement Planner'!J15</f>
        <v>16811005.036780864</v>
      </c>
      <c r="G13" s="13">
        <f>'Retirement Planner'!K15</f>
        <v>0</v>
      </c>
      <c r="H13" s="13">
        <f>'Retirement Planner'!M15</f>
        <v>16811005.036780864</v>
      </c>
      <c r="I13" s="17" t="e">
        <f>IF(A13=#REF!-1,IF(F13="none",0,F13)+G13-H13,"")</f>
        <v>#REF!</v>
      </c>
      <c r="J13" s="37">
        <f t="shared" si="0"/>
        <v>2023</v>
      </c>
      <c r="K13" s="38">
        <f t="shared" si="1"/>
        <v>0.79960185084177293</v>
      </c>
      <c r="L13" s="38" t="e">
        <f t="shared" si="3"/>
        <v>#REF!</v>
      </c>
      <c r="M13" s="38" t="e">
        <f>IF(A13&gt;rety-1,#REF!,NA())/100000</f>
        <v>#REF!</v>
      </c>
      <c r="N13" s="38" t="e">
        <f t="shared" si="4"/>
        <v>#N/A</v>
      </c>
      <c r="O13" s="37">
        <f t="shared" si="2"/>
        <v>168.11005036780864</v>
      </c>
      <c r="P13" s="8"/>
      <c r="Q13" s="196">
        <f>-IF(R13+1=$S$1,'Long-term financial Goals'!$B$14,0)-IF(R13+1=$U$1,'Long-term financial Goals'!$D$14,0)-IF(R13+1=$W$1,'Long-term financial Goals'!$F$14,0)-IF(R13+1=$Y$1,'Long-term financial Goals'!$H$14,0)-IF(R13+1=$AA$1,'Long-term financial Goals'!$J$14,0)</f>
        <v>0</v>
      </c>
      <c r="R13" s="43">
        <f t="shared" si="12"/>
        <v>9</v>
      </c>
      <c r="S13" s="10" t="str">
        <f t="shared" si="5"/>
        <v/>
      </c>
      <c r="T13" s="13" t="str">
        <f>IF(S13&lt;&gt;"",'Long-term financial Goals'!$B$13*(1+incg)^(S13-1),"")</f>
        <v/>
      </c>
      <c r="U13" s="10" t="str">
        <f t="shared" si="6"/>
        <v/>
      </c>
      <c r="V13" s="13" t="str">
        <f>IF(U13&lt;&gt;"",'Long-term financial Goals'!$D$13*(1+'Long-term financial Goals'!$D$9)^(U13-1),"")</f>
        <v/>
      </c>
      <c r="W13" s="10">
        <f t="shared" si="7"/>
        <v>10</v>
      </c>
      <c r="X13" s="13">
        <f>IF(W13&lt;&gt;"",'Long-term financial Goals'!$F$13*(1+'Long-term financial Goals'!$F$9)^(W13-1),"")</f>
        <v>25660.534099346885</v>
      </c>
      <c r="Y13" s="10">
        <f t="shared" si="8"/>
        <v>10</v>
      </c>
      <c r="Z13" s="13">
        <f>IF(Y13&lt;&gt;"",'Long-term financial Goals'!$H$13*(1+'Long-term financial Goals'!$H$9)^(Y13-1),"")</f>
        <v>26662.611726555067</v>
      </c>
      <c r="AA13" s="10">
        <f t="shared" si="9"/>
        <v>10</v>
      </c>
      <c r="AB13" s="13">
        <f>IF(AA13&lt;&gt;"",'Long-term financial Goals'!$J$13*(1+'Long-term financial Goals'!$J$9)^(AA13-1),"")</f>
        <v>32868.461572878747</v>
      </c>
      <c r="AC13" s="8"/>
      <c r="AD13" s="14" t="e">
        <f>IF(#REF!&lt;rg1start,"",IF(#REF!&gt;rg1cs1,"",1))</f>
        <v>#REF!</v>
      </c>
      <c r="AE13" s="8"/>
      <c r="AF13" s="12" t="e">
        <f>IF(#REF!&lt;rg2start,"",IF(#REF!&gt;rg2cs2,"",1))</f>
        <v>#REF!</v>
      </c>
      <c r="AG13" s="8"/>
      <c r="AH13" s="13">
        <f t="shared" si="10"/>
        <v>226698.38380266004</v>
      </c>
    </row>
    <row r="14" spans="1:42">
      <c r="A14" s="16">
        <f>'Retirement Planner'!D16</f>
        <v>2024</v>
      </c>
      <c r="B14" s="16">
        <f t="shared" si="11"/>
        <v>10</v>
      </c>
      <c r="C14" s="13">
        <f>'Retirement Planner'!F16</f>
        <v>86356.99989091148</v>
      </c>
      <c r="D14" s="145">
        <f>'Retirement Planner'!H16</f>
        <v>0</v>
      </c>
      <c r="E14" s="13">
        <f>'Retirement Planner'!E16</f>
        <v>155657.45404426727</v>
      </c>
      <c r="F14" s="13">
        <f>'Retirement Planner'!J16</f>
        <v>20546783.933843277</v>
      </c>
      <c r="G14" s="13">
        <f>'Retirement Planner'!K16</f>
        <v>0</v>
      </c>
      <c r="H14" s="13">
        <f>'Retirement Planner'!M16</f>
        <v>20546783.933843277</v>
      </c>
      <c r="I14" s="17" t="e">
        <f>IF(A14=#REF!-1,IF(F14="none",0,F14)+G14-H14,"")</f>
        <v>#REF!</v>
      </c>
      <c r="J14" s="37">
        <f t="shared" si="0"/>
        <v>2024</v>
      </c>
      <c r="K14" s="38">
        <f t="shared" si="1"/>
        <v>0.86356999890911479</v>
      </c>
      <c r="L14" s="38" t="e">
        <f t="shared" si="3"/>
        <v>#REF!</v>
      </c>
      <c r="M14" s="38" t="e">
        <f>IF(A14&gt;rety-1,#REF!,NA())/100000</f>
        <v>#REF!</v>
      </c>
      <c r="N14" s="38" t="e">
        <f t="shared" si="4"/>
        <v>#N/A</v>
      </c>
      <c r="O14" s="37">
        <f t="shared" si="2"/>
        <v>205.46783933843278</v>
      </c>
      <c r="P14" s="8"/>
      <c r="Q14" s="196">
        <f>-IF(R14+1=$S$1,'Long-term financial Goals'!$B$14,0)-IF(R14+1=$U$1,'Long-term financial Goals'!$D$14,0)-IF(R14+1=$W$1,'Long-term financial Goals'!$F$14,0)-IF(R14+1=$Y$1,'Long-term financial Goals'!$H$14,0)-IF(R14+1=$AA$1,'Long-term financial Goals'!$J$14,0)</f>
        <v>-5706233.4122200049</v>
      </c>
      <c r="R14" s="43">
        <f t="shared" si="12"/>
        <v>10</v>
      </c>
      <c r="S14" s="10" t="str">
        <f t="shared" si="5"/>
        <v/>
      </c>
      <c r="T14" s="13" t="str">
        <f>IF(S14&lt;&gt;"",'Long-term financial Goals'!$B$13*(1+incg)^(S14-1),"")</f>
        <v/>
      </c>
      <c r="U14" s="10" t="str">
        <f t="shared" si="6"/>
        <v/>
      </c>
      <c r="V14" s="13" t="str">
        <f>IF(U14&lt;&gt;"",'Long-term financial Goals'!$D$13*(1+'Long-term financial Goals'!$D$9)^(U14-1),"")</f>
        <v/>
      </c>
      <c r="W14" s="10">
        <f t="shared" si="7"/>
        <v>11</v>
      </c>
      <c r="X14" s="13">
        <f>IF(W14&lt;&gt;"",'Long-term financial Goals'!$F$13*(1+'Long-term financial Goals'!$F$9)^(W14-1),"")</f>
        <v>25660.534099346885</v>
      </c>
      <c r="Y14" s="10">
        <f t="shared" si="8"/>
        <v>11</v>
      </c>
      <c r="Z14" s="13">
        <f>IF(Y14&lt;&gt;"",'Long-term financial Goals'!$H$13*(1+'Long-term financial Goals'!$H$9)^(Y14-1),"")</f>
        <v>26662.611726555067</v>
      </c>
      <c r="AA14" s="10">
        <f t="shared" si="9"/>
        <v>11</v>
      </c>
      <c r="AB14" s="13">
        <f>IF(AA14&lt;&gt;"",'Long-term financial Goals'!$J$13*(1+'Long-term financial Goals'!$J$9)^(AA14-1),"")</f>
        <v>32868.461572878747</v>
      </c>
      <c r="AC14" s="8"/>
      <c r="AD14" s="14" t="e">
        <f>IF(#REF!&lt;rg1start,"",IF(#REF!&gt;rg1cs1,"",1))</f>
        <v>#REF!</v>
      </c>
      <c r="AE14" s="8"/>
      <c r="AF14" s="12" t="e">
        <f>IF(#REF!&lt;rg2start,"",IF(#REF!&gt;rg2cs2,"",1))</f>
        <v>#REF!</v>
      </c>
      <c r="AG14" s="8"/>
      <c r="AH14" s="13">
        <f t="shared" si="10"/>
        <v>240849.06144304798</v>
      </c>
    </row>
    <row r="15" spans="1:42">
      <c r="A15" s="16">
        <f>'Retirement Planner'!D17</f>
        <v>2025</v>
      </c>
      <c r="B15" s="16">
        <f t="shared" si="11"/>
        <v>11</v>
      </c>
      <c r="C15" s="13">
        <f>'Retirement Planner'!F17</f>
        <v>93265.559882184403</v>
      </c>
      <c r="D15" s="145">
        <f>'Retirement Planner'!H17</f>
        <v>0</v>
      </c>
      <c r="E15" s="13">
        <f>'Retirement Planner'!E17</f>
        <v>171223.19944869401</v>
      </c>
      <c r="F15" s="13">
        <f>'Retirement Planner'!J17</f>
        <v>24861608.559950367</v>
      </c>
      <c r="G15" s="13">
        <f>'Retirement Planner'!K17</f>
        <v>0</v>
      </c>
      <c r="H15" s="13">
        <f>'Retirement Planner'!M17</f>
        <v>24861608.559950367</v>
      </c>
      <c r="I15" s="17" t="e">
        <f>IF(A15=#REF!-1,IF(F15="none",0,F15)+G15-H15,"")</f>
        <v>#REF!</v>
      </c>
      <c r="J15" s="37">
        <f t="shared" si="0"/>
        <v>2025</v>
      </c>
      <c r="K15" s="38">
        <f t="shared" si="1"/>
        <v>0.93265559882184401</v>
      </c>
      <c r="L15" s="38" t="e">
        <f t="shared" si="3"/>
        <v>#REF!</v>
      </c>
      <c r="M15" s="38" t="e">
        <f>IF(A15&gt;rety-1,#REF!,NA())/100000</f>
        <v>#REF!</v>
      </c>
      <c r="N15" s="38" t="e">
        <f t="shared" si="4"/>
        <v>#N/A</v>
      </c>
      <c r="O15" s="37">
        <f t="shared" si="2"/>
        <v>248.61608559950366</v>
      </c>
      <c r="P15" s="8"/>
      <c r="Q15" s="196">
        <f>-IF(R15+1=$S$1,'Long-term financial Goals'!$B$14,0)-IF(R15+1=$U$1,'Long-term financial Goals'!$D$14,0)-IF(R15+1=$W$1,'Long-term financial Goals'!$F$14,0)-IF(R15+1=$Y$1,'Long-term financial Goals'!$H$14,0)-IF(R15+1=$AA$1,'Long-term financial Goals'!$J$14,0)</f>
        <v>0</v>
      </c>
      <c r="R15" s="43">
        <f t="shared" si="12"/>
        <v>11</v>
      </c>
      <c r="S15" s="10" t="str">
        <f t="shared" si="5"/>
        <v/>
      </c>
      <c r="T15" s="13" t="str">
        <f>IF(S15&lt;&gt;"",'Long-term financial Goals'!$B$13*(1+incg)^(S15-1),"")</f>
        <v/>
      </c>
      <c r="U15" s="10" t="str">
        <f t="shared" si="6"/>
        <v/>
      </c>
      <c r="V15" s="13" t="str">
        <f>IF(U15&lt;&gt;"",'Long-term financial Goals'!$D$13*(1+'Long-term financial Goals'!$D$9)^(U15-1),"")</f>
        <v/>
      </c>
      <c r="W15" s="10" t="str">
        <f t="shared" si="7"/>
        <v/>
      </c>
      <c r="X15" s="13" t="str">
        <f>IF(W15&lt;&gt;"",'Long-term financial Goals'!$F$13*(1+'Long-term financial Goals'!$F$9)^(W15-1),"")</f>
        <v/>
      </c>
      <c r="Y15" s="10">
        <f t="shared" si="8"/>
        <v>12</v>
      </c>
      <c r="Z15" s="13">
        <f>IF(Y15&lt;&gt;"",'Long-term financial Goals'!$H$13*(1+'Long-term financial Goals'!$H$9)^(Y15-1),"")</f>
        <v>26662.611726555067</v>
      </c>
      <c r="AA15" s="10">
        <f t="shared" si="9"/>
        <v>12</v>
      </c>
      <c r="AB15" s="13">
        <f>IF(AA15&lt;&gt;"",'Long-term financial Goals'!$J$13*(1+'Long-term financial Goals'!$J$9)^(AA15-1),"")</f>
        <v>32868.461572878747</v>
      </c>
      <c r="AC15" s="8"/>
      <c r="AD15" s="14" t="e">
        <f>IF(#REF!&lt;rg1start,"",IF(#REF!&gt;rg1cs1,"",1))</f>
        <v>#REF!</v>
      </c>
      <c r="AE15" s="8"/>
      <c r="AF15" s="12" t="e">
        <f>IF(#REF!&lt;rg2start,"",IF(#REF!&gt;rg2cs2,"",1))</f>
        <v>#REF!</v>
      </c>
      <c r="AG15" s="8"/>
      <c r="AH15" s="13">
        <f t="shared" si="10"/>
        <v>230754.27274812781</v>
      </c>
    </row>
    <row r="16" spans="1:42">
      <c r="A16" s="16">
        <f>'Retirement Planner'!D18</f>
        <v>2026</v>
      </c>
      <c r="B16" s="16">
        <f t="shared" si="11"/>
        <v>12</v>
      </c>
      <c r="C16" s="13">
        <f>'Retirement Planner'!F18</f>
        <v>100726.80467275916</v>
      </c>
      <c r="D16" s="145">
        <f>'Retirement Planner'!H18</f>
        <v>0</v>
      </c>
      <c r="E16" s="13">
        <f>'Retirement Planner'!E18</f>
        <v>188345.51939356342</v>
      </c>
      <c r="F16" s="13">
        <f>'Retirement Planner'!J18</f>
        <v>29833930.27194044</v>
      </c>
      <c r="G16" s="13">
        <f>'Retirement Planner'!K18</f>
        <v>0</v>
      </c>
      <c r="H16" s="13">
        <f>'Retirement Planner'!M18</f>
        <v>29833930.27194044</v>
      </c>
      <c r="I16" s="17" t="e">
        <f>IF(A16=#REF!-1,IF(F16="none",0,F16)+G16-H16,"")</f>
        <v>#REF!</v>
      </c>
      <c r="J16" s="37">
        <f t="shared" si="0"/>
        <v>2026</v>
      </c>
      <c r="K16" s="38">
        <f t="shared" si="1"/>
        <v>1.0072680467275916</v>
      </c>
      <c r="L16" s="38" t="e">
        <f t="shared" si="3"/>
        <v>#REF!</v>
      </c>
      <c r="M16" s="38" t="e">
        <f>IF(A16&gt;rety-1,#REF!,NA())/100000</f>
        <v>#REF!</v>
      </c>
      <c r="N16" s="38" t="e">
        <f t="shared" si="4"/>
        <v>#N/A</v>
      </c>
      <c r="O16" s="37">
        <f t="shared" si="2"/>
        <v>298.33930271940437</v>
      </c>
      <c r="P16" s="8"/>
      <c r="Q16" s="196">
        <f>-IF(R16+1=$S$1,'Long-term financial Goals'!$B$14,0)-IF(R16+1=$U$1,'Long-term financial Goals'!$D$14,0)-IF(R16+1=$W$1,'Long-term financial Goals'!$F$14,0)-IF(R16+1=$Y$1,'Long-term financial Goals'!$H$14,0)-IF(R16+1=$AA$1,'Long-term financial Goals'!$J$14,0)</f>
        <v>-8630678.0359827578</v>
      </c>
      <c r="R16" s="43">
        <f t="shared" si="12"/>
        <v>12</v>
      </c>
      <c r="S16" s="10" t="str">
        <f t="shared" si="5"/>
        <v/>
      </c>
      <c r="T16" s="13" t="str">
        <f>IF(S16&lt;&gt;"",'Long-term financial Goals'!$B$13*(1+incg)^(S16-1),"")</f>
        <v/>
      </c>
      <c r="U16" s="10" t="str">
        <f t="shared" si="6"/>
        <v/>
      </c>
      <c r="V16" s="13" t="str">
        <f>IF(U16&lt;&gt;"",'Long-term financial Goals'!$D$13*(1+'Long-term financial Goals'!$D$9)^(U16-1),"")</f>
        <v/>
      </c>
      <c r="W16" s="10" t="str">
        <f t="shared" si="7"/>
        <v/>
      </c>
      <c r="X16" s="13" t="str">
        <f>IF(W16&lt;&gt;"",'Long-term financial Goals'!$F$13*(1+'Long-term financial Goals'!$F$9)^(W16-1),"")</f>
        <v/>
      </c>
      <c r="Y16" s="10">
        <f t="shared" si="8"/>
        <v>13</v>
      </c>
      <c r="Z16" s="13">
        <f>IF(Y16&lt;&gt;"",'Long-term financial Goals'!$H$13*(1+'Long-term financial Goals'!$H$9)^(Y16-1),"")</f>
        <v>26662.611726555067</v>
      </c>
      <c r="AA16" s="10">
        <f t="shared" si="9"/>
        <v>13</v>
      </c>
      <c r="AB16" s="13">
        <f>IF(AA16&lt;&gt;"",'Long-term financial Goals'!$J$13*(1+'Long-term financial Goals'!$J$9)^(AA16-1),"")</f>
        <v>32868.461572878747</v>
      </c>
      <c r="AC16" s="8"/>
      <c r="AD16" s="14" t="e">
        <f>IF(#REF!&lt;rg1start,"",IF(#REF!&gt;rg1cs1,"",1))</f>
        <v>#REF!</v>
      </c>
      <c r="AE16" s="8"/>
      <c r="AF16" s="12" t="e">
        <f>IF(#REF!&lt;rg2start,"",IF(#REF!&gt;rg2cs2,"",1))</f>
        <v>#REF!</v>
      </c>
      <c r="AG16" s="8"/>
      <c r="AH16" s="13">
        <f t="shared" si="10"/>
        <v>247876.59269299725</v>
      </c>
    </row>
    <row r="17" spans="1:38">
      <c r="A17" s="16">
        <f>'Retirement Planner'!D19</f>
        <v>2027</v>
      </c>
      <c r="B17" s="16">
        <f t="shared" si="11"/>
        <v>13</v>
      </c>
      <c r="C17" s="13">
        <f>'Retirement Planner'!F19</f>
        <v>108784.94904657989</v>
      </c>
      <c r="D17" s="145">
        <f>'Retirement Planner'!H19</f>
        <v>0</v>
      </c>
      <c r="E17" s="13">
        <f>'Retirement Planner'!E19</f>
        <v>207180.07133291976</v>
      </c>
      <c r="F17" s="13">
        <f>'Retirement Planner'!J19</f>
        <v>35552100.240729026</v>
      </c>
      <c r="G17" s="13">
        <f>'Retirement Planner'!K19</f>
        <v>0</v>
      </c>
      <c r="H17" s="13">
        <f>'Retirement Planner'!M19</f>
        <v>35552100.240729026</v>
      </c>
      <c r="I17" s="17" t="e">
        <f>IF(A17=#REF!-1,IF(F17="none",0,F17)+G17-H17,"")</f>
        <v>#REF!</v>
      </c>
      <c r="J17" s="37">
        <f t="shared" si="0"/>
        <v>2027</v>
      </c>
      <c r="K17" s="38">
        <f t="shared" si="1"/>
        <v>1.0878494904657989</v>
      </c>
      <c r="L17" s="38" t="e">
        <f t="shared" si="3"/>
        <v>#REF!</v>
      </c>
      <c r="M17" s="38" t="e">
        <f>IF(A17&gt;rety-1,#REF!,NA())/100000</f>
        <v>#REF!</v>
      </c>
      <c r="N17" s="38" t="e">
        <f t="shared" si="4"/>
        <v>#N/A</v>
      </c>
      <c r="O17" s="37">
        <f t="shared" si="2"/>
        <v>355.52100240729027</v>
      </c>
      <c r="P17" s="8"/>
      <c r="Q17" s="196">
        <f>-IF(R17+1=$S$1,'Long-term financial Goals'!$B$14,0)-IF(R17+1=$U$1,'Long-term financial Goals'!$D$14,0)-IF(R17+1=$W$1,'Long-term financial Goals'!$F$14,0)-IF(R17+1=$Y$1,'Long-term financial Goals'!$H$14,0)-IF(R17+1=$AA$1,'Long-term financial Goals'!$J$14,0)</f>
        <v>0</v>
      </c>
      <c r="R17" s="43">
        <f t="shared" si="12"/>
        <v>13</v>
      </c>
      <c r="S17" s="10" t="str">
        <f t="shared" si="5"/>
        <v/>
      </c>
      <c r="T17" s="13" t="str">
        <f>IF(S17&lt;&gt;"",'Long-term financial Goals'!$B$13*(1+incg)^(S17-1),"")</f>
        <v/>
      </c>
      <c r="U17" s="10" t="str">
        <f t="shared" si="6"/>
        <v/>
      </c>
      <c r="V17" s="13" t="str">
        <f>IF(U17&lt;&gt;"",'Long-term financial Goals'!$D$13*(1+'Long-term financial Goals'!$D$9)^(U17-1),"")</f>
        <v/>
      </c>
      <c r="W17" s="10" t="str">
        <f t="shared" si="7"/>
        <v/>
      </c>
      <c r="X17" s="13" t="str">
        <f>IF(W17&lt;&gt;"",'Long-term financial Goals'!$F$13*(1+'Long-term financial Goals'!$F$9)^(W17-1),"")</f>
        <v/>
      </c>
      <c r="Y17" s="10" t="str">
        <f t="shared" si="8"/>
        <v/>
      </c>
      <c r="Z17" s="13" t="str">
        <f>IF(Y17&lt;&gt;"",'Long-term financial Goals'!$H$13*(1+'Long-term financial Goals'!$H$9)^(Y17-1),"")</f>
        <v/>
      </c>
      <c r="AA17" s="10">
        <f t="shared" si="9"/>
        <v>14</v>
      </c>
      <c r="AB17" s="13">
        <f>IF(AA17&lt;&gt;"",'Long-term financial Goals'!$J$13*(1+'Long-term financial Goals'!$J$9)^(AA17-1),"")</f>
        <v>32868.461572878747</v>
      </c>
      <c r="AC17" s="8"/>
      <c r="AD17" s="14" t="e">
        <f>IF(#REF!&lt;rg1start,"",IF(#REF!&gt;rg1cs1,"",1))</f>
        <v>#REF!</v>
      </c>
      <c r="AE17" s="8"/>
      <c r="AF17" s="12" t="e">
        <f>IF(#REF!&lt;rg2start,"",IF(#REF!&gt;rg2cs2,"",1))</f>
        <v>#REF!</v>
      </c>
      <c r="AG17" s="8"/>
      <c r="AH17" s="13">
        <f t="shared" si="10"/>
        <v>240048.53290579852</v>
      </c>
      <c r="AI17"/>
      <c r="AJ17"/>
      <c r="AK17"/>
      <c r="AL17"/>
    </row>
    <row r="18" spans="1:38">
      <c r="A18" s="16">
        <f>'Retirement Planner'!D20</f>
        <v>2028</v>
      </c>
      <c r="B18" s="16">
        <f t="shared" si="11"/>
        <v>14</v>
      </c>
      <c r="C18" s="13">
        <f>'Retirement Planner'!F20</f>
        <v>117487.74497030627</v>
      </c>
      <c r="D18" s="145">
        <f>'Retirement Planner'!H20</f>
        <v>0</v>
      </c>
      <c r="E18" s="13">
        <f>'Retirement Planner'!E20</f>
        <v>227898.07846621174</v>
      </c>
      <c r="F18" s="13">
        <f>'Retirement Planner'!J20</f>
        <v>42115564.900555924</v>
      </c>
      <c r="G18" s="13">
        <f>'Retirement Planner'!K20</f>
        <v>0</v>
      </c>
      <c r="H18" s="13">
        <f>'Retirement Planner'!M20</f>
        <v>42115564.900555924</v>
      </c>
      <c r="I18" s="17" t="e">
        <f>IF(A18=#REF!-1,IF(F18="none",0,F18)+G18-H18,"")</f>
        <v>#REF!</v>
      </c>
      <c r="J18" s="37">
        <f t="shared" si="0"/>
        <v>2028</v>
      </c>
      <c r="K18" s="38">
        <f t="shared" si="1"/>
        <v>1.1748774497030627</v>
      </c>
      <c r="L18" s="38" t="e">
        <f t="shared" si="3"/>
        <v>#REF!</v>
      </c>
      <c r="M18" s="38" t="e">
        <f>IF(A18&gt;rety-1,#REF!,NA())/100000</f>
        <v>#REF!</v>
      </c>
      <c r="N18" s="38" t="e">
        <f t="shared" si="4"/>
        <v>#N/A</v>
      </c>
      <c r="O18" s="37">
        <f t="shared" si="2"/>
        <v>421.15564900555921</v>
      </c>
      <c r="P18" s="8"/>
      <c r="Q18" s="196">
        <f>-IF(R18+1=$S$1,'Long-term financial Goals'!$B$14,0)-IF(R18+1=$U$1,'Long-term financial Goals'!$D$14,0)-IF(R18+1=$W$1,'Long-term financial Goals'!$F$14,0)-IF(R18+1=$Y$1,'Long-term financial Goals'!$H$14,0)-IF(R18+1=$AA$1,'Long-term financial Goals'!$J$14,0)</f>
        <v>-12531744.508246966</v>
      </c>
      <c r="R18" s="43">
        <f t="shared" si="12"/>
        <v>14</v>
      </c>
      <c r="S18" s="10" t="str">
        <f t="shared" si="5"/>
        <v/>
      </c>
      <c r="T18" s="13" t="str">
        <f>IF(S18&lt;&gt;"",'Long-term financial Goals'!$B$13*(1+incg)^(S18-1),"")</f>
        <v/>
      </c>
      <c r="U18" s="10" t="str">
        <f t="shared" si="6"/>
        <v/>
      </c>
      <c r="V18" s="13" t="str">
        <f>IF(U18&lt;&gt;"",'Long-term financial Goals'!$D$13*(1+'Long-term financial Goals'!$D$9)^(U18-1),"")</f>
        <v/>
      </c>
      <c r="W18" s="10" t="str">
        <f t="shared" si="7"/>
        <v/>
      </c>
      <c r="X18" s="13" t="str">
        <f>IF(W18&lt;&gt;"",'Long-term financial Goals'!$F$13*(1+'Long-term financial Goals'!$F$9)^(W18-1),"")</f>
        <v/>
      </c>
      <c r="Y18" s="10" t="str">
        <f t="shared" si="8"/>
        <v/>
      </c>
      <c r="Z18" s="13" t="str">
        <f>IF(Y18&lt;&gt;"",'Long-term financial Goals'!$H$13*(1+'Long-term financial Goals'!$H$9)^(Y18-1),"")</f>
        <v/>
      </c>
      <c r="AA18" s="10">
        <f t="shared" si="9"/>
        <v>15</v>
      </c>
      <c r="AB18" s="13">
        <f>IF(AA18&lt;&gt;"",'Long-term financial Goals'!$J$13*(1+'Long-term financial Goals'!$J$9)^(AA18-1),"")</f>
        <v>32868.461572878747</v>
      </c>
      <c r="AC18" s="8"/>
      <c r="AD18" s="14" t="e">
        <f>IF(#REF!&lt;rg1start,"",IF(#REF!&gt;rg1cs1,"",1))</f>
        <v>#REF!</v>
      </c>
      <c r="AE18" s="8"/>
      <c r="AF18" s="12" t="e">
        <f>IF(#REF!&lt;rg2start,"",IF(#REF!&gt;rg2cs2,"",1))</f>
        <v>#REF!</v>
      </c>
      <c r="AG18" s="8"/>
      <c r="AH18" s="13">
        <f t="shared" si="10"/>
        <v>260766.5400390905</v>
      </c>
      <c r="AI18"/>
      <c r="AJ18"/>
      <c r="AK18"/>
      <c r="AL18"/>
    </row>
    <row r="19" spans="1:38">
      <c r="A19" s="16">
        <f>'Retirement Planner'!D21</f>
        <v>2029</v>
      </c>
      <c r="B19" s="16">
        <f t="shared" si="11"/>
        <v>15</v>
      </c>
      <c r="C19" s="13">
        <f>'Retirement Planner'!F21</f>
        <v>126886.76456793078</v>
      </c>
      <c r="D19" s="145">
        <f>'Retirement Planner'!H21</f>
        <v>0</v>
      </c>
      <c r="E19" s="13">
        <f>'Retirement Planner'!E21</f>
        <v>250687.88631283291</v>
      </c>
      <c r="F19" s="13">
        <f>'Retirement Planner'!J21</f>
        <v>49636201.489940912</v>
      </c>
      <c r="G19" s="13">
        <f>'Retirement Planner'!K21</f>
        <v>0</v>
      </c>
      <c r="H19" s="13">
        <f>'Retirement Planner'!M21</f>
        <v>49636201.489940912</v>
      </c>
      <c r="I19" s="17" t="e">
        <f>IF(A19=#REF!-1,IF(F19="none",0,F19)+G19-H19,"")</f>
        <v>#REF!</v>
      </c>
      <c r="J19" s="37">
        <f t="shared" si="0"/>
        <v>2029</v>
      </c>
      <c r="K19" s="38">
        <f t="shared" si="1"/>
        <v>1.2688676456793078</v>
      </c>
      <c r="L19" s="38" t="e">
        <f t="shared" si="3"/>
        <v>#REF!</v>
      </c>
      <c r="M19" s="38" t="e">
        <f>IF(A19&gt;rety-1,#REF!,NA())/100000</f>
        <v>#REF!</v>
      </c>
      <c r="N19" s="38" t="e">
        <f t="shared" si="4"/>
        <v>#N/A</v>
      </c>
      <c r="O19" s="37">
        <f t="shared" si="2"/>
        <v>496.36201489940913</v>
      </c>
      <c r="P19" s="8"/>
      <c r="Q19" s="196">
        <f>-IF(R19+1=$S$1,'Long-term financial Goals'!$B$14,0)-IF(R19+1=$U$1,'Long-term financial Goals'!$D$14,0)-IF(R19+1=$W$1,'Long-term financial Goals'!$F$14,0)-IF(R19+1=$Y$1,'Long-term financial Goals'!$H$14,0)-IF(R19+1=$AA$1,'Long-term financial Goals'!$J$14,0)</f>
        <v>0</v>
      </c>
      <c r="R19" s="43">
        <f t="shared" si="12"/>
        <v>15</v>
      </c>
      <c r="S19" s="10" t="str">
        <f t="shared" si="5"/>
        <v/>
      </c>
      <c r="T19" s="13" t="str">
        <f>IF(S19&lt;&gt;"",'Long-term financial Goals'!$B$13*(1+incg)^(S19-1),"")</f>
        <v/>
      </c>
      <c r="U19" s="10" t="str">
        <f t="shared" si="6"/>
        <v/>
      </c>
      <c r="V19" s="13" t="str">
        <f>IF(U19&lt;&gt;"",'Long-term financial Goals'!$D$13*(1+'Long-term financial Goals'!$D$9)^(U19-1),"")</f>
        <v/>
      </c>
      <c r="W19" s="10" t="str">
        <f t="shared" si="7"/>
        <v/>
      </c>
      <c r="X19" s="13" t="str">
        <f>IF(W19&lt;&gt;"",'Long-term financial Goals'!$F$13*(1+'Long-term financial Goals'!$F$9)^(W19-1),"")</f>
        <v/>
      </c>
      <c r="Y19" s="10" t="str">
        <f t="shared" si="8"/>
        <v/>
      </c>
      <c r="Z19" s="13" t="str">
        <f>IF(Y19&lt;&gt;"",'Long-term financial Goals'!$H$13*(1+'Long-term financial Goals'!$H$9)^(Y19-1),"")</f>
        <v/>
      </c>
      <c r="AA19" s="10" t="str">
        <f t="shared" si="9"/>
        <v/>
      </c>
      <c r="AB19" s="13" t="str">
        <f>IF(AA19&lt;&gt;"",'Long-term financial Goals'!$J$13*(1+'Long-term financial Goals'!$J$9)^(AA19-1),"")</f>
        <v/>
      </c>
      <c r="AC19" s="8"/>
      <c r="AD19" s="14" t="e">
        <f>IF(#REF!&lt;rg1start,"",IF(#REF!&gt;rg1cs1,"",1))</f>
        <v>#REF!</v>
      </c>
      <c r="AE19" s="8"/>
      <c r="AF19" s="12" t="e">
        <f>IF(#REF!&lt;rg2start,"",IF(#REF!&gt;rg2cs2,"",1))</f>
        <v>#REF!</v>
      </c>
      <c r="AG19" s="8"/>
      <c r="AH19" s="13">
        <f t="shared" si="10"/>
        <v>250687.88631283291</v>
      </c>
      <c r="AI19"/>
      <c r="AJ19"/>
      <c r="AK19"/>
      <c r="AL19"/>
    </row>
    <row r="20" spans="1:38">
      <c r="A20" s="16">
        <f>'Retirement Planner'!D22</f>
        <v>2030</v>
      </c>
      <c r="B20" s="16">
        <f t="shared" si="11"/>
        <v>16</v>
      </c>
      <c r="C20" s="13">
        <f>'Retirement Planner'!F22</f>
        <v>137037.70573336523</v>
      </c>
      <c r="D20" s="145">
        <f>'Retirement Planner'!H22</f>
        <v>0</v>
      </c>
      <c r="E20" s="13">
        <f>'Retirement Planner'!E22</f>
        <v>275756.67494411621</v>
      </c>
      <c r="F20" s="13">
        <f>'Retirement Planner'!J22</f>
        <v>58239809.748197339</v>
      </c>
      <c r="G20" s="13">
        <f>'Retirement Planner'!K22</f>
        <v>0</v>
      </c>
      <c r="H20" s="13">
        <f>'Retirement Planner'!M22</f>
        <v>58239809.748197339</v>
      </c>
      <c r="I20" s="17" t="e">
        <f>IF(A20=#REF!-1,IF(F20="none",0,F20)+G20-H20,"")</f>
        <v>#REF!</v>
      </c>
      <c r="J20" s="37">
        <f t="shared" si="0"/>
        <v>2030</v>
      </c>
      <c r="K20" s="38">
        <f t="shared" si="1"/>
        <v>1.3703770573336524</v>
      </c>
      <c r="L20" s="38" t="e">
        <f t="shared" si="3"/>
        <v>#REF!</v>
      </c>
      <c r="M20" s="38" t="e">
        <f>IF(A20&gt;rety-1,#REF!,NA())/100000</f>
        <v>#REF!</v>
      </c>
      <c r="N20" s="38" t="e">
        <f t="shared" si="4"/>
        <v>#N/A</v>
      </c>
      <c r="O20" s="37">
        <f t="shared" si="2"/>
        <v>582.39809748197342</v>
      </c>
      <c r="P20" s="8"/>
      <c r="Q20" s="196">
        <f>-IF(R20+1=$S$1,'Long-term financial Goals'!$B$14,0)-IF(R20+1=$U$1,'Long-term financial Goals'!$D$14,0)-IF(R20+1=$W$1,'Long-term financial Goals'!$F$14,0)-IF(R20+1=$Y$1,'Long-term financial Goals'!$H$14,0)-IF(R20+1=$AA$1,'Long-term financial Goals'!$J$14,0)</f>
        <v>0</v>
      </c>
      <c r="R20" s="43">
        <f t="shared" si="12"/>
        <v>16</v>
      </c>
      <c r="S20" s="10" t="str">
        <f t="shared" si="5"/>
        <v/>
      </c>
      <c r="T20" s="13" t="str">
        <f>IF(S20&lt;&gt;"",'Long-term financial Goals'!$B$13*(1+incg)^(S20-1),"")</f>
        <v/>
      </c>
      <c r="U20" s="10" t="str">
        <f t="shared" si="6"/>
        <v/>
      </c>
      <c r="V20" s="13" t="str">
        <f>IF(U20&lt;&gt;"",'Long-term financial Goals'!$D$13*(1+'Long-term financial Goals'!$D$9)^(U20-1),"")</f>
        <v/>
      </c>
      <c r="W20" s="10" t="str">
        <f t="shared" si="7"/>
        <v/>
      </c>
      <c r="X20" s="13" t="str">
        <f>IF(W20&lt;&gt;"",'Long-term financial Goals'!$F$13*(1+'Long-term financial Goals'!$F$9)^(W20-1),"")</f>
        <v/>
      </c>
      <c r="Y20" s="10" t="str">
        <f t="shared" si="8"/>
        <v/>
      </c>
      <c r="Z20" s="13" t="str">
        <f>IF(Y20&lt;&gt;"",'Long-term financial Goals'!$H$13*(1+'Long-term financial Goals'!$H$9)^(Y20-1),"")</f>
        <v/>
      </c>
      <c r="AA20" s="10" t="str">
        <f t="shared" si="9"/>
        <v/>
      </c>
      <c r="AB20" s="13" t="str">
        <f>IF(AA20&lt;&gt;"",'Long-term financial Goals'!$J$13*(1+'Long-term financial Goals'!$J$9)^(AA20-1),"")</f>
        <v/>
      </c>
      <c r="AC20" s="8"/>
      <c r="AD20" s="14" t="e">
        <f>IF(#REF!&lt;rg1start,"",IF(#REF!&gt;rg1cs1,"",1))</f>
        <v>#REF!</v>
      </c>
      <c r="AE20" s="8"/>
      <c r="AF20" s="12" t="e">
        <f>IF(#REF!&lt;rg2start,"",IF(#REF!&gt;rg2cs2,"",1))</f>
        <v>#REF!</v>
      </c>
      <c r="AG20" s="8"/>
      <c r="AH20" s="13">
        <f t="shared" si="10"/>
        <v>275756.67494411621</v>
      </c>
      <c r="AI20"/>
      <c r="AJ20"/>
      <c r="AK20"/>
      <c r="AL20"/>
    </row>
    <row r="21" spans="1:38">
      <c r="A21" s="16">
        <f>'Retirement Planner'!D23</f>
        <v>2031</v>
      </c>
      <c r="B21" s="16">
        <f t="shared" si="11"/>
        <v>17</v>
      </c>
      <c r="C21" s="13">
        <f>'Retirement Planner'!F23</f>
        <v>148000.72219203445</v>
      </c>
      <c r="D21" s="145">
        <f>'Retirement Planner'!H23</f>
        <v>0</v>
      </c>
      <c r="E21" s="13">
        <f>'Retirement Planner'!E23</f>
        <v>303332.34243852785</v>
      </c>
      <c r="F21" s="13">
        <f>'Retirement Planner'!J23</f>
        <v>68067777.643205643</v>
      </c>
      <c r="G21" s="13">
        <f>'Retirement Planner'!K23</f>
        <v>0</v>
      </c>
      <c r="H21" s="13">
        <f>'Retirement Planner'!M23</f>
        <v>68067777.643205643</v>
      </c>
      <c r="I21" s="17" t="e">
        <f>IF(A21=#REF!-1,IF(F21="none",0,F21)+G21-H21,"")</f>
        <v>#REF!</v>
      </c>
      <c r="J21" s="37">
        <f t="shared" si="0"/>
        <v>2031</v>
      </c>
      <c r="K21" s="38">
        <f t="shared" si="1"/>
        <v>1.4800072219203444</v>
      </c>
      <c r="L21" s="38" t="e">
        <f t="shared" si="3"/>
        <v>#REF!</v>
      </c>
      <c r="M21" s="38" t="e">
        <f>IF(A21&gt;rety-1,#REF!,NA())/100000</f>
        <v>#REF!</v>
      </c>
      <c r="N21" s="38" t="e">
        <f t="shared" si="4"/>
        <v>#N/A</v>
      </c>
      <c r="O21" s="37">
        <f t="shared" si="2"/>
        <v>680.67777643205648</v>
      </c>
      <c r="P21" s="8"/>
      <c r="Q21" s="196">
        <f>-IF(R21+1=$S$1,'Long-term financial Goals'!$B$14,0)-IF(R21+1=$U$1,'Long-term financial Goals'!$D$14,0)-IF(R21+1=$W$1,'Long-term financial Goals'!$F$14,0)-IF(R21+1=$Y$1,'Long-term financial Goals'!$H$14,0)-IF(R21+1=$AA$1,'Long-term financial Goals'!$J$14,0)</f>
        <v>0</v>
      </c>
      <c r="R21" s="43">
        <f t="shared" si="12"/>
        <v>17</v>
      </c>
      <c r="S21" s="10" t="str">
        <f t="shared" si="5"/>
        <v/>
      </c>
      <c r="T21" s="13" t="str">
        <f>IF(S21&lt;&gt;"",'Long-term financial Goals'!$B$13*(1+incg)^(S21-1),"")</f>
        <v/>
      </c>
      <c r="U21" s="10" t="str">
        <f t="shared" si="6"/>
        <v/>
      </c>
      <c r="V21" s="13" t="str">
        <f>IF(U21&lt;&gt;"",'Long-term financial Goals'!$D$13*(1+'Long-term financial Goals'!$D$9)^(U21-1),"")</f>
        <v/>
      </c>
      <c r="W21" s="10" t="str">
        <f t="shared" si="7"/>
        <v/>
      </c>
      <c r="X21" s="13" t="str">
        <f>IF(W21&lt;&gt;"",'Long-term financial Goals'!$F$13*(1+'Long-term financial Goals'!$F$9)^(W21-1),"")</f>
        <v/>
      </c>
      <c r="Y21" s="10" t="str">
        <f t="shared" si="8"/>
        <v/>
      </c>
      <c r="Z21" s="13" t="str">
        <f>IF(Y21&lt;&gt;"",'Long-term financial Goals'!$H$13*(1+'Long-term financial Goals'!$H$9)^(Y21-1),"")</f>
        <v/>
      </c>
      <c r="AA21" s="10" t="str">
        <f t="shared" si="9"/>
        <v/>
      </c>
      <c r="AB21" s="13" t="str">
        <f>IF(AA21&lt;&gt;"",'Long-term financial Goals'!$J$13*(1+'Long-term financial Goals'!$J$9)^(AA21-1),"")</f>
        <v/>
      </c>
      <c r="AC21" s="8"/>
      <c r="AD21" s="14" t="e">
        <f>IF(#REF!&lt;rg1start,"",IF(#REF!&gt;rg1cs1,"",1))</f>
        <v>#REF!</v>
      </c>
      <c r="AE21" s="8"/>
      <c r="AF21" s="12" t="e">
        <f>IF(#REF!&lt;rg2start,"",IF(#REF!&gt;rg2cs2,"",1))</f>
        <v>#REF!</v>
      </c>
      <c r="AG21" s="8"/>
      <c r="AH21" s="13">
        <f t="shared" si="10"/>
        <v>303332.34243852785</v>
      </c>
      <c r="AI21"/>
      <c r="AJ21"/>
      <c r="AK21"/>
      <c r="AL21"/>
    </row>
    <row r="22" spans="1:38">
      <c r="A22" s="16">
        <f>'Retirement Planner'!D24</f>
        <v>2032</v>
      </c>
      <c r="B22" s="16">
        <f t="shared" si="11"/>
        <v>18</v>
      </c>
      <c r="C22" s="13">
        <f>'Retirement Planner'!F24</f>
        <v>159840.77996739719</v>
      </c>
      <c r="D22" s="145">
        <f>'Retirement Planner'!H24</f>
        <v>0</v>
      </c>
      <c r="E22" s="13">
        <f>'Retirement Planner'!E24</f>
        <v>333665.57668238063</v>
      </c>
      <c r="F22" s="13">
        <f>'Retirement Planner'!J24</f>
        <v>79278941.019733623</v>
      </c>
      <c r="G22" s="13">
        <f>'Retirement Planner'!K24</f>
        <v>0</v>
      </c>
      <c r="H22" s="13">
        <f>'Retirement Planner'!M24</f>
        <v>79278941.019733623</v>
      </c>
      <c r="I22" s="17" t="e">
        <f>IF(A22=#REF!-1,IF(F22="none",0,F22)+G22-H22,"")</f>
        <v>#REF!</v>
      </c>
      <c r="J22" s="37">
        <f t="shared" si="0"/>
        <v>2032</v>
      </c>
      <c r="K22" s="38">
        <f t="shared" si="1"/>
        <v>1.5984077996739718</v>
      </c>
      <c r="L22" s="38" t="e">
        <f t="shared" si="3"/>
        <v>#REF!</v>
      </c>
      <c r="M22" s="38" t="e">
        <f>IF(A22&gt;rety-1,#REF!,NA())/100000</f>
        <v>#REF!</v>
      </c>
      <c r="N22" s="38" t="e">
        <f t="shared" si="4"/>
        <v>#N/A</v>
      </c>
      <c r="O22" s="37">
        <f t="shared" si="2"/>
        <v>792.78941019733622</v>
      </c>
      <c r="P22" s="8"/>
      <c r="Q22" s="196">
        <f>-IF(R22+1=$S$1,'Long-term financial Goals'!$B$14,0)-IF(R22+1=$U$1,'Long-term financial Goals'!$D$14,0)-IF(R22+1=$W$1,'Long-term financial Goals'!$F$14,0)-IF(R22+1=$Y$1,'Long-term financial Goals'!$H$14,0)-IF(R22+1=$AA$1,'Long-term financial Goals'!$J$14,0)</f>
        <v>0</v>
      </c>
      <c r="R22" s="43">
        <f t="shared" si="12"/>
        <v>18</v>
      </c>
      <c r="S22" s="10" t="str">
        <f t="shared" si="5"/>
        <v/>
      </c>
      <c r="T22" s="13" t="str">
        <f>IF(S22&lt;&gt;"",'Long-term financial Goals'!$B$13*(1+incg)^(S22-1),"")</f>
        <v/>
      </c>
      <c r="U22" s="10" t="str">
        <f t="shared" si="6"/>
        <v/>
      </c>
      <c r="V22" s="13" t="str">
        <f>IF(U22&lt;&gt;"",'Long-term financial Goals'!$D$13*(1+'Long-term financial Goals'!$D$9)^(U22-1),"")</f>
        <v/>
      </c>
      <c r="W22" s="10" t="str">
        <f t="shared" si="7"/>
        <v/>
      </c>
      <c r="X22" s="13" t="str">
        <f>IF(W22&lt;&gt;"",'Long-term financial Goals'!$F$13*(1+'Long-term financial Goals'!$F$9)^(W22-1),"")</f>
        <v/>
      </c>
      <c r="Y22" s="10" t="str">
        <f t="shared" si="8"/>
        <v/>
      </c>
      <c r="Z22" s="13" t="str">
        <f>IF(Y22&lt;&gt;"",'Long-term financial Goals'!$H$13*(1+'Long-term financial Goals'!$H$9)^(Y22-1),"")</f>
        <v/>
      </c>
      <c r="AA22" s="10" t="str">
        <f t="shared" si="9"/>
        <v/>
      </c>
      <c r="AB22" s="13" t="str">
        <f>IF(AA22&lt;&gt;"",'Long-term financial Goals'!$J$13*(1+'Long-term financial Goals'!$J$9)^(AA22-1),"")</f>
        <v/>
      </c>
      <c r="AC22" s="8"/>
      <c r="AD22" s="14" t="e">
        <f>IF(#REF!&lt;rg1start,"",IF(#REF!&gt;rg1cs1,"",1))</f>
        <v>#REF!</v>
      </c>
      <c r="AE22" s="8"/>
      <c r="AF22" s="12" t="e">
        <f>IF(#REF!&lt;rg2start,"",IF(#REF!&gt;rg2cs2,"",1))</f>
        <v>#REF!</v>
      </c>
      <c r="AG22" s="8"/>
      <c r="AH22" s="13">
        <f t="shared" si="10"/>
        <v>333665.57668238063</v>
      </c>
      <c r="AI22"/>
      <c r="AJ22"/>
      <c r="AK22"/>
      <c r="AL22"/>
    </row>
    <row r="23" spans="1:38">
      <c r="A23" s="16">
        <f>'Retirement Planner'!D25</f>
        <v>2033</v>
      </c>
      <c r="B23" s="16">
        <f t="shared" si="11"/>
        <v>19</v>
      </c>
      <c r="C23" s="13">
        <f>'Retirement Planner'!F25</f>
        <v>172628.04236478897</v>
      </c>
      <c r="D23" s="145">
        <f>'Retirement Planner'!H25</f>
        <v>172628.04236478917</v>
      </c>
      <c r="E23" s="13">
        <f>'Retirement Planner'!E25</f>
        <v>0</v>
      </c>
      <c r="F23" s="13">
        <f>'Retirement Planner'!J25</f>
        <v>0</v>
      </c>
      <c r="G23" s="13">
        <f>'Retirement Planner'!K25</f>
        <v>0</v>
      </c>
      <c r="H23" s="13">
        <f>'Retirement Planner'!M25</f>
        <v>76977233.788203195</v>
      </c>
      <c r="I23" s="17" t="e">
        <f>IF(A23=#REF!-1,IF(F23="none",0,F23)+G23-H23,"")</f>
        <v>#REF!</v>
      </c>
      <c r="J23" s="37">
        <f t="shared" si="0"/>
        <v>2033</v>
      </c>
      <c r="K23" s="38">
        <f t="shared" si="1"/>
        <v>1.7262804236478897</v>
      </c>
      <c r="L23" s="38" t="e">
        <f t="shared" si="3"/>
        <v>#REF!</v>
      </c>
      <c r="M23" s="38" t="e">
        <f>IF(A23&gt;rety-1,#REF!,NA())/100000</f>
        <v>#REF!</v>
      </c>
      <c r="N23" s="38">
        <f t="shared" si="4"/>
        <v>1.7262804236478917</v>
      </c>
      <c r="O23" s="37">
        <f t="shared" si="2"/>
        <v>769.77233788203193</v>
      </c>
      <c r="P23" s="8"/>
      <c r="Q23" s="196">
        <f>-IF(R23+1=$S$1,'Long-term financial Goals'!$B$14,0)-IF(R23+1=$U$1,'Long-term financial Goals'!$D$14,0)-IF(R23+1=$W$1,'Long-term financial Goals'!$F$14,0)-IF(R23+1=$Y$1,'Long-term financial Goals'!$H$14,0)-IF(R23+1=$AA$1,'Long-term financial Goals'!$J$14,0)</f>
        <v>0</v>
      </c>
      <c r="R23" s="43">
        <f t="shared" si="12"/>
        <v>19</v>
      </c>
      <c r="S23" s="10" t="str">
        <f t="shared" si="5"/>
        <v/>
      </c>
      <c r="T23" s="13" t="str">
        <f>IF(S23&lt;&gt;"",'Long-term financial Goals'!$B$13*(1+incg)^(S23-1),"")</f>
        <v/>
      </c>
      <c r="U23" s="10" t="str">
        <f t="shared" si="6"/>
        <v/>
      </c>
      <c r="V23" s="13" t="str">
        <f>IF(U23&lt;&gt;"",'Long-term financial Goals'!$D$13*(1+'Long-term financial Goals'!$D$9)^(U23-1),"")</f>
        <v/>
      </c>
      <c r="W23" s="10" t="str">
        <f t="shared" si="7"/>
        <v/>
      </c>
      <c r="X23" s="13" t="str">
        <f>IF(W23&lt;&gt;"",'Long-term financial Goals'!$F$13*(1+'Long-term financial Goals'!$F$9)^(W23-1),"")</f>
        <v/>
      </c>
      <c r="Y23" s="10" t="str">
        <f t="shared" si="8"/>
        <v/>
      </c>
      <c r="Z23" s="13" t="str">
        <f>IF(Y23&lt;&gt;"",'Long-term financial Goals'!$H$13*(1+'Long-term financial Goals'!$H$9)^(Y23-1),"")</f>
        <v/>
      </c>
      <c r="AA23" s="10" t="str">
        <f t="shared" si="9"/>
        <v/>
      </c>
      <c r="AB23" s="13" t="str">
        <f>IF(AA23&lt;&gt;"",'Long-term financial Goals'!$J$13*(1+'Long-term financial Goals'!$J$9)^(AA23-1),"")</f>
        <v/>
      </c>
      <c r="AC23" s="8"/>
      <c r="AD23" s="14" t="e">
        <f>IF(#REF!&lt;rg1start,"",IF(#REF!&gt;rg1cs1,"",1))</f>
        <v>#REF!</v>
      </c>
      <c r="AE23" s="8"/>
      <c r="AF23" s="12" t="e">
        <f>IF(#REF!&lt;rg2start,"",IF(#REF!&gt;rg2cs2,"",1))</f>
        <v>#REF!</v>
      </c>
      <c r="AG23" s="8"/>
      <c r="AH23" s="13">
        <f t="shared" si="10"/>
        <v>0</v>
      </c>
      <c r="AI23"/>
      <c r="AJ23"/>
      <c r="AK23"/>
      <c r="AL23"/>
    </row>
    <row r="24" spans="1:38">
      <c r="A24" s="16">
        <f>'Retirement Planner'!D26</f>
        <v>2034</v>
      </c>
      <c r="B24" s="16">
        <f t="shared" si="11"/>
        <v>20</v>
      </c>
      <c r="C24" s="13">
        <f>'Retirement Planner'!F26</f>
        <v>186438.28575397207</v>
      </c>
      <c r="D24" s="145">
        <f>'Retirement Planner'!H26</f>
        <v>186438.2857539723</v>
      </c>
      <c r="E24" s="13">
        <f>'Retirement Planner'!E26</f>
        <v>0</v>
      </c>
      <c r="F24" s="13">
        <f>'Retirement Planner'!J26</f>
        <v>0</v>
      </c>
      <c r="G24" s="13">
        <f>'Retirement Planner'!K26</f>
        <v>0</v>
      </c>
      <c r="H24" s="13">
        <f>'Retirement Planner'!M26</f>
        <v>79879796.343324453</v>
      </c>
      <c r="I24" s="17" t="e">
        <f>IF(A24=#REF!-1,IF(F24="none",0,F24)+G24-H24,"")</f>
        <v>#REF!</v>
      </c>
      <c r="J24" s="37">
        <f t="shared" si="0"/>
        <v>2034</v>
      </c>
      <c r="K24" s="38">
        <f t="shared" si="1"/>
        <v>1.8643828575397208</v>
      </c>
      <c r="L24" s="38" t="e">
        <f t="shared" si="3"/>
        <v>#REF!</v>
      </c>
      <c r="M24" s="38" t="e">
        <f>IF(A24&gt;rety-1,#REF!,NA())/100000</f>
        <v>#REF!</v>
      </c>
      <c r="N24" s="38">
        <f t="shared" si="4"/>
        <v>1.864382857539723</v>
      </c>
      <c r="O24" s="37">
        <f t="shared" si="2"/>
        <v>798.79796343324449</v>
      </c>
      <c r="P24" s="8"/>
      <c r="Q24" s="196">
        <f>-IF(R24+1=$S$1,'Long-term financial Goals'!$B$14,0)-IF(R24+1=$U$1,'Long-term financial Goals'!$D$14,0)-IF(R24+1=$W$1,'Long-term financial Goals'!$F$14,0)-IF(R24+1=$Y$1,'Long-term financial Goals'!$H$14,0)-IF(R24+1=$AA$1,'Long-term financial Goals'!$J$14,0)</f>
        <v>0</v>
      </c>
      <c r="R24" s="43">
        <f t="shared" si="12"/>
        <v>20</v>
      </c>
      <c r="S24" s="10" t="str">
        <f t="shared" si="5"/>
        <v/>
      </c>
      <c r="T24" s="13" t="str">
        <f>IF(S24&lt;&gt;"",'Long-term financial Goals'!$B$13*(1+incg)^(S24-1),"")</f>
        <v/>
      </c>
      <c r="U24" s="10" t="str">
        <f t="shared" si="6"/>
        <v/>
      </c>
      <c r="V24" s="13" t="str">
        <f>IF(U24&lt;&gt;"",'Long-term financial Goals'!$D$13*(1+'Long-term financial Goals'!$D$9)^(U24-1),"")</f>
        <v/>
      </c>
      <c r="W24" s="10" t="str">
        <f t="shared" si="7"/>
        <v/>
      </c>
      <c r="X24" s="13" t="str">
        <f>IF(W24&lt;&gt;"",'Long-term financial Goals'!$F$13*(1+'Long-term financial Goals'!$F$9)^(W24-1),"")</f>
        <v/>
      </c>
      <c r="Y24" s="10" t="str">
        <f t="shared" si="8"/>
        <v/>
      </c>
      <c r="Z24" s="13" t="str">
        <f>IF(Y24&lt;&gt;"",'Long-term financial Goals'!$H$13*(1+'Long-term financial Goals'!$H$9)^(Y24-1),"")</f>
        <v/>
      </c>
      <c r="AA24" s="10" t="str">
        <f t="shared" si="9"/>
        <v/>
      </c>
      <c r="AB24" s="13" t="str">
        <f>IF(AA24&lt;&gt;"",'Long-term financial Goals'!$J$13*(1+'Long-term financial Goals'!$J$9)^(AA24-1),"")</f>
        <v/>
      </c>
      <c r="AC24" s="8"/>
      <c r="AD24" s="14" t="e">
        <f>IF(#REF!&lt;rg1start,"",IF(#REF!&gt;rg1cs1,"",1))</f>
        <v>#REF!</v>
      </c>
      <c r="AE24" s="8"/>
      <c r="AF24" s="12" t="e">
        <f>IF(#REF!&lt;rg2start,"",IF(#REF!&gt;rg2cs2,"",1))</f>
        <v>#REF!</v>
      </c>
      <c r="AG24" s="8"/>
      <c r="AH24" s="13">
        <f t="shared" si="10"/>
        <v>0</v>
      </c>
      <c r="AI24"/>
      <c r="AJ24"/>
      <c r="AK24"/>
      <c r="AL24"/>
    </row>
    <row r="25" spans="1:38">
      <c r="A25" s="16">
        <f>'Retirement Planner'!D27</f>
        <v>2035</v>
      </c>
      <c r="B25" s="16">
        <f t="shared" si="11"/>
        <v>21</v>
      </c>
      <c r="C25" s="13">
        <f>'Retirement Planner'!F27</f>
        <v>201353.34861428983</v>
      </c>
      <c r="D25" s="145">
        <f>'Retirement Planner'!H27</f>
        <v>201353.34861429009</v>
      </c>
      <c r="E25" s="13">
        <f>'Retirement Planner'!E27</f>
        <v>0</v>
      </c>
      <c r="F25" s="13">
        <f>'Retirement Planner'!J27</f>
        <v>0</v>
      </c>
      <c r="G25" s="13">
        <f>'Retirement Planner'!K27</f>
        <v>0</v>
      </c>
      <c r="H25" s="13">
        <f>'Retirement Planner'!M27</f>
        <v>82786670.772499964</v>
      </c>
      <c r="I25" s="17" t="e">
        <f>IF(A25=#REF!-1,IF(F25="none",0,F25)+G25-H25,"")</f>
        <v>#REF!</v>
      </c>
      <c r="J25" s="37">
        <f t="shared" si="0"/>
        <v>2035</v>
      </c>
      <c r="K25" s="38">
        <f t="shared" si="1"/>
        <v>2.0135334861428982</v>
      </c>
      <c r="L25" s="38" t="e">
        <f t="shared" si="3"/>
        <v>#REF!</v>
      </c>
      <c r="M25" s="38" t="e">
        <f>IF(A25&gt;rety-1,#REF!,NA())/100000</f>
        <v>#REF!</v>
      </c>
      <c r="N25" s="38">
        <f t="shared" si="4"/>
        <v>2.0135334861429008</v>
      </c>
      <c r="O25" s="37">
        <f t="shared" si="2"/>
        <v>827.86670772499963</v>
      </c>
      <c r="P25" s="8"/>
      <c r="Q25" s="196">
        <f>-IF(R25+1=$S$1,'Long-term financial Goals'!$B$14,0)-IF(R25+1=$U$1,'Long-term financial Goals'!$D$14,0)-IF(R25+1=$W$1,'Long-term financial Goals'!$F$14,0)-IF(R25+1=$Y$1,'Long-term financial Goals'!$H$14,0)-IF(R25+1=$AA$1,'Long-term financial Goals'!$J$14,0)</f>
        <v>0</v>
      </c>
      <c r="R25" s="43">
        <f t="shared" si="12"/>
        <v>21</v>
      </c>
      <c r="S25" s="10" t="str">
        <f t="shared" si="5"/>
        <v/>
      </c>
      <c r="T25" s="13" t="str">
        <f>IF(S25&lt;&gt;"",'Long-term financial Goals'!$B$13*(1+incg)^(S25-1),"")</f>
        <v/>
      </c>
      <c r="U25" s="10" t="str">
        <f t="shared" si="6"/>
        <v/>
      </c>
      <c r="V25" s="13" t="str">
        <f>IF(U25&lt;&gt;"",'Long-term financial Goals'!$D$13*(1+'Long-term financial Goals'!$D$9)^(U25-1),"")</f>
        <v/>
      </c>
      <c r="W25" s="10" t="str">
        <f t="shared" si="7"/>
        <v/>
      </c>
      <c r="X25" s="13" t="str">
        <f>IF(W25&lt;&gt;"",'Long-term financial Goals'!$F$13*(1+'Long-term financial Goals'!$F$9)^(W25-1),"")</f>
        <v/>
      </c>
      <c r="Y25" s="10" t="str">
        <f t="shared" si="8"/>
        <v/>
      </c>
      <c r="Z25" s="13" t="str">
        <f>IF(Y25&lt;&gt;"",'Long-term financial Goals'!$H$13*(1+'Long-term financial Goals'!$H$9)^(Y25-1),"")</f>
        <v/>
      </c>
      <c r="AA25" s="10" t="str">
        <f t="shared" si="9"/>
        <v/>
      </c>
      <c r="AB25" s="13" t="str">
        <f>IF(AA25&lt;&gt;"",'Long-term financial Goals'!$J$13*(1+'Long-term financial Goals'!$J$9)^(AA25-1),"")</f>
        <v/>
      </c>
      <c r="AC25" s="8"/>
      <c r="AD25" s="14" t="e">
        <f>IF(#REF!&lt;rg1start,"",IF(#REF!&gt;rg1cs1,"",1))</f>
        <v>#REF!</v>
      </c>
      <c r="AE25" s="8"/>
      <c r="AF25" s="12" t="e">
        <f>IF(#REF!&lt;rg2start,"",IF(#REF!&gt;rg2cs2,"",1))</f>
        <v>#REF!</v>
      </c>
      <c r="AG25" s="8"/>
      <c r="AH25" s="13">
        <f t="shared" si="10"/>
        <v>0</v>
      </c>
      <c r="AI25"/>
      <c r="AJ25"/>
      <c r="AK25"/>
      <c r="AL25"/>
    </row>
    <row r="26" spans="1:38">
      <c r="A26" s="16">
        <f>'Retirement Planner'!D28</f>
        <v>2036</v>
      </c>
      <c r="B26" s="16">
        <f t="shared" si="11"/>
        <v>22</v>
      </c>
      <c r="C26" s="13">
        <f>'Retirement Planner'!F28</f>
        <v>217461.61650343303</v>
      </c>
      <c r="D26" s="145">
        <f>'Retirement Planner'!H28</f>
        <v>217461.61650343332</v>
      </c>
      <c r="E26" s="13">
        <f>'Retirement Planner'!E28</f>
        <v>0</v>
      </c>
      <c r="F26" s="13">
        <f>'Retirement Planner'!J28</f>
        <v>0</v>
      </c>
      <c r="G26" s="13">
        <f>'Retirement Planner'!K28</f>
        <v>0</v>
      </c>
      <c r="H26" s="13">
        <f>'Retirement Planner'!M28</f>
        <v>85682249.506529182</v>
      </c>
      <c r="I26" s="17" t="e">
        <f>IF(A26=#REF!-1,IF(F26="none",0,F26)+G26-H26,"")</f>
        <v>#REF!</v>
      </c>
      <c r="J26" s="37">
        <f t="shared" si="0"/>
        <v>2036</v>
      </c>
      <c r="K26" s="38">
        <f t="shared" si="1"/>
        <v>2.1746161650343305</v>
      </c>
      <c r="L26" s="38" t="e">
        <f t="shared" si="3"/>
        <v>#REF!</v>
      </c>
      <c r="M26" s="38" t="e">
        <f>IF(A26&gt;rety-1,#REF!,NA())/100000</f>
        <v>#REF!</v>
      </c>
      <c r="N26" s="38">
        <f t="shared" si="4"/>
        <v>2.1746161650343332</v>
      </c>
      <c r="O26" s="37">
        <f t="shared" si="2"/>
        <v>856.82249506529183</v>
      </c>
      <c r="P26" s="8"/>
      <c r="Q26" s="196">
        <f>-IF(R26+1=$S$1,'Long-term financial Goals'!$B$14,0)-IF(R26+1=$U$1,'Long-term financial Goals'!$D$14,0)-IF(R26+1=$W$1,'Long-term financial Goals'!$F$14,0)-IF(R26+1=$Y$1,'Long-term financial Goals'!$H$14,0)-IF(R26+1=$AA$1,'Long-term financial Goals'!$J$14,0)</f>
        <v>0</v>
      </c>
      <c r="R26" s="43">
        <f t="shared" si="12"/>
        <v>22</v>
      </c>
      <c r="S26" s="10" t="str">
        <f t="shared" si="5"/>
        <v/>
      </c>
      <c r="T26" s="13" t="str">
        <f>IF(S26&lt;&gt;"",'Long-term financial Goals'!$B$13*(1+incg)^(S26-1),"")</f>
        <v/>
      </c>
      <c r="U26" s="10" t="str">
        <f t="shared" si="6"/>
        <v/>
      </c>
      <c r="V26" s="13" t="str">
        <f>IF(U26&lt;&gt;"",'Long-term financial Goals'!$D$13*(1+'Long-term financial Goals'!$D$9)^(U26-1),"")</f>
        <v/>
      </c>
      <c r="W26" s="10" t="str">
        <f t="shared" si="7"/>
        <v/>
      </c>
      <c r="X26" s="13" t="str">
        <f>IF(W26&lt;&gt;"",'Long-term financial Goals'!$F$13*(1+'Long-term financial Goals'!$F$9)^(W26-1),"")</f>
        <v/>
      </c>
      <c r="Y26" s="10" t="str">
        <f t="shared" si="8"/>
        <v/>
      </c>
      <c r="Z26" s="13" t="str">
        <f>IF(Y26&lt;&gt;"",'Long-term financial Goals'!$H$13*(1+'Long-term financial Goals'!$H$9)^(Y26-1),"")</f>
        <v/>
      </c>
      <c r="AA26" s="10" t="str">
        <f t="shared" si="9"/>
        <v/>
      </c>
      <c r="AB26" s="13" t="str">
        <f>IF(AA26&lt;&gt;"",'Long-term financial Goals'!$J$13*(1+'Long-term financial Goals'!$J$9)^(AA26-1),"")</f>
        <v/>
      </c>
      <c r="AC26" s="8"/>
      <c r="AD26" s="14" t="e">
        <f>IF(#REF!&lt;rg1start,"",IF(#REF!&gt;rg1cs1,"",1))</f>
        <v>#REF!</v>
      </c>
      <c r="AE26" s="8"/>
      <c r="AF26" s="12" t="e">
        <f>IF(#REF!&lt;rg2start,"",IF(#REF!&gt;rg2cs2,"",1))</f>
        <v>#REF!</v>
      </c>
      <c r="AG26" s="8"/>
      <c r="AH26" s="13">
        <f t="shared" si="10"/>
        <v>0</v>
      </c>
      <c r="AI26"/>
      <c r="AJ26"/>
      <c r="AK26"/>
      <c r="AL26"/>
    </row>
    <row r="27" spans="1:38">
      <c r="A27" s="16">
        <f>'Retirement Planner'!D29</f>
        <v>2037</v>
      </c>
      <c r="B27" s="16">
        <f t="shared" si="11"/>
        <v>23</v>
      </c>
      <c r="C27" s="13">
        <f>'Retirement Planner'!F29</f>
        <v>234858.54582370768</v>
      </c>
      <c r="D27" s="145">
        <f>'Retirement Planner'!H29</f>
        <v>234858.545823708</v>
      </c>
      <c r="E27" s="13">
        <f>'Retirement Planner'!E29</f>
        <v>0</v>
      </c>
      <c r="F27" s="13">
        <f>'Retirement Planner'!J29</f>
        <v>0</v>
      </c>
      <c r="G27" s="13">
        <f>'Retirement Planner'!K29</f>
        <v>0</v>
      </c>
      <c r="H27" s="13">
        <f>'Retirement Planner'!M29</f>
        <v>88548559.694336787</v>
      </c>
      <c r="I27" s="17" t="e">
        <f>IF(A27=#REF!-1,IF(F27="none",0,F27)+G27-H27,"")</f>
        <v>#REF!</v>
      </c>
      <c r="J27" s="37">
        <f t="shared" si="0"/>
        <v>2037</v>
      </c>
      <c r="K27" s="38">
        <f t="shared" si="1"/>
        <v>2.3485854582370767</v>
      </c>
      <c r="L27" s="38" t="e">
        <f t="shared" si="3"/>
        <v>#REF!</v>
      </c>
      <c r="M27" s="38" t="e">
        <f>IF(A27&gt;rety-1,#REF!,NA())/100000</f>
        <v>#REF!</v>
      </c>
      <c r="N27" s="38">
        <f t="shared" si="4"/>
        <v>2.3485854582370802</v>
      </c>
      <c r="O27" s="37">
        <f t="shared" si="2"/>
        <v>885.48559694336791</v>
      </c>
      <c r="P27" s="8"/>
      <c r="Q27" s="196">
        <f>-IF(R27+1=$S$1,'Long-term financial Goals'!$B$14,0)-IF(R27+1=$U$1,'Long-term financial Goals'!$D$14,0)-IF(R27+1=$W$1,'Long-term financial Goals'!$F$14,0)-IF(R27+1=$Y$1,'Long-term financial Goals'!$H$14,0)-IF(R27+1=$AA$1,'Long-term financial Goals'!$J$14,0)</f>
        <v>0</v>
      </c>
      <c r="R27" s="43">
        <f t="shared" si="12"/>
        <v>23</v>
      </c>
      <c r="S27" s="10" t="str">
        <f t="shared" si="5"/>
        <v/>
      </c>
      <c r="T27" s="13" t="str">
        <f>IF(S27&lt;&gt;"",'Long-term financial Goals'!$B$13*(1+incg)^(S27-1),"")</f>
        <v/>
      </c>
      <c r="U27" s="10" t="str">
        <f t="shared" si="6"/>
        <v/>
      </c>
      <c r="V27" s="13" t="str">
        <f>IF(U27&lt;&gt;"",'Long-term financial Goals'!$D$13*(1+'Long-term financial Goals'!$D$9)^(U27-1),"")</f>
        <v/>
      </c>
      <c r="W27" s="10" t="str">
        <f t="shared" si="7"/>
        <v/>
      </c>
      <c r="X27" s="13" t="str">
        <f>IF(W27&lt;&gt;"",'Long-term financial Goals'!$F$13*(1+'Long-term financial Goals'!$F$9)^(W27-1),"")</f>
        <v/>
      </c>
      <c r="Y27" s="10" t="str">
        <f t="shared" si="8"/>
        <v/>
      </c>
      <c r="Z27" s="13" t="str">
        <f>IF(Y27&lt;&gt;"",'Long-term financial Goals'!$H$13*(1+'Long-term financial Goals'!$H$9)^(Y27-1),"")</f>
        <v/>
      </c>
      <c r="AA27" s="10" t="str">
        <f t="shared" si="9"/>
        <v/>
      </c>
      <c r="AB27" s="13" t="str">
        <f>IF(AA27&lt;&gt;"",'Long-term financial Goals'!$J$13*(1+'Long-term financial Goals'!$J$9)^(AA27-1),"")</f>
        <v/>
      </c>
      <c r="AC27" s="8"/>
      <c r="AD27" s="14" t="e">
        <f>IF(#REF!&lt;rg1start,"",IF(#REF!&gt;rg1cs1,"",1))</f>
        <v>#REF!</v>
      </c>
      <c r="AE27" s="8"/>
      <c r="AF27" s="12" t="e">
        <f>IF(#REF!&lt;rg2start,"",IF(#REF!&gt;rg2cs2,"",1))</f>
        <v>#REF!</v>
      </c>
      <c r="AG27" s="8"/>
      <c r="AH27" s="13">
        <f t="shared" si="10"/>
        <v>0</v>
      </c>
      <c r="AI27"/>
      <c r="AJ27"/>
      <c r="AK27"/>
      <c r="AL27"/>
    </row>
    <row r="28" spans="1:38">
      <c r="A28" s="16">
        <f>'Retirement Planner'!D30</f>
        <v>2038</v>
      </c>
      <c r="B28" s="16">
        <f t="shared" si="11"/>
        <v>24</v>
      </c>
      <c r="C28" s="13">
        <f>'Retirement Planner'!F30</f>
        <v>253647.2294896043</v>
      </c>
      <c r="D28" s="145">
        <f>'Retirement Planner'!H30</f>
        <v>253647.22948960462</v>
      </c>
      <c r="E28" s="13">
        <f>'Retirement Planner'!E30</f>
        <v>0</v>
      </c>
      <c r="F28" s="13">
        <f>'Retirement Planner'!J30</f>
        <v>0</v>
      </c>
      <c r="G28" s="13">
        <f>'Retirement Planner'!K30</f>
        <v>0</v>
      </c>
      <c r="H28" s="13">
        <f>'Retirement Planner'!M30</f>
        <v>91364995.81307897</v>
      </c>
      <c r="I28" s="17" t="e">
        <f>IF(A28=#REF!-1,IF(F28="none",0,F28)+G28-H28,"")</f>
        <v>#REF!</v>
      </c>
      <c r="J28" s="37">
        <f t="shared" si="0"/>
        <v>2038</v>
      </c>
      <c r="K28" s="38">
        <f t="shared" si="1"/>
        <v>2.536472294896043</v>
      </c>
      <c r="L28" s="38" t="e">
        <f t="shared" si="3"/>
        <v>#REF!</v>
      </c>
      <c r="M28" s="38" t="e">
        <f>IF(A28&gt;rety-1,#REF!,NA())/100000</f>
        <v>#REF!</v>
      </c>
      <c r="N28" s="38">
        <f t="shared" si="4"/>
        <v>2.5364722948960461</v>
      </c>
      <c r="O28" s="37">
        <f t="shared" si="2"/>
        <v>913.64995813078974</v>
      </c>
      <c r="P28" s="8"/>
      <c r="Q28" s="196">
        <f>-IF(R28+1=$S$1,'Long-term financial Goals'!$B$14,0)-IF(R28+1=$U$1,'Long-term financial Goals'!$D$14,0)-IF(R28+1=$W$1,'Long-term financial Goals'!$F$14,0)-IF(R28+1=$Y$1,'Long-term financial Goals'!$H$14,0)-IF(R28+1=$AA$1,'Long-term financial Goals'!$J$14,0)</f>
        <v>0</v>
      </c>
      <c r="R28" s="43">
        <f t="shared" si="12"/>
        <v>24</v>
      </c>
      <c r="S28" s="10" t="str">
        <f t="shared" si="5"/>
        <v/>
      </c>
      <c r="T28" s="13" t="str">
        <f>IF(S28&lt;&gt;"",'Long-term financial Goals'!$B$13*(1+incg)^(S28-1),"")</f>
        <v/>
      </c>
      <c r="U28" s="10" t="str">
        <f t="shared" si="6"/>
        <v/>
      </c>
      <c r="V28" s="13" t="str">
        <f>IF(U28&lt;&gt;"",'Long-term financial Goals'!$D$13*(1+'Long-term financial Goals'!$D$9)^(U28-1),"")</f>
        <v/>
      </c>
      <c r="W28" s="10" t="str">
        <f t="shared" si="7"/>
        <v/>
      </c>
      <c r="X28" s="13" t="str">
        <f>IF(W28&lt;&gt;"",'Long-term financial Goals'!$F$13*(1+'Long-term financial Goals'!$F$9)^(W28-1),"")</f>
        <v/>
      </c>
      <c r="Y28" s="10" t="str">
        <f t="shared" si="8"/>
        <v/>
      </c>
      <c r="Z28" s="13" t="str">
        <f>IF(Y28&lt;&gt;"",'Long-term financial Goals'!$H$13*(1+'Long-term financial Goals'!$H$9)^(Y28-1),"")</f>
        <v/>
      </c>
      <c r="AA28" s="10" t="str">
        <f t="shared" si="9"/>
        <v/>
      </c>
      <c r="AB28" s="13" t="str">
        <f>IF(AA28&lt;&gt;"",'Long-term financial Goals'!$J$13*(1+'Long-term financial Goals'!$J$9)^(AA28-1),"")</f>
        <v/>
      </c>
      <c r="AC28" s="8"/>
      <c r="AD28" s="14" t="e">
        <f>IF(#REF!&lt;rg1start,"",IF(#REF!&gt;rg1cs1,"",1))</f>
        <v>#REF!</v>
      </c>
      <c r="AE28" s="8"/>
      <c r="AF28" s="12" t="e">
        <f>IF(#REF!&lt;rg2start,"",IF(#REF!&gt;rg2cs2,"",1))</f>
        <v>#REF!</v>
      </c>
      <c r="AG28" s="8"/>
      <c r="AH28" s="13">
        <f t="shared" si="10"/>
        <v>0</v>
      </c>
      <c r="AI28"/>
      <c r="AJ28"/>
      <c r="AK28"/>
      <c r="AL28"/>
    </row>
    <row r="29" spans="1:38">
      <c r="A29" s="16">
        <f>'Retirement Planner'!D31</f>
        <v>2039</v>
      </c>
      <c r="B29" s="16">
        <f t="shared" si="11"/>
        <v>25</v>
      </c>
      <c r="C29" s="13">
        <f>'Retirement Planner'!F31</f>
        <v>273939.00784877263</v>
      </c>
      <c r="D29" s="145">
        <f>'Retirement Planner'!H31</f>
        <v>273939.00784877304</v>
      </c>
      <c r="E29" s="13">
        <f>'Retirement Planner'!E31</f>
        <v>0</v>
      </c>
      <c r="F29" s="13">
        <f>'Retirement Planner'!J31</f>
        <v>0</v>
      </c>
      <c r="G29" s="13">
        <f>'Retirement Planner'!K31</f>
        <v>0</v>
      </c>
      <c r="H29" s="13">
        <f>'Retirement Planner'!M31</f>
        <v>94108025.415344194</v>
      </c>
      <c r="I29" s="17" t="e">
        <f>IF(A29=#REF!-1,IF(F29="none",0,F29)+G29-H29,"")</f>
        <v>#REF!</v>
      </c>
      <c r="J29" s="37">
        <f t="shared" si="0"/>
        <v>2039</v>
      </c>
      <c r="K29" s="38">
        <f t="shared" si="1"/>
        <v>2.7393900784877263</v>
      </c>
      <c r="L29" s="38" t="e">
        <f t="shared" si="3"/>
        <v>#REF!</v>
      </c>
      <c r="M29" s="38" t="e">
        <f>IF(A29&gt;rety-1,#REF!,NA())/100000</f>
        <v>#REF!</v>
      </c>
      <c r="N29" s="38">
        <f t="shared" si="4"/>
        <v>2.7393900784877303</v>
      </c>
      <c r="O29" s="37">
        <f t="shared" si="2"/>
        <v>941.08025415344196</v>
      </c>
      <c r="P29" s="8"/>
      <c r="Q29" s="196">
        <f>-IF(R29+1=$S$1,'Long-term financial Goals'!$B$14,0)-IF(R29+1=$U$1,'Long-term financial Goals'!$D$14,0)-IF(R29+1=$W$1,'Long-term financial Goals'!$F$14,0)-IF(R29+1=$Y$1,'Long-term financial Goals'!$H$14,0)-IF(R29+1=$AA$1,'Long-term financial Goals'!$J$14,0)</f>
        <v>0</v>
      </c>
      <c r="R29" s="43">
        <f t="shared" si="12"/>
        <v>25</v>
      </c>
      <c r="S29" s="10" t="str">
        <f t="shared" si="5"/>
        <v/>
      </c>
      <c r="T29" s="13" t="str">
        <f>IF(S29&lt;&gt;"",'Long-term financial Goals'!$B$13*(1+incg)^(S29-1),"")</f>
        <v/>
      </c>
      <c r="U29" s="10" t="str">
        <f t="shared" si="6"/>
        <v/>
      </c>
      <c r="V29" s="13" t="str">
        <f>IF(U29&lt;&gt;"",'Long-term financial Goals'!$D$13*(1+'Long-term financial Goals'!$D$9)^(U29-1),"")</f>
        <v/>
      </c>
      <c r="W29" s="10" t="str">
        <f t="shared" si="7"/>
        <v/>
      </c>
      <c r="X29" s="13" t="str">
        <f>IF(W29&lt;&gt;"",'Long-term financial Goals'!$F$13*(1+'Long-term financial Goals'!$F$9)^(W29-1),"")</f>
        <v/>
      </c>
      <c r="Y29" s="10" t="str">
        <f t="shared" si="8"/>
        <v/>
      </c>
      <c r="Z29" s="13" t="str">
        <f>IF(Y29&lt;&gt;"",'Long-term financial Goals'!$H$13*(1+'Long-term financial Goals'!$H$9)^(Y29-1),"")</f>
        <v/>
      </c>
      <c r="AA29" s="10" t="str">
        <f t="shared" si="9"/>
        <v/>
      </c>
      <c r="AB29" s="13" t="str">
        <f>IF(AA29&lt;&gt;"",'Long-term financial Goals'!$J$13*(1+'Long-term financial Goals'!$J$9)^(AA29-1),"")</f>
        <v/>
      </c>
      <c r="AC29" s="8"/>
      <c r="AD29" s="14" t="e">
        <f>IF(#REF!&lt;rg1start,"",IF(#REF!&gt;rg1cs1,"",1))</f>
        <v>#REF!</v>
      </c>
      <c r="AE29" s="8"/>
      <c r="AF29" s="12" t="e">
        <f>IF(#REF!&lt;rg2start,"",IF(#REF!&gt;rg2cs2,"",1))</f>
        <v>#REF!</v>
      </c>
      <c r="AG29" s="8"/>
      <c r="AH29" s="13">
        <f t="shared" si="10"/>
        <v>0</v>
      </c>
      <c r="AI29"/>
      <c r="AJ29"/>
      <c r="AK29"/>
      <c r="AL29"/>
    </row>
    <row r="30" spans="1:38">
      <c r="A30" s="16">
        <f>'Retirement Planner'!D32</f>
        <v>2040</v>
      </c>
      <c r="B30" s="16">
        <f t="shared" si="11"/>
        <v>26</v>
      </c>
      <c r="C30" s="13">
        <f>'Retirement Planner'!F32</f>
        <v>295854.12847667444</v>
      </c>
      <c r="D30" s="145">
        <f>'Retirement Planner'!H32</f>
        <v>295854.1284766749</v>
      </c>
      <c r="E30" s="13">
        <f>'Retirement Planner'!E32</f>
        <v>0</v>
      </c>
      <c r="F30" s="13">
        <f>'Retirement Planner'!J32</f>
        <v>0</v>
      </c>
      <c r="G30" s="13">
        <f>'Retirement Planner'!K32</f>
        <v>0</v>
      </c>
      <c r="H30" s="13">
        <f>'Retirement Planner'!M32</f>
        <v>96750865.481395945</v>
      </c>
      <c r="I30" s="17" t="e">
        <f>IF(A30=#REF!-1,IF(F30="none",0,F30)+G30-H30,"")</f>
        <v>#REF!</v>
      </c>
      <c r="J30" s="37">
        <f t="shared" si="0"/>
        <v>2040</v>
      </c>
      <c r="K30" s="38">
        <f t="shared" si="1"/>
        <v>2.9585412847667443</v>
      </c>
      <c r="L30" s="38" t="e">
        <f t="shared" si="3"/>
        <v>#REF!</v>
      </c>
      <c r="M30" s="38" t="e">
        <f>IF(A30&gt;rety-1,#REF!,NA())/100000</f>
        <v>#REF!</v>
      </c>
      <c r="N30" s="38">
        <f t="shared" si="4"/>
        <v>2.9585412847667492</v>
      </c>
      <c r="O30" s="37">
        <f t="shared" si="2"/>
        <v>967.50865481395942</v>
      </c>
      <c r="P30" s="8"/>
      <c r="Q30" s="196">
        <f>-IF(R30+1=$S$1,'Long-term financial Goals'!$B$14,0)-IF(R30+1=$U$1,'Long-term financial Goals'!$D$14,0)-IF(R30+1=$W$1,'Long-term financial Goals'!$F$14,0)-IF(R30+1=$Y$1,'Long-term financial Goals'!$H$14,0)-IF(R30+1=$AA$1,'Long-term financial Goals'!$J$14,0)</f>
        <v>0</v>
      </c>
      <c r="R30" s="43">
        <f t="shared" si="12"/>
        <v>26</v>
      </c>
      <c r="S30" s="10" t="str">
        <f t="shared" si="5"/>
        <v/>
      </c>
      <c r="T30" s="13" t="str">
        <f>IF(S30&lt;&gt;"",'Long-term financial Goals'!$B$13*(1+incg)^(S30-1),"")</f>
        <v/>
      </c>
      <c r="U30" s="10" t="str">
        <f t="shared" si="6"/>
        <v/>
      </c>
      <c r="V30" s="13" t="str">
        <f>IF(U30&lt;&gt;"",'Long-term financial Goals'!$D$13*(1+'Long-term financial Goals'!$D$9)^(U30-1),"")</f>
        <v/>
      </c>
      <c r="W30" s="10" t="str">
        <f t="shared" si="7"/>
        <v/>
      </c>
      <c r="X30" s="13" t="str">
        <f>IF(W30&lt;&gt;"",'Long-term financial Goals'!$F$13*(1+'Long-term financial Goals'!$F$9)^(W30-1),"")</f>
        <v/>
      </c>
      <c r="Y30" s="10" t="str">
        <f t="shared" si="8"/>
        <v/>
      </c>
      <c r="Z30" s="13" t="str">
        <f>IF(Y30&lt;&gt;"",'Long-term financial Goals'!$H$13*(1+'Long-term financial Goals'!$H$9)^(Y30-1),"")</f>
        <v/>
      </c>
      <c r="AA30" s="10" t="str">
        <f t="shared" si="9"/>
        <v/>
      </c>
      <c r="AB30" s="13" t="str">
        <f>IF(AA30&lt;&gt;"",'Long-term financial Goals'!$J$13*(1+'Long-term financial Goals'!$J$9)^(AA30-1),"")</f>
        <v/>
      </c>
      <c r="AC30" s="8"/>
      <c r="AD30" s="14" t="e">
        <f>IF(#REF!&lt;rg1start,"",IF(#REF!&gt;rg1cs1,"",1))</f>
        <v>#REF!</v>
      </c>
      <c r="AE30" s="8"/>
      <c r="AF30" s="12" t="e">
        <f>IF(#REF!&lt;rg2start,"",IF(#REF!&gt;rg2cs2,"",1))</f>
        <v>#REF!</v>
      </c>
      <c r="AG30" s="8"/>
      <c r="AH30" s="13">
        <f t="shared" si="10"/>
        <v>0</v>
      </c>
      <c r="AI30"/>
      <c r="AJ30"/>
      <c r="AK30"/>
      <c r="AL30"/>
    </row>
    <row r="31" spans="1:38">
      <c r="A31" s="16">
        <f>'Retirement Planner'!D33</f>
        <v>2041</v>
      </c>
      <c r="B31" s="16">
        <f t="shared" si="11"/>
        <v>27</v>
      </c>
      <c r="C31" s="13">
        <f>'Retirement Planner'!F33</f>
        <v>319522.45875480841</v>
      </c>
      <c r="D31" s="145">
        <f>'Retirement Planner'!H33</f>
        <v>319522.45875480887</v>
      </c>
      <c r="E31" s="13">
        <f>'Retirement Planner'!E33</f>
        <v>0</v>
      </c>
      <c r="F31" s="13">
        <f>'Retirement Planner'!J33</f>
        <v>0</v>
      </c>
      <c r="G31" s="13">
        <f>'Retirement Planner'!K33</f>
        <v>0</v>
      </c>
      <c r="H31" s="13">
        <f>'Retirement Planner'!M33</f>
        <v>99263126.615029544</v>
      </c>
      <c r="I31" s="17" t="e">
        <f>IF(A31=#REF!-1,IF(F31="none",0,F31)+G31-H31,"")</f>
        <v>#REF!</v>
      </c>
      <c r="J31" s="37">
        <f t="shared" si="0"/>
        <v>2041</v>
      </c>
      <c r="K31" s="38">
        <f t="shared" si="1"/>
        <v>3.195224587548084</v>
      </c>
      <c r="L31" s="38" t="e">
        <f t="shared" si="3"/>
        <v>#REF!</v>
      </c>
      <c r="M31" s="38" t="e">
        <f>IF(A31&gt;rety-1,#REF!,NA())/100000</f>
        <v>#REF!</v>
      </c>
      <c r="N31" s="38">
        <f t="shared" si="4"/>
        <v>3.1952245875480889</v>
      </c>
      <c r="O31" s="37">
        <f t="shared" si="2"/>
        <v>992.63126615029546</v>
      </c>
      <c r="P31" s="8"/>
      <c r="Q31" s="196">
        <f>-IF(R31+1=$S$1,'Long-term financial Goals'!$B$14,0)-IF(R31+1=$U$1,'Long-term financial Goals'!$D$14,0)-IF(R31+1=$W$1,'Long-term financial Goals'!$F$14,0)-IF(R31+1=$Y$1,'Long-term financial Goals'!$H$14,0)-IF(R31+1=$AA$1,'Long-term financial Goals'!$J$14,0)</f>
        <v>0</v>
      </c>
      <c r="R31" s="43">
        <f t="shared" si="12"/>
        <v>27</v>
      </c>
      <c r="S31" s="10" t="str">
        <f t="shared" si="5"/>
        <v/>
      </c>
      <c r="T31" s="13" t="str">
        <f>IF(S31&lt;&gt;"",'Long-term financial Goals'!$B$13*(1+incg)^(S31-1),"")</f>
        <v/>
      </c>
      <c r="U31" s="10" t="str">
        <f t="shared" si="6"/>
        <v/>
      </c>
      <c r="V31" s="13" t="str">
        <f>IF(U31&lt;&gt;"",'Long-term financial Goals'!$D$13*(1+'Long-term financial Goals'!$D$9)^(U31-1),"")</f>
        <v/>
      </c>
      <c r="W31" s="10" t="str">
        <f t="shared" si="7"/>
        <v/>
      </c>
      <c r="X31" s="13" t="str">
        <f>IF(W31&lt;&gt;"",'Long-term financial Goals'!$F$13*(1+'Long-term financial Goals'!$F$9)^(W31-1),"")</f>
        <v/>
      </c>
      <c r="Y31" s="10" t="str">
        <f t="shared" si="8"/>
        <v/>
      </c>
      <c r="Z31" s="13" t="str">
        <f>IF(Y31&lt;&gt;"",'Long-term financial Goals'!$H$13*(1+'Long-term financial Goals'!$H$9)^(Y31-1),"")</f>
        <v/>
      </c>
      <c r="AA31" s="10" t="str">
        <f t="shared" si="9"/>
        <v/>
      </c>
      <c r="AB31" s="13" t="str">
        <f>IF(AA31&lt;&gt;"",'Long-term financial Goals'!$J$13*(1+'Long-term financial Goals'!$J$9)^(AA31-1),"")</f>
        <v/>
      </c>
      <c r="AC31" s="8"/>
      <c r="AD31" s="14" t="e">
        <f>IF(#REF!&lt;rg1start,"",IF(#REF!&gt;rg1cs1,"",1))</f>
        <v>#REF!</v>
      </c>
      <c r="AE31" s="8"/>
      <c r="AF31" s="12" t="e">
        <f>IF(#REF!&lt;rg2start,"",IF(#REF!&gt;rg2cs2,"",1))</f>
        <v>#REF!</v>
      </c>
      <c r="AG31" s="8"/>
      <c r="AH31" s="13">
        <f t="shared" si="10"/>
        <v>0</v>
      </c>
      <c r="AI31"/>
      <c r="AJ31"/>
      <c r="AK31"/>
      <c r="AL31"/>
    </row>
    <row r="32" spans="1:38">
      <c r="A32" s="16">
        <f>'Retirement Planner'!D34</f>
        <v>2042</v>
      </c>
      <c r="B32" s="16">
        <f t="shared" si="11"/>
        <v>28</v>
      </c>
      <c r="C32" s="13">
        <f>'Retirement Planner'!F34</f>
        <v>345084.25545519311</v>
      </c>
      <c r="D32" s="145">
        <f>'Retirement Planner'!H34</f>
        <v>345084.25545519363</v>
      </c>
      <c r="E32" s="13">
        <f>'Retirement Planner'!E34</f>
        <v>0</v>
      </c>
      <c r="F32" s="13">
        <f>'Retirement Planner'!J34</f>
        <v>0</v>
      </c>
      <c r="G32" s="13">
        <f>'Retirement Planner'!K34</f>
        <v>0</v>
      </c>
      <c r="H32" s="13">
        <f>'Retirement Planner'!M34</f>
        <v>101610422.07201236</v>
      </c>
      <c r="I32" s="17" t="e">
        <f>IF(A32=#REF!-1,IF(F32="none",0,F32)+G32-H32,"")</f>
        <v>#REF!</v>
      </c>
      <c r="J32" s="37">
        <f t="shared" si="0"/>
        <v>2042</v>
      </c>
      <c r="K32" s="38">
        <f t="shared" si="1"/>
        <v>3.4508425545519312</v>
      </c>
      <c r="L32" s="38" t="e">
        <f t="shared" si="3"/>
        <v>#REF!</v>
      </c>
      <c r="M32" s="38" t="e">
        <f>IF(A32&gt;rety-1,#REF!,NA())/100000</f>
        <v>#REF!</v>
      </c>
      <c r="N32" s="38">
        <f t="shared" si="4"/>
        <v>3.4508425545519366</v>
      </c>
      <c r="O32" s="37">
        <f t="shared" si="2"/>
        <v>1016.1042207201236</v>
      </c>
      <c r="P32" s="8"/>
      <c r="Q32" s="196">
        <f>-IF(R32+1=$S$1,'Long-term financial Goals'!$B$14,0)-IF(R32+1=$U$1,'Long-term financial Goals'!$D$14,0)-IF(R32+1=$W$1,'Long-term financial Goals'!$F$14,0)-IF(R32+1=$Y$1,'Long-term financial Goals'!$H$14,0)-IF(R32+1=$AA$1,'Long-term financial Goals'!$J$14,0)</f>
        <v>0</v>
      </c>
      <c r="R32" s="43">
        <f t="shared" si="12"/>
        <v>28</v>
      </c>
      <c r="S32" s="10" t="str">
        <f t="shared" si="5"/>
        <v/>
      </c>
      <c r="T32" s="13" t="str">
        <f>IF(S32&lt;&gt;"",'Long-term financial Goals'!$B$13*(1+incg)^(S32-1),"")</f>
        <v/>
      </c>
      <c r="U32" s="10" t="str">
        <f t="shared" si="6"/>
        <v/>
      </c>
      <c r="V32" s="13" t="str">
        <f>IF(U32&lt;&gt;"",'Long-term financial Goals'!$D$13*(1+'Long-term financial Goals'!$D$9)^(U32-1),"")</f>
        <v/>
      </c>
      <c r="W32" s="10" t="str">
        <f t="shared" si="7"/>
        <v/>
      </c>
      <c r="X32" s="13" t="str">
        <f>IF(W32&lt;&gt;"",'Long-term financial Goals'!$F$13*(1+'Long-term financial Goals'!$F$9)^(W32-1),"")</f>
        <v/>
      </c>
      <c r="Y32" s="10" t="str">
        <f t="shared" si="8"/>
        <v/>
      </c>
      <c r="Z32" s="13" t="str">
        <f>IF(Y32&lt;&gt;"",'Long-term financial Goals'!$H$13*(1+'Long-term financial Goals'!$H$9)^(Y32-1),"")</f>
        <v/>
      </c>
      <c r="AA32" s="10" t="str">
        <f t="shared" si="9"/>
        <v/>
      </c>
      <c r="AB32" s="13" t="str">
        <f>IF(AA32&lt;&gt;"",'Long-term financial Goals'!$J$13*(1+'Long-term financial Goals'!$J$9)^(AA32-1),"")</f>
        <v/>
      </c>
      <c r="AC32" s="8"/>
      <c r="AD32" s="14" t="e">
        <f>IF(#REF!&lt;rg1start,"",IF(#REF!&gt;rg1cs1,"",1))</f>
        <v>#REF!</v>
      </c>
      <c r="AE32" s="8"/>
      <c r="AF32" s="12" t="e">
        <f>IF(#REF!&lt;rg2start,"",IF(#REF!&gt;rg2cs2,"",1))</f>
        <v>#REF!</v>
      </c>
      <c r="AG32" s="8"/>
      <c r="AH32" s="13">
        <f t="shared" si="10"/>
        <v>0</v>
      </c>
      <c r="AI32"/>
      <c r="AJ32"/>
      <c r="AK32"/>
      <c r="AL32"/>
    </row>
    <row r="33" spans="1:38">
      <c r="A33" s="16">
        <f>'Retirement Planner'!D35</f>
        <v>2043</v>
      </c>
      <c r="B33" s="16">
        <f t="shared" si="11"/>
        <v>29</v>
      </c>
      <c r="C33" s="13">
        <f>'Retirement Planner'!F35</f>
        <v>372690.99589160853</v>
      </c>
      <c r="D33" s="145">
        <f>'Retirement Planner'!H35</f>
        <v>372690.99589160905</v>
      </c>
      <c r="E33" s="13">
        <f>'Retirement Planner'!E35</f>
        <v>0</v>
      </c>
      <c r="F33" s="13">
        <f>'Retirement Planner'!J35</f>
        <v>0</v>
      </c>
      <c r="G33" s="13">
        <f>'Retirement Planner'!K35</f>
        <v>0</v>
      </c>
      <c r="H33" s="13">
        <f>'Retirement Planner'!M35</f>
        <v>103753938.33849844</v>
      </c>
      <c r="I33" s="17" t="e">
        <f>IF(A33=#REF!-1,IF(F33="none",0,F33)+G33-H33,"")</f>
        <v>#REF!</v>
      </c>
      <c r="J33" s="37">
        <f t="shared" si="0"/>
        <v>2043</v>
      </c>
      <c r="K33" s="38">
        <f t="shared" si="1"/>
        <v>3.7269099589160852</v>
      </c>
      <c r="L33" s="38" t="e">
        <f t="shared" si="3"/>
        <v>#REF!</v>
      </c>
      <c r="M33" s="38" t="e">
        <f>IF(A33&gt;rety-1,#REF!,NA())/100000</f>
        <v>#REF!</v>
      </c>
      <c r="N33" s="38">
        <f t="shared" si="4"/>
        <v>3.7269099589160906</v>
      </c>
      <c r="O33" s="37">
        <f t="shared" si="2"/>
        <v>1037.5393833849844</v>
      </c>
      <c r="P33" s="8"/>
      <c r="Q33" s="196">
        <f>-IF(R33+1=$S$1,'Long-term financial Goals'!$B$14,0)-IF(R33+1=$U$1,'Long-term financial Goals'!$D$14,0)-IF(R33+1=$W$1,'Long-term financial Goals'!$F$14,0)-IF(R33+1=$Y$1,'Long-term financial Goals'!$H$14,0)-IF(R33+1=$AA$1,'Long-term financial Goals'!$J$14,0)</f>
        <v>0</v>
      </c>
      <c r="R33" s="43">
        <f t="shared" si="12"/>
        <v>29</v>
      </c>
      <c r="S33" s="10" t="str">
        <f t="shared" si="5"/>
        <v/>
      </c>
      <c r="T33" s="13" t="str">
        <f>IF(S33&lt;&gt;"",'Long-term financial Goals'!$B$13*(1+incg)^(S33-1),"")</f>
        <v/>
      </c>
      <c r="U33" s="10" t="str">
        <f t="shared" si="6"/>
        <v/>
      </c>
      <c r="V33" s="13" t="str">
        <f>IF(U33&lt;&gt;"",'Long-term financial Goals'!$D$13*(1+'Long-term financial Goals'!$D$9)^(U33-1),"")</f>
        <v/>
      </c>
      <c r="W33" s="10" t="str">
        <f t="shared" si="7"/>
        <v/>
      </c>
      <c r="X33" s="13" t="str">
        <f>IF(W33&lt;&gt;"",'Long-term financial Goals'!$F$13*(1+'Long-term financial Goals'!$F$9)^(W33-1),"")</f>
        <v/>
      </c>
      <c r="Y33" s="10" t="str">
        <f t="shared" si="8"/>
        <v/>
      </c>
      <c r="Z33" s="13" t="str">
        <f>IF(Y33&lt;&gt;"",'Long-term financial Goals'!$H$13*(1+'Long-term financial Goals'!$H$9)^(Y33-1),"")</f>
        <v/>
      </c>
      <c r="AA33" s="10" t="str">
        <f t="shared" si="9"/>
        <v/>
      </c>
      <c r="AB33" s="13" t="str">
        <f>IF(AA33&lt;&gt;"",'Long-term financial Goals'!$J$13*(1+'Long-term financial Goals'!$J$9)^(AA33-1),"")</f>
        <v/>
      </c>
      <c r="AC33" s="8"/>
      <c r="AD33" s="14" t="e">
        <f>IF(#REF!&lt;rg1start,"",IF(#REF!&gt;rg1cs1,"",1))</f>
        <v>#REF!</v>
      </c>
      <c r="AE33" s="8"/>
      <c r="AF33" s="12" t="e">
        <f>IF(#REF!&lt;rg2start,"",IF(#REF!&gt;rg2cs2,"",1))</f>
        <v>#REF!</v>
      </c>
      <c r="AG33" s="8"/>
      <c r="AH33" s="13">
        <f t="shared" si="10"/>
        <v>0</v>
      </c>
      <c r="AI33"/>
      <c r="AJ33"/>
      <c r="AK33"/>
      <c r="AL33"/>
    </row>
    <row r="34" spans="1:38">
      <c r="A34" s="16">
        <f>'Retirement Planner'!D36</f>
        <v>2044</v>
      </c>
      <c r="B34" s="16">
        <f t="shared" si="11"/>
        <v>30</v>
      </c>
      <c r="C34" s="13">
        <f>'Retirement Planner'!F36</f>
        <v>402506.2755629372</v>
      </c>
      <c r="D34" s="145">
        <f>'Retirement Planner'!H36</f>
        <v>402506.27556293784</v>
      </c>
      <c r="E34" s="13">
        <f>'Retirement Planner'!E36</f>
        <v>0</v>
      </c>
      <c r="F34" s="13">
        <f>'Retirement Planner'!J36</f>
        <v>0</v>
      </c>
      <c r="G34" s="13">
        <f>'Retirement Planner'!K36</f>
        <v>0</v>
      </c>
      <c r="H34" s="13">
        <f>'Retirement Planner'!M36</f>
        <v>105649963.68135417</v>
      </c>
      <c r="I34" s="17" t="e">
        <f>IF(A34=#REF!-1,IF(F34="none",0,F34)+G34-H34,"")</f>
        <v>#REF!</v>
      </c>
      <c r="J34" s="37">
        <f t="shared" si="0"/>
        <v>2044</v>
      </c>
      <c r="K34" s="38">
        <f t="shared" si="1"/>
        <v>4.0250627556293717</v>
      </c>
      <c r="L34" s="38" t="e">
        <f t="shared" si="3"/>
        <v>#REF!</v>
      </c>
      <c r="M34" s="38" t="e">
        <f>IF(A34&gt;rety-1,#REF!,NA())/100000</f>
        <v>#REF!</v>
      </c>
      <c r="N34" s="38">
        <f t="shared" si="4"/>
        <v>4.0250627556293788</v>
      </c>
      <c r="O34" s="37">
        <f t="shared" si="2"/>
        <v>1056.4996368135417</v>
      </c>
      <c r="P34" s="8"/>
      <c r="Q34" s="196">
        <f>-IF(R34+1=$S$1,'Long-term financial Goals'!$B$14,0)-IF(R34+1=$U$1,'Long-term financial Goals'!$D$14,0)-IF(R34+1=$W$1,'Long-term financial Goals'!$F$14,0)-IF(R34+1=$Y$1,'Long-term financial Goals'!$H$14,0)-IF(R34+1=$AA$1,'Long-term financial Goals'!$J$14,0)</f>
        <v>0</v>
      </c>
      <c r="R34" s="43">
        <f t="shared" si="12"/>
        <v>30</v>
      </c>
      <c r="S34" s="10" t="str">
        <f t="shared" si="5"/>
        <v/>
      </c>
      <c r="T34" s="13" t="str">
        <f>IF(S34&lt;&gt;"",'Long-term financial Goals'!$B$13*(1+incg)^(S34-1),"")</f>
        <v/>
      </c>
      <c r="U34" s="10" t="str">
        <f t="shared" si="6"/>
        <v/>
      </c>
      <c r="V34" s="13" t="str">
        <f>IF(U34&lt;&gt;"",'Long-term financial Goals'!$D$13*(1+'Long-term financial Goals'!$D$9)^(U34-1),"")</f>
        <v/>
      </c>
      <c r="W34" s="10" t="str">
        <f t="shared" si="7"/>
        <v/>
      </c>
      <c r="X34" s="13" t="str">
        <f>IF(W34&lt;&gt;"",'Long-term financial Goals'!$F$13*(1+'Long-term financial Goals'!$F$9)^(W34-1),"")</f>
        <v/>
      </c>
      <c r="Y34" s="10" t="str">
        <f t="shared" si="8"/>
        <v/>
      </c>
      <c r="Z34" s="13" t="str">
        <f>IF(Y34&lt;&gt;"",'Long-term financial Goals'!$H$13*(1+'Long-term financial Goals'!$H$9)^(Y34-1),"")</f>
        <v/>
      </c>
      <c r="AA34" s="10" t="str">
        <f t="shared" si="9"/>
        <v/>
      </c>
      <c r="AB34" s="13" t="str">
        <f>IF(AA34&lt;&gt;"",'Long-term financial Goals'!$J$13*(1+'Long-term financial Goals'!$J$9)^(AA34-1),"")</f>
        <v/>
      </c>
      <c r="AC34" s="8"/>
      <c r="AD34" s="14" t="e">
        <f>IF(#REF!&lt;rg1start,"",IF(#REF!&gt;rg1cs1,"",1))</f>
        <v>#REF!</v>
      </c>
      <c r="AE34" s="8"/>
      <c r="AF34" s="12" t="e">
        <f>IF(#REF!&lt;rg2start,"",IF(#REF!&gt;rg2cs2,"",1))</f>
        <v>#REF!</v>
      </c>
      <c r="AG34" s="8"/>
      <c r="AH34" s="13">
        <f t="shared" si="10"/>
        <v>0</v>
      </c>
      <c r="AI34"/>
      <c r="AJ34"/>
      <c r="AK34"/>
      <c r="AL34"/>
    </row>
    <row r="35" spans="1:38">
      <c r="A35" s="16">
        <f>'Retirement Planner'!D37</f>
        <v>2045</v>
      </c>
      <c r="B35" s="16">
        <f t="shared" si="11"/>
        <v>31</v>
      </c>
      <c r="C35" s="13">
        <f>'Retirement Planner'!F37</f>
        <v>434706.77760797215</v>
      </c>
      <c r="D35" s="145">
        <f>'Retirement Planner'!H37</f>
        <v>434706.77760797297</v>
      </c>
      <c r="E35" s="13">
        <f>'Retirement Planner'!E37</f>
        <v>0</v>
      </c>
      <c r="F35" s="13">
        <f>'Retirement Planner'!J37</f>
        <v>0</v>
      </c>
      <c r="G35" s="13">
        <f>'Retirement Planner'!K37</f>
        <v>0</v>
      </c>
      <c r="H35" s="13">
        <f>'Retirement Planner'!M37</f>
        <v>107249370.77094266</v>
      </c>
      <c r="I35" s="17" t="e">
        <f>IF(A35=#REF!-1,IF(F35="none",0,F35)+G35-H35,"")</f>
        <v>#REF!</v>
      </c>
      <c r="J35" s="37">
        <f t="shared" si="0"/>
        <v>2045</v>
      </c>
      <c r="K35" s="38">
        <f t="shared" si="1"/>
        <v>4.3470677760797214</v>
      </c>
      <c r="L35" s="38" t="e">
        <f t="shared" si="3"/>
        <v>#REF!</v>
      </c>
      <c r="M35" s="38" t="e">
        <f>IF(A35&gt;rety-1,#REF!,NA())/100000</f>
        <v>#REF!</v>
      </c>
      <c r="N35" s="38">
        <f t="shared" si="4"/>
        <v>4.3470677760797294</v>
      </c>
      <c r="O35" s="37">
        <f t="shared" si="2"/>
        <v>1072.4937077094266</v>
      </c>
      <c r="P35" s="8"/>
      <c r="Q35" s="196">
        <f>-IF(R35+1=$S$1,'Long-term financial Goals'!$B$14,0)-IF(R35+1=$U$1,'Long-term financial Goals'!$D$14,0)-IF(R35+1=$W$1,'Long-term financial Goals'!$F$14,0)-IF(R35+1=$Y$1,'Long-term financial Goals'!$H$14,0)-IF(R35+1=$AA$1,'Long-term financial Goals'!$J$14,0)</f>
        <v>0</v>
      </c>
      <c r="R35" s="43">
        <f t="shared" si="12"/>
        <v>31</v>
      </c>
      <c r="S35" s="10" t="str">
        <f t="shared" si="5"/>
        <v/>
      </c>
      <c r="T35" s="13" t="str">
        <f>IF(S35&lt;&gt;"",'Long-term financial Goals'!$B$13*(1+incg)^(S35-1),"")</f>
        <v/>
      </c>
      <c r="U35" s="10" t="str">
        <f t="shared" si="6"/>
        <v/>
      </c>
      <c r="V35" s="13" t="str">
        <f>IF(U35&lt;&gt;"",'Long-term financial Goals'!$D$13*(1+'Long-term financial Goals'!$D$9)^(U35-1),"")</f>
        <v/>
      </c>
      <c r="W35" s="10" t="str">
        <f t="shared" si="7"/>
        <v/>
      </c>
      <c r="X35" s="13" t="str">
        <f>IF(W35&lt;&gt;"",'Long-term financial Goals'!$F$13*(1+'Long-term financial Goals'!$F$9)^(W35-1),"")</f>
        <v/>
      </c>
      <c r="Y35" s="10" t="str">
        <f t="shared" si="8"/>
        <v/>
      </c>
      <c r="Z35" s="13" t="str">
        <f>IF(Y35&lt;&gt;"",'Long-term financial Goals'!$H$13*(1+'Long-term financial Goals'!$H$9)^(Y35-1),"")</f>
        <v/>
      </c>
      <c r="AA35" s="10" t="str">
        <f t="shared" si="9"/>
        <v/>
      </c>
      <c r="AB35" s="13" t="str">
        <f>IF(AA35&lt;&gt;"",'Long-term financial Goals'!$J$13*(1+'Long-term financial Goals'!$J$9)^(AA35-1),"")</f>
        <v/>
      </c>
      <c r="AC35" s="8"/>
      <c r="AD35" s="14"/>
      <c r="AE35" s="8"/>
      <c r="AF35" s="12" t="e">
        <f>IF(#REF!&lt;rg2start,"",IF(#REF!&gt;rg2cs2,"",1))</f>
        <v>#REF!</v>
      </c>
      <c r="AG35" s="8"/>
      <c r="AH35" s="13">
        <f t="shared" si="10"/>
        <v>0</v>
      </c>
      <c r="AI35"/>
      <c r="AJ35"/>
      <c r="AK35"/>
      <c r="AL35"/>
    </row>
    <row r="36" spans="1:38">
      <c r="A36" s="16">
        <f>'Retirement Planner'!D38</f>
        <v>2046</v>
      </c>
      <c r="B36" s="16">
        <f t="shared" si="11"/>
        <v>32</v>
      </c>
      <c r="C36" s="13">
        <f>'Retirement Planner'!F38</f>
        <v>469483.3198166099</v>
      </c>
      <c r="D36" s="145">
        <f>'Retirement Planner'!H38</f>
        <v>469483.31981661072</v>
      </c>
      <c r="E36" s="13">
        <f>'Retirement Planner'!E38</f>
        <v>0</v>
      </c>
      <c r="F36" s="13">
        <f>'Retirement Planner'!J38</f>
        <v>0</v>
      </c>
      <c r="G36" s="13">
        <f>'Retirement Planner'!K38</f>
        <v>0</v>
      </c>
      <c r="H36" s="13">
        <f>'Retirement Planner'!M38</f>
        <v>108497049.12735385</v>
      </c>
      <c r="I36" s="17" t="e">
        <f>IF(A36=#REF!-1,IF(F36="none",0,F36)+G36-H36,"")</f>
        <v>#REF!</v>
      </c>
      <c r="J36" s="37">
        <f t="shared" ref="J36:J67" si="13">IF(A36="",NA(),A36)</f>
        <v>2046</v>
      </c>
      <c r="K36" s="38">
        <f t="shared" ref="K36:K67" si="14">IF(C36="",NA(),C36)/100000</f>
        <v>4.6948331981660987</v>
      </c>
      <c r="L36" s="38" t="e">
        <f t="shared" si="3"/>
        <v>#REF!</v>
      </c>
      <c r="M36" s="38" t="e">
        <f>IF(A36&gt;rety-1,#REF!,NA())/100000</f>
        <v>#REF!</v>
      </c>
      <c r="N36" s="38">
        <f t="shared" si="4"/>
        <v>4.6948331981661076</v>
      </c>
      <c r="O36" s="37">
        <f t="shared" ref="O36:O67" si="15">IF(H36="",NA(),H36)/100000</f>
        <v>1084.9704912735385</v>
      </c>
      <c r="P36" s="8"/>
      <c r="Q36" s="196">
        <f>-IF(R36+1=$S$1,'Long-term financial Goals'!$B$14,0)-IF(R36+1=$U$1,'Long-term financial Goals'!$D$14,0)-IF(R36+1=$W$1,'Long-term financial Goals'!$F$14,0)-IF(R36+1=$Y$1,'Long-term financial Goals'!$H$14,0)-IF(R36+1=$AA$1,'Long-term financial Goals'!$J$14,0)</f>
        <v>0</v>
      </c>
      <c r="R36" s="43">
        <f t="shared" si="12"/>
        <v>32</v>
      </c>
      <c r="S36" s="10" t="str">
        <f t="shared" si="5"/>
        <v/>
      </c>
      <c r="T36" s="13" t="str">
        <f>IF(S36&lt;&gt;"",'Long-term financial Goals'!$B$13*(1+incg)^(S36-1),"")</f>
        <v/>
      </c>
      <c r="U36" s="10" t="str">
        <f t="shared" si="6"/>
        <v/>
      </c>
      <c r="V36" s="13" t="str">
        <f>IF(U36&lt;&gt;"",'Long-term financial Goals'!$D$13*(1+'Long-term financial Goals'!$D$9)^(U36-1),"")</f>
        <v/>
      </c>
      <c r="W36" s="10" t="str">
        <f t="shared" si="7"/>
        <v/>
      </c>
      <c r="X36" s="13" t="str">
        <f>IF(W36&lt;&gt;"",'Long-term financial Goals'!$F$13*(1+'Long-term financial Goals'!$F$9)^(W36-1),"")</f>
        <v/>
      </c>
      <c r="Y36" s="10" t="str">
        <f t="shared" si="8"/>
        <v/>
      </c>
      <c r="Z36" s="13" t="str">
        <f>IF(Y36&lt;&gt;"",'Long-term financial Goals'!$H$13*(1+'Long-term financial Goals'!$H$9)^(Y36-1),"")</f>
        <v/>
      </c>
      <c r="AA36" s="10" t="str">
        <f t="shared" si="9"/>
        <v/>
      </c>
      <c r="AB36" s="13" t="str">
        <f>IF(AA36&lt;&gt;"",'Long-term financial Goals'!$J$13*(1+'Long-term financial Goals'!$J$9)^(AA36-1),"")</f>
        <v/>
      </c>
      <c r="AC36" s="8"/>
      <c r="AD36" s="14"/>
      <c r="AE36" s="8"/>
      <c r="AF36" s="12" t="e">
        <f>IF(#REF!&lt;rg2start,"",IF(#REF!&gt;rg2cs2,"",1))</f>
        <v>#REF!</v>
      </c>
      <c r="AG36" s="8"/>
      <c r="AH36" s="13">
        <f t="shared" si="10"/>
        <v>0</v>
      </c>
      <c r="AI36"/>
      <c r="AJ36"/>
      <c r="AK36"/>
      <c r="AL36"/>
    </row>
    <row r="37" spans="1:38">
      <c r="A37" s="16">
        <f>'Retirement Planner'!D39</f>
        <v>2047</v>
      </c>
      <c r="B37" s="16">
        <f t="shared" si="11"/>
        <v>33</v>
      </c>
      <c r="C37" s="13">
        <f>'Retirement Planner'!F39</f>
        <v>507041.98540193867</v>
      </c>
      <c r="D37" s="145">
        <f>'Retirement Planner'!H39</f>
        <v>507041.98540193966</v>
      </c>
      <c r="E37" s="13">
        <f>'Retirement Planner'!E39</f>
        <v>0</v>
      </c>
      <c r="F37" s="13">
        <f>'Retirement Planner'!J39</f>
        <v>0</v>
      </c>
      <c r="G37" s="13">
        <f>'Retirement Planner'!K39</f>
        <v>0</v>
      </c>
      <c r="H37" s="13">
        <f>'Retirement Planner'!M39</f>
        <v>109331282.76090942</v>
      </c>
      <c r="I37" s="17" t="e">
        <f>IF(A37=#REF!-1,IF(F37="none",0,F37)+G37-H37,"")</f>
        <v>#REF!</v>
      </c>
      <c r="J37" s="37">
        <f t="shared" si="13"/>
        <v>2047</v>
      </c>
      <c r="K37" s="38">
        <f t="shared" si="14"/>
        <v>5.070419854019387</v>
      </c>
      <c r="L37" s="38" t="e">
        <f t="shared" ref="L37:L68" si="16">M37+N37</f>
        <v>#REF!</v>
      </c>
      <c r="M37" s="38" t="e">
        <f>IF(A37&gt;rety-1,#REF!,NA())/100000</f>
        <v>#REF!</v>
      </c>
      <c r="N37" s="38">
        <f t="shared" ref="N37:N68" si="17">IF(D37="",NA(),IF(E37&lt;&gt;0,NA(),D37))/100000</f>
        <v>5.0704198540193968</v>
      </c>
      <c r="O37" s="37">
        <f t="shared" si="15"/>
        <v>1093.3128276090943</v>
      </c>
      <c r="P37" s="8"/>
      <c r="Q37" s="196">
        <f>-IF(R37+1=$S$1,'Long-term financial Goals'!$B$14,0)-IF(R37+1=$U$1,'Long-term financial Goals'!$D$14,0)-IF(R37+1=$W$1,'Long-term financial Goals'!$F$14,0)-IF(R37+1=$Y$1,'Long-term financial Goals'!$H$14,0)-IF(R37+1=$AA$1,'Long-term financial Goals'!$J$14,0)</f>
        <v>0</v>
      </c>
      <c r="R37" s="43">
        <f t="shared" si="12"/>
        <v>33</v>
      </c>
      <c r="S37" s="10" t="str">
        <f t="shared" si="5"/>
        <v/>
      </c>
      <c r="T37" s="13" t="str">
        <f>IF(S37&lt;&gt;"",'Long-term financial Goals'!$B$13*(1+incg)^(S37-1),"")</f>
        <v/>
      </c>
      <c r="U37" s="10" t="str">
        <f t="shared" si="6"/>
        <v/>
      </c>
      <c r="V37" s="13" t="str">
        <f>IF(U37&lt;&gt;"",'Long-term financial Goals'!$D$13*(1+'Long-term financial Goals'!$D$9)^(U37-1),"")</f>
        <v/>
      </c>
      <c r="W37" s="10" t="str">
        <f t="shared" si="7"/>
        <v/>
      </c>
      <c r="X37" s="13" t="str">
        <f>IF(W37&lt;&gt;"",'Long-term financial Goals'!$F$13*(1+'Long-term financial Goals'!$F$9)^(W37-1),"")</f>
        <v/>
      </c>
      <c r="Y37" s="10" t="str">
        <f t="shared" si="8"/>
        <v/>
      </c>
      <c r="Z37" s="13" t="str">
        <f>IF(Y37&lt;&gt;"",'Long-term financial Goals'!$H$13*(1+'Long-term financial Goals'!$H$9)^(Y37-1),"")</f>
        <v/>
      </c>
      <c r="AA37" s="10" t="str">
        <f t="shared" si="9"/>
        <v/>
      </c>
      <c r="AB37" s="13" t="str">
        <f>IF(AA37&lt;&gt;"",'Long-term financial Goals'!$J$13*(1+'Long-term financial Goals'!$J$9)^(AA37-1),"")</f>
        <v/>
      </c>
      <c r="AC37" s="8"/>
      <c r="AD37" s="14"/>
      <c r="AE37" s="8"/>
      <c r="AF37" s="12" t="e">
        <f>IF(#REF!&lt;rg2start,"",IF(#REF!&gt;rg2cs2,"",1))</f>
        <v>#REF!</v>
      </c>
      <c r="AG37" s="8"/>
      <c r="AH37" s="13">
        <f t="shared" si="10"/>
        <v>0</v>
      </c>
      <c r="AI37"/>
      <c r="AJ37"/>
      <c r="AK37"/>
      <c r="AL37"/>
    </row>
    <row r="38" spans="1:38">
      <c r="A38" s="16">
        <f>'Retirement Planner'!D40</f>
        <v>2048</v>
      </c>
      <c r="B38" s="16">
        <f t="shared" si="11"/>
        <v>34</v>
      </c>
      <c r="C38" s="13">
        <f>'Retirement Planner'!F40</f>
        <v>547605.34423409379</v>
      </c>
      <c r="D38" s="145">
        <f>'Retirement Planner'!H40</f>
        <v>547605.34423409484</v>
      </c>
      <c r="E38" s="13">
        <f>'Retirement Planner'!E40</f>
        <v>0</v>
      </c>
      <c r="F38" s="13">
        <f>'Retirement Planner'!J40</f>
        <v>0</v>
      </c>
      <c r="G38" s="13">
        <f>'Retirement Planner'!K40</f>
        <v>0</v>
      </c>
      <c r="H38" s="13">
        <f>'Retirement Planner'!M40</f>
        <v>109683067.96438515</v>
      </c>
      <c r="I38" s="17" t="e">
        <f>IF(A38=#REF!-1,IF(F38="none",0,F38)+G38-H38,"")</f>
        <v>#REF!</v>
      </c>
      <c r="J38" s="37">
        <f t="shared" si="13"/>
        <v>2048</v>
      </c>
      <c r="K38" s="38">
        <f t="shared" si="14"/>
        <v>5.4760534423409375</v>
      </c>
      <c r="L38" s="38" t="e">
        <f t="shared" si="16"/>
        <v>#REF!</v>
      </c>
      <c r="M38" s="38" t="e">
        <f>IF(A38&gt;rety-1,#REF!,NA())/100000</f>
        <v>#REF!</v>
      </c>
      <c r="N38" s="38">
        <f t="shared" si="17"/>
        <v>5.4760534423409482</v>
      </c>
      <c r="O38" s="37">
        <f t="shared" si="15"/>
        <v>1096.8306796438515</v>
      </c>
      <c r="P38" s="8"/>
      <c r="Q38" s="196">
        <f>-IF(R38+1=$S$1,'Long-term financial Goals'!$B$14,0)-IF(R38+1=$U$1,'Long-term financial Goals'!$D$14,0)-IF(R38+1=$W$1,'Long-term financial Goals'!$F$14,0)-IF(R38+1=$Y$1,'Long-term financial Goals'!$H$14,0)-IF(R38+1=$AA$1,'Long-term financial Goals'!$J$14,0)</f>
        <v>0</v>
      </c>
      <c r="R38" s="43">
        <f t="shared" si="12"/>
        <v>34</v>
      </c>
      <c r="S38" s="10" t="str">
        <f t="shared" si="5"/>
        <v/>
      </c>
      <c r="T38" s="13" t="str">
        <f>IF(S38&lt;&gt;"",'Long-term financial Goals'!$B$13*(1+incg)^(S38-1),"")</f>
        <v/>
      </c>
      <c r="U38" s="10" t="str">
        <f t="shared" si="6"/>
        <v/>
      </c>
      <c r="V38" s="13" t="str">
        <f>IF(U38&lt;&gt;"",'Long-term financial Goals'!$D$13*(1+'Long-term financial Goals'!$D$9)^(U38-1),"")</f>
        <v/>
      </c>
      <c r="W38" s="10" t="str">
        <f t="shared" si="7"/>
        <v/>
      </c>
      <c r="X38" s="13" t="str">
        <f>IF(W38&lt;&gt;"",'Long-term financial Goals'!$F$13*(1+'Long-term financial Goals'!$F$9)^(W38-1),"")</f>
        <v/>
      </c>
      <c r="Y38" s="10" t="str">
        <f t="shared" si="8"/>
        <v/>
      </c>
      <c r="Z38" s="13" t="str">
        <f>IF(Y38&lt;&gt;"",'Long-term financial Goals'!$H$13*(1+'Long-term financial Goals'!$H$9)^(Y38-1),"")</f>
        <v/>
      </c>
      <c r="AA38" s="10" t="str">
        <f t="shared" si="9"/>
        <v/>
      </c>
      <c r="AB38" s="13" t="str">
        <f>IF(AA38&lt;&gt;"",'Long-term financial Goals'!$J$13*(1+'Long-term financial Goals'!$J$9)^(AA38-1),"")</f>
        <v/>
      </c>
      <c r="AC38" s="8"/>
      <c r="AD38" s="14"/>
      <c r="AE38" s="8"/>
      <c r="AF38" s="12" t="e">
        <f>IF(#REF!&lt;rg2start,"",IF(#REF!&gt;rg2cs2,"",1))</f>
        <v>#REF!</v>
      </c>
      <c r="AG38" s="8"/>
      <c r="AH38" s="13">
        <f t="shared" si="10"/>
        <v>0</v>
      </c>
      <c r="AI38"/>
      <c r="AJ38"/>
      <c r="AK38"/>
      <c r="AL38"/>
    </row>
    <row r="39" spans="1:38">
      <c r="A39" s="16">
        <f>'Retirement Planner'!D41</f>
        <v>2049</v>
      </c>
      <c r="B39" s="16">
        <f t="shared" si="11"/>
        <v>35</v>
      </c>
      <c r="C39" s="13">
        <f>'Retirement Planner'!F41</f>
        <v>591413.77177282132</v>
      </c>
      <c r="D39" s="145">
        <f>'Retirement Planner'!H41</f>
        <v>591413.77177282248</v>
      </c>
      <c r="E39" s="13">
        <f>'Retirement Planner'!E41</f>
        <v>0</v>
      </c>
      <c r="F39" s="13">
        <f>'Retirement Planner'!J41</f>
        <v>0</v>
      </c>
      <c r="G39" s="13">
        <f>'Retirement Planner'!K41</f>
        <v>0</v>
      </c>
      <c r="H39" s="13">
        <f>'Retirement Planner'!M41</f>
        <v>109475365.76492116</v>
      </c>
      <c r="I39" s="17" t="e">
        <f>IF(A39=#REF!-1,IF(F39="none",0,F39)+G39-H39,"")</f>
        <v>#REF!</v>
      </c>
      <c r="J39" s="37">
        <f t="shared" si="13"/>
        <v>2049</v>
      </c>
      <c r="K39" s="38">
        <f t="shared" si="14"/>
        <v>5.9141377177282131</v>
      </c>
      <c r="L39" s="38" t="e">
        <f t="shared" si="16"/>
        <v>#REF!</v>
      </c>
      <c r="M39" s="38" t="e">
        <f>IF(A39&gt;rety-1,#REF!,NA())/100000</f>
        <v>#REF!</v>
      </c>
      <c r="N39" s="38">
        <f t="shared" si="17"/>
        <v>5.9141377177282246</v>
      </c>
      <c r="O39" s="37">
        <f t="shared" si="15"/>
        <v>1094.7536576492116</v>
      </c>
      <c r="P39" s="8"/>
      <c r="Q39" s="196">
        <f>-IF(R39+1=$S$1,'Long-term financial Goals'!$B$14,0)-IF(R39+1=$U$1,'Long-term financial Goals'!$D$14,0)-IF(R39+1=$W$1,'Long-term financial Goals'!$F$14,0)-IF(R39+1=$Y$1,'Long-term financial Goals'!$H$14,0)-IF(R39+1=$AA$1,'Long-term financial Goals'!$J$14,0)</f>
        <v>0</v>
      </c>
      <c r="R39" s="43">
        <f t="shared" si="12"/>
        <v>35</v>
      </c>
      <c r="S39" s="10" t="str">
        <f t="shared" si="5"/>
        <v/>
      </c>
      <c r="T39" s="13" t="str">
        <f>IF(S39&lt;&gt;"",'Long-term financial Goals'!$B$13*(1+incg)^(S39-1),"")</f>
        <v/>
      </c>
      <c r="U39" s="10" t="str">
        <f t="shared" si="6"/>
        <v/>
      </c>
      <c r="V39" s="13" t="str">
        <f>IF(U39&lt;&gt;"",'Long-term financial Goals'!$D$13*(1+'Long-term financial Goals'!$D$9)^(U39-1),"")</f>
        <v/>
      </c>
      <c r="W39" s="10" t="str">
        <f t="shared" si="7"/>
        <v/>
      </c>
      <c r="X39" s="13" t="str">
        <f>IF(W39&lt;&gt;"",'Long-term financial Goals'!$F$13*(1+'Long-term financial Goals'!$F$9)^(W39-1),"")</f>
        <v/>
      </c>
      <c r="Y39" s="10" t="str">
        <f t="shared" si="8"/>
        <v/>
      </c>
      <c r="Z39" s="13" t="str">
        <f>IF(Y39&lt;&gt;"",'Long-term financial Goals'!$H$13*(1+'Long-term financial Goals'!$H$9)^(Y39-1),"")</f>
        <v/>
      </c>
      <c r="AA39" s="10" t="str">
        <f t="shared" si="9"/>
        <v/>
      </c>
      <c r="AB39" s="13" t="str">
        <f>IF(AA39&lt;&gt;"",'Long-term financial Goals'!$J$13*(1+'Long-term financial Goals'!$J$9)^(AA39-1),"")</f>
        <v/>
      </c>
      <c r="AC39" s="8"/>
      <c r="AD39" s="14"/>
      <c r="AE39" s="8"/>
      <c r="AF39" s="12" t="e">
        <f>IF(#REF!&lt;rg2start,"",IF(#REF!&gt;rg2cs2,"",1))</f>
        <v>#REF!</v>
      </c>
      <c r="AG39" s="8"/>
      <c r="AH39" s="13">
        <f t="shared" si="10"/>
        <v>0</v>
      </c>
      <c r="AI39"/>
      <c r="AJ39"/>
      <c r="AK39"/>
      <c r="AL39"/>
    </row>
    <row r="40" spans="1:38">
      <c r="A40" s="16">
        <f>'Retirement Planner'!D42</f>
        <v>2050</v>
      </c>
      <c r="B40" s="16">
        <f t="shared" si="11"/>
        <v>36</v>
      </c>
      <c r="C40" s="13">
        <f>'Retirement Planner'!F42</f>
        <v>638726.87351464701</v>
      </c>
      <c r="D40" s="145">
        <f>'Retirement Planner'!H42</f>
        <v>638726.87351464829</v>
      </c>
      <c r="E40" s="13">
        <f>'Retirement Planner'!E42</f>
        <v>0</v>
      </c>
      <c r="F40" s="13">
        <f>'Retirement Planner'!J42</f>
        <v>0</v>
      </c>
      <c r="G40" s="13">
        <f>'Retirement Planner'!K42</f>
        <v>0</v>
      </c>
      <c r="H40" s="13">
        <f>'Retirement Planner'!M42</f>
        <v>108622283.05493701</v>
      </c>
      <c r="I40" s="17" t="e">
        <f>IF(A40=#REF!-1,IF(F40="none",0,F40)+G40-H40,"")</f>
        <v>#REF!</v>
      </c>
      <c r="J40" s="37">
        <f t="shared" si="13"/>
        <v>2050</v>
      </c>
      <c r="K40" s="38">
        <f t="shared" si="14"/>
        <v>6.3872687351464705</v>
      </c>
      <c r="L40" s="38" t="e">
        <f t="shared" si="16"/>
        <v>#REF!</v>
      </c>
      <c r="M40" s="38" t="e">
        <f>IF(A40&gt;rety-1,#REF!,NA())/100000</f>
        <v>#REF!</v>
      </c>
      <c r="N40" s="38">
        <f t="shared" si="17"/>
        <v>6.387268735146483</v>
      </c>
      <c r="O40" s="37">
        <f t="shared" si="15"/>
        <v>1086.22283054937</v>
      </c>
      <c r="P40" s="8"/>
      <c r="Q40" s="196">
        <f>-IF(R40+1=$S$1,'Long-term financial Goals'!$B$14,0)-IF(R40+1=$U$1,'Long-term financial Goals'!$D$14,0)-IF(R40+1=$W$1,'Long-term financial Goals'!$F$14,0)-IF(R40+1=$Y$1,'Long-term financial Goals'!$H$14,0)-IF(R40+1=$AA$1,'Long-term financial Goals'!$J$14,0)</f>
        <v>0</v>
      </c>
      <c r="R40" s="43">
        <f t="shared" si="12"/>
        <v>36</v>
      </c>
      <c r="S40" s="10" t="str">
        <f t="shared" si="5"/>
        <v/>
      </c>
      <c r="T40" s="13" t="str">
        <f>IF(S40&lt;&gt;"",'Long-term financial Goals'!$B$13*(1+incg)^(S40-1),"")</f>
        <v/>
      </c>
      <c r="U40" s="10" t="str">
        <f t="shared" si="6"/>
        <v/>
      </c>
      <c r="V40" s="13" t="str">
        <f>IF(U40&lt;&gt;"",'Long-term financial Goals'!$D$13*(1+'Long-term financial Goals'!$D$9)^(U40-1),"")</f>
        <v/>
      </c>
      <c r="W40" s="10" t="str">
        <f t="shared" si="7"/>
        <v/>
      </c>
      <c r="X40" s="13" t="str">
        <f>IF(W40&lt;&gt;"",'Long-term financial Goals'!$F$13*(1+'Long-term financial Goals'!$F$9)^(W40-1),"")</f>
        <v/>
      </c>
      <c r="Y40" s="10" t="str">
        <f t="shared" si="8"/>
        <v/>
      </c>
      <c r="Z40" s="13" t="str">
        <f>IF(Y40&lt;&gt;"",'Long-term financial Goals'!$H$13*(1+'Long-term financial Goals'!$H$9)^(Y40-1),"")</f>
        <v/>
      </c>
      <c r="AA40" s="10" t="str">
        <f t="shared" si="9"/>
        <v/>
      </c>
      <c r="AB40" s="13" t="str">
        <f>IF(AA40&lt;&gt;"",'Long-term financial Goals'!$J$13*(1+'Long-term financial Goals'!$J$9)^(AA40-1),"")</f>
        <v/>
      </c>
      <c r="AC40" s="8"/>
      <c r="AD40" s="14"/>
      <c r="AE40" s="8"/>
      <c r="AF40" s="12" t="e">
        <f>IF(#REF!&lt;rg2start,"",IF(#REF!&gt;rg2cs2,"",1))</f>
        <v>#REF!</v>
      </c>
      <c r="AG40" s="8"/>
      <c r="AH40" s="13">
        <f t="shared" si="10"/>
        <v>0</v>
      </c>
      <c r="AI40"/>
      <c r="AJ40"/>
      <c r="AK40"/>
      <c r="AL40"/>
    </row>
    <row r="41" spans="1:38">
      <c r="A41" s="16">
        <f>'Retirement Planner'!D43</f>
        <v>2051</v>
      </c>
      <c r="B41" s="16">
        <f t="shared" si="11"/>
        <v>37</v>
      </c>
      <c r="C41" s="13">
        <f>'Retirement Planner'!F43</f>
        <v>689825.02339581877</v>
      </c>
      <c r="D41" s="145">
        <f>'Retirement Planner'!H43</f>
        <v>689825.02339582029</v>
      </c>
      <c r="E41" s="13">
        <f>'Retirement Planner'!E43</f>
        <v>0</v>
      </c>
      <c r="F41" s="13">
        <f>'Retirement Planner'!J43</f>
        <v>0</v>
      </c>
      <c r="G41" s="13">
        <f>'Retirement Planner'!K43</f>
        <v>0</v>
      </c>
      <c r="H41" s="13">
        <f>'Retirement Planner'!M43</f>
        <v>107028175.89017166</v>
      </c>
      <c r="I41" s="17" t="e">
        <f>IF(A41=#REF!-1,IF(F41="none",0,F41)+G41-H41,"")</f>
        <v>#REF!</v>
      </c>
      <c r="J41" s="37">
        <f t="shared" si="13"/>
        <v>2051</v>
      </c>
      <c r="K41" s="38">
        <f t="shared" si="14"/>
        <v>6.8982502339581879</v>
      </c>
      <c r="L41" s="38" t="e">
        <f t="shared" si="16"/>
        <v>#REF!</v>
      </c>
      <c r="M41" s="38" t="e">
        <f>IF(A41&gt;rety-1,#REF!,NA())/100000</f>
        <v>#REF!</v>
      </c>
      <c r="N41" s="38">
        <f t="shared" si="17"/>
        <v>6.898250233958203</v>
      </c>
      <c r="O41" s="37">
        <f t="shared" si="15"/>
        <v>1070.2817589017166</v>
      </c>
      <c r="P41" s="8"/>
      <c r="Q41" s="196">
        <f>-IF(R41+1=$S$1,'Long-term financial Goals'!$B$14,0)-IF(R41+1=$U$1,'Long-term financial Goals'!$D$14,0)-IF(R41+1=$W$1,'Long-term financial Goals'!$F$14,0)-IF(R41+1=$Y$1,'Long-term financial Goals'!$H$14,0)-IF(R41+1=$AA$1,'Long-term financial Goals'!$J$14,0)</f>
        <v>0</v>
      </c>
      <c r="R41" s="43">
        <f t="shared" si="12"/>
        <v>37</v>
      </c>
      <c r="S41" s="10" t="str">
        <f t="shared" si="5"/>
        <v/>
      </c>
      <c r="T41" s="13" t="str">
        <f>IF(S41&lt;&gt;"",'Long-term financial Goals'!$B$13*(1+incg)^(S41-1),"")</f>
        <v/>
      </c>
      <c r="U41" s="10" t="str">
        <f t="shared" si="6"/>
        <v/>
      </c>
      <c r="V41" s="13" t="str">
        <f>IF(U41&lt;&gt;"",'Long-term financial Goals'!$D$13*(1+'Long-term financial Goals'!$D$9)^(U41-1),"")</f>
        <v/>
      </c>
      <c r="W41" s="10" t="str">
        <f t="shared" si="7"/>
        <v/>
      </c>
      <c r="X41" s="13" t="str">
        <f>IF(W41&lt;&gt;"",'Long-term financial Goals'!$F$13*(1+'Long-term financial Goals'!$F$9)^(W41-1),"")</f>
        <v/>
      </c>
      <c r="Y41" s="10" t="str">
        <f t="shared" si="8"/>
        <v/>
      </c>
      <c r="Z41" s="13" t="str">
        <f>IF(Y41&lt;&gt;"",'Long-term financial Goals'!$H$13*(1+'Long-term financial Goals'!$H$9)^(Y41-1),"")</f>
        <v/>
      </c>
      <c r="AA41" s="10" t="str">
        <f t="shared" si="9"/>
        <v/>
      </c>
      <c r="AB41" s="13" t="str">
        <f>IF(AA41&lt;&gt;"",'Long-term financial Goals'!$J$13*(1+'Long-term financial Goals'!$J$9)^(AA41-1),"")</f>
        <v/>
      </c>
      <c r="AC41" s="8"/>
      <c r="AD41" s="14"/>
      <c r="AE41" s="8"/>
      <c r="AF41" s="12" t="e">
        <f>IF(#REF!&lt;rg2start,"",IF(#REF!&gt;rg2cs2,"",1))</f>
        <v>#REF!</v>
      </c>
      <c r="AG41" s="8"/>
      <c r="AH41" s="13">
        <f t="shared" si="10"/>
        <v>0</v>
      </c>
      <c r="AI41"/>
      <c r="AJ41"/>
      <c r="AK41"/>
      <c r="AL41"/>
    </row>
    <row r="42" spans="1:38">
      <c r="A42" s="16">
        <f>'Retirement Planner'!D44</f>
        <v>2052</v>
      </c>
      <c r="B42" s="16">
        <f t="shared" si="11"/>
        <v>38</v>
      </c>
      <c r="C42" s="13">
        <f>'Retirement Planner'!F44</f>
        <v>745011.02526748425</v>
      </c>
      <c r="D42" s="145">
        <f>'Retirement Planner'!H44</f>
        <v>745011.02526748588</v>
      </c>
      <c r="E42" s="13">
        <f>'Retirement Planner'!E44</f>
        <v>0</v>
      </c>
      <c r="F42" s="13">
        <f>'Retirement Planner'!J44</f>
        <v>0</v>
      </c>
      <c r="G42" s="13">
        <f>'Retirement Planner'!K44</f>
        <v>0</v>
      </c>
      <c r="H42" s="13">
        <f>'Retirement Planner'!M44</f>
        <v>104586667.86558387</v>
      </c>
      <c r="I42" s="17" t="e">
        <f>IF(A42=#REF!-1,IF(F42="none",0,F42)+G42-H42,"")</f>
        <v>#REF!</v>
      </c>
      <c r="J42" s="37">
        <f t="shared" si="13"/>
        <v>2052</v>
      </c>
      <c r="K42" s="38">
        <f t="shared" si="14"/>
        <v>7.4501102526748424</v>
      </c>
      <c r="L42" s="38" t="e">
        <f t="shared" si="16"/>
        <v>#REF!</v>
      </c>
      <c r="M42" s="38" t="e">
        <f>IF(A42&gt;rety-1,#REF!,NA())/100000</f>
        <v>#REF!</v>
      </c>
      <c r="N42" s="38">
        <f t="shared" si="17"/>
        <v>7.4501102526748584</v>
      </c>
      <c r="O42" s="37">
        <f t="shared" si="15"/>
        <v>1045.8666786558388</v>
      </c>
      <c r="P42" s="8"/>
      <c r="Q42" s="196">
        <f>-IF(R42+1=$S$1,'Long-term financial Goals'!$B$14,0)-IF(R42+1=$U$1,'Long-term financial Goals'!$D$14,0)-IF(R42+1=$W$1,'Long-term financial Goals'!$F$14,0)-IF(R42+1=$Y$1,'Long-term financial Goals'!$H$14,0)-IF(R42+1=$AA$1,'Long-term financial Goals'!$J$14,0)</f>
        <v>0</v>
      </c>
      <c r="R42" s="43">
        <f t="shared" si="12"/>
        <v>38</v>
      </c>
      <c r="S42" s="10" t="str">
        <f t="shared" si="5"/>
        <v/>
      </c>
      <c r="T42" s="13" t="str">
        <f>IF(S42&lt;&gt;"",'Long-term financial Goals'!$B$13*(1+incg)^(S42-1),"")</f>
        <v/>
      </c>
      <c r="U42" s="10" t="str">
        <f t="shared" si="6"/>
        <v/>
      </c>
      <c r="V42" s="13" t="str">
        <f>IF(U42&lt;&gt;"",'Long-term financial Goals'!$D$13*(1+'Long-term financial Goals'!$D$9)^(U42-1),"")</f>
        <v/>
      </c>
      <c r="W42" s="10" t="str">
        <f t="shared" si="7"/>
        <v/>
      </c>
      <c r="X42" s="13" t="str">
        <f>IF(W42&lt;&gt;"",'Long-term financial Goals'!$F$13*(1+'Long-term financial Goals'!$F$9)^(W42-1),"")</f>
        <v/>
      </c>
      <c r="Y42" s="10" t="str">
        <f t="shared" si="8"/>
        <v/>
      </c>
      <c r="Z42" s="13" t="str">
        <f>IF(Y42&lt;&gt;"",'Long-term financial Goals'!$H$13*(1+'Long-term financial Goals'!$H$9)^(Y42-1),"")</f>
        <v/>
      </c>
      <c r="AA42" s="10" t="str">
        <f t="shared" si="9"/>
        <v/>
      </c>
      <c r="AB42" s="13" t="str">
        <f>IF(AA42&lt;&gt;"",'Long-term financial Goals'!$J$13*(1+'Long-term financial Goals'!$J$9)^(AA42-1),"")</f>
        <v/>
      </c>
      <c r="AC42" s="8"/>
      <c r="AD42" s="14"/>
      <c r="AE42" s="8"/>
      <c r="AF42" s="12" t="e">
        <f>IF(#REF!&lt;rg2start,"",IF(#REF!&gt;rg2cs2,"",1))</f>
        <v>#REF!</v>
      </c>
      <c r="AG42" s="8"/>
      <c r="AH42" s="13">
        <f t="shared" si="10"/>
        <v>0</v>
      </c>
      <c r="AI42"/>
      <c r="AJ42"/>
      <c r="AK42"/>
      <c r="AL42"/>
    </row>
    <row r="43" spans="1:38">
      <c r="A43" s="16">
        <f>'Retirement Planner'!D45</f>
        <v>2053</v>
      </c>
      <c r="B43" s="16">
        <f t="shared" si="11"/>
        <v>39</v>
      </c>
      <c r="C43" s="13">
        <f>'Retirement Planner'!F45</f>
        <v>804611.907288883</v>
      </c>
      <c r="D43" s="145">
        <f>'Retirement Planner'!H45</f>
        <v>804611.90728888474</v>
      </c>
      <c r="E43" s="13">
        <f>'Retirement Planner'!E45</f>
        <v>0</v>
      </c>
      <c r="F43" s="13">
        <f>'Retirement Planner'!J45</f>
        <v>0</v>
      </c>
      <c r="G43" s="13">
        <f>'Retirement Planner'!K45</f>
        <v>0</v>
      </c>
      <c r="H43" s="13">
        <f>'Retirement Planner'!M45</f>
        <v>101179575.85232295</v>
      </c>
      <c r="I43" s="17" t="e">
        <f>IF(A43=#REF!-1,IF(F43="none",0,F43)+G43-H43,"")</f>
        <v>#REF!</v>
      </c>
      <c r="J43" s="37">
        <f t="shared" si="13"/>
        <v>2053</v>
      </c>
      <c r="K43" s="38">
        <f t="shared" si="14"/>
        <v>8.0461190728888301</v>
      </c>
      <c r="L43" s="38" t="e">
        <f t="shared" si="16"/>
        <v>#REF!</v>
      </c>
      <c r="M43" s="38" t="e">
        <f>IF(A43&gt;rety-1,#REF!,NA())/100000</f>
        <v>#REF!</v>
      </c>
      <c r="N43" s="38">
        <f t="shared" si="17"/>
        <v>8.0461190728888479</v>
      </c>
      <c r="O43" s="37">
        <f t="shared" si="15"/>
        <v>1011.7957585232296</v>
      </c>
      <c r="P43" s="8"/>
      <c r="Q43" s="196">
        <f>-IF(R43+1=$S$1,'Long-term financial Goals'!$B$14,0)-IF(R43+1=$U$1,'Long-term financial Goals'!$D$14,0)-IF(R43+1=$W$1,'Long-term financial Goals'!$F$14,0)-IF(R43+1=$Y$1,'Long-term financial Goals'!$H$14,0)-IF(R43+1=$AA$1,'Long-term financial Goals'!$J$14,0)</f>
        <v>0</v>
      </c>
      <c r="R43" s="43">
        <f t="shared" si="12"/>
        <v>39</v>
      </c>
      <c r="S43" s="10" t="str">
        <f t="shared" si="5"/>
        <v/>
      </c>
      <c r="T43" s="13" t="str">
        <f>IF(S43&lt;&gt;"",'Long-term financial Goals'!$B$13*(1+incg)^(S43-1),"")</f>
        <v/>
      </c>
      <c r="U43" s="10" t="str">
        <f t="shared" si="6"/>
        <v/>
      </c>
      <c r="V43" s="13" t="str">
        <f>IF(U43&lt;&gt;"",'Long-term financial Goals'!$D$13*(1+'Long-term financial Goals'!$D$9)^(U43-1),"")</f>
        <v/>
      </c>
      <c r="W43" s="10" t="str">
        <f t="shared" si="7"/>
        <v/>
      </c>
      <c r="X43" s="13" t="str">
        <f>IF(W43&lt;&gt;"",'Long-term financial Goals'!$F$13*(1+'Long-term financial Goals'!$F$9)^(W43-1),"")</f>
        <v/>
      </c>
      <c r="Y43" s="10" t="str">
        <f t="shared" si="8"/>
        <v/>
      </c>
      <c r="Z43" s="13" t="str">
        <f>IF(Y43&lt;&gt;"",'Long-term financial Goals'!$H$13*(1+'Long-term financial Goals'!$H$9)^(Y43-1),"")</f>
        <v/>
      </c>
      <c r="AA43" s="10" t="str">
        <f t="shared" si="9"/>
        <v/>
      </c>
      <c r="AB43" s="13" t="str">
        <f>IF(AA43&lt;&gt;"",'Long-term financial Goals'!$J$13*(1+'Long-term financial Goals'!$J$9)^(AA43-1),"")</f>
        <v/>
      </c>
      <c r="AC43" s="8"/>
      <c r="AD43" s="14"/>
      <c r="AE43" s="8"/>
      <c r="AF43" s="12" t="e">
        <f>IF(#REF!&lt;rg2start,"",IF(#REF!&gt;rg2cs2,"",1))</f>
        <v>#REF!</v>
      </c>
      <c r="AG43" s="8"/>
      <c r="AH43" s="13">
        <f t="shared" si="10"/>
        <v>0</v>
      </c>
      <c r="AI43"/>
      <c r="AJ43"/>
      <c r="AK43"/>
      <c r="AL43"/>
    </row>
    <row r="44" spans="1:38">
      <c r="A44" s="16">
        <f>'Retirement Planner'!D46</f>
        <v>2054</v>
      </c>
      <c r="B44" s="16">
        <f t="shared" si="11"/>
        <v>40</v>
      </c>
      <c r="C44" s="13">
        <f>'Retirement Planner'!F46</f>
        <v>868980.85987199366</v>
      </c>
      <c r="D44" s="145">
        <f>'Retirement Planner'!H46</f>
        <v>868980.85987199552</v>
      </c>
      <c r="E44" s="13">
        <f>'Retirement Planner'!E46</f>
        <v>0</v>
      </c>
      <c r="F44" s="13">
        <f>'Retirement Planner'!J46</f>
        <v>0</v>
      </c>
      <c r="G44" s="13">
        <f>'Retirement Planner'!K46</f>
        <v>0</v>
      </c>
      <c r="H44" s="13">
        <f>'Retirement Planner'!M46</f>
        <v>96675734.697025627</v>
      </c>
      <c r="I44" s="17" t="e">
        <f>IF(A44=#REF!-1,IF(F44="none",0,F44)+G44-H44,"")</f>
        <v>#REF!</v>
      </c>
      <c r="J44" s="37">
        <f t="shared" si="13"/>
        <v>2054</v>
      </c>
      <c r="K44" s="38">
        <f t="shared" si="14"/>
        <v>8.6898085987199369</v>
      </c>
      <c r="L44" s="38" t="e">
        <f t="shared" si="16"/>
        <v>#REF!</v>
      </c>
      <c r="M44" s="38" t="e">
        <f>IF(A44&gt;rety-1,#REF!,NA())/100000</f>
        <v>#REF!</v>
      </c>
      <c r="N44" s="38">
        <f t="shared" si="17"/>
        <v>8.6898085987199547</v>
      </c>
      <c r="O44" s="37">
        <f t="shared" si="15"/>
        <v>966.75734697025632</v>
      </c>
      <c r="P44" s="8"/>
      <c r="Q44" s="196">
        <f>-IF(R44+1=$S$1,'Long-term financial Goals'!$B$14,0)-IF(R44+1=$U$1,'Long-term financial Goals'!$D$14,0)-IF(R44+1=$W$1,'Long-term financial Goals'!$F$14,0)-IF(R44+1=$Y$1,'Long-term financial Goals'!$H$14,0)-IF(R44+1=$AA$1,'Long-term financial Goals'!$J$14,0)</f>
        <v>0</v>
      </c>
      <c r="R44" s="43">
        <f t="shared" si="12"/>
        <v>40</v>
      </c>
      <c r="S44" s="10" t="str">
        <f t="shared" si="5"/>
        <v/>
      </c>
      <c r="T44" s="13" t="str">
        <f>IF(S44&lt;&gt;"",'Long-term financial Goals'!$B$13*(1+incg)^(S44-1),"")</f>
        <v/>
      </c>
      <c r="U44" s="10" t="str">
        <f t="shared" si="6"/>
        <v/>
      </c>
      <c r="V44" s="13" t="str">
        <f>IF(U44&lt;&gt;"",'Long-term financial Goals'!$D$13*(1+'Long-term financial Goals'!$D$9)^(U44-1),"")</f>
        <v/>
      </c>
      <c r="W44" s="10" t="str">
        <f t="shared" si="7"/>
        <v/>
      </c>
      <c r="X44" s="13" t="str">
        <f>IF(W44&lt;&gt;"",'Long-term financial Goals'!$F$13*(1+'Long-term financial Goals'!$F$9)^(W44-1),"")</f>
        <v/>
      </c>
      <c r="Y44" s="10" t="str">
        <f t="shared" si="8"/>
        <v/>
      </c>
      <c r="Z44" s="13" t="str">
        <f>IF(Y44&lt;&gt;"",'Long-term financial Goals'!$H$13*(1+'Long-term financial Goals'!$H$9)^(Y44-1),"")</f>
        <v/>
      </c>
      <c r="AA44" s="10" t="str">
        <f t="shared" si="9"/>
        <v/>
      </c>
      <c r="AB44" s="13" t="str">
        <f>IF(AA44&lt;&gt;"",'Long-term financial Goals'!$J$13*(1+'Long-term financial Goals'!$J$9)^(AA44-1),"")</f>
        <v/>
      </c>
      <c r="AC44" s="8"/>
      <c r="AD44" s="14"/>
      <c r="AE44" s="8"/>
      <c r="AF44" s="12" t="e">
        <f>IF(#REF!&lt;rg2start,"",IF(#REF!&gt;rg2cs2,"",1))</f>
        <v>#REF!</v>
      </c>
      <c r="AG44" s="8"/>
      <c r="AH44" s="13">
        <f t="shared" si="10"/>
        <v>0</v>
      </c>
      <c r="AI44"/>
      <c r="AJ44"/>
      <c r="AK44"/>
      <c r="AL44"/>
    </row>
    <row r="45" spans="1:38">
      <c r="A45" s="16">
        <f>'Retirement Planner'!D47</f>
        <v>2055</v>
      </c>
      <c r="B45" s="16">
        <f t="shared" si="11"/>
        <v>41</v>
      </c>
      <c r="C45" s="13">
        <f>'Retirement Planner'!F47</f>
        <v>938499.3286617531</v>
      </c>
      <c r="D45" s="145">
        <f>'Retirement Planner'!H47</f>
        <v>938499.32866175531</v>
      </c>
      <c r="E45" s="13">
        <f>'Retirement Planner'!E47</f>
        <v>0</v>
      </c>
      <c r="F45" s="13">
        <f>'Retirement Planner'!J47</f>
        <v>0</v>
      </c>
      <c r="G45" s="13">
        <f>'Retirement Planner'!K47</f>
        <v>0</v>
      </c>
      <c r="H45" s="13">
        <f>'Retirement Planner'!M47</f>
        <v>90929711.743660688</v>
      </c>
      <c r="I45" s="17" t="e">
        <f>IF(A45=#REF!-1,IF(F45="none",0,F45)+G45-H45,"")</f>
        <v>#REF!</v>
      </c>
      <c r="J45" s="37">
        <f t="shared" si="13"/>
        <v>2055</v>
      </c>
      <c r="K45" s="38">
        <f t="shared" si="14"/>
        <v>9.3849932866175312</v>
      </c>
      <c r="L45" s="38" t="e">
        <f t="shared" si="16"/>
        <v>#REF!</v>
      </c>
      <c r="M45" s="38" t="e">
        <f>IF(A45&gt;rety-1,#REF!,NA())/100000</f>
        <v>#REF!</v>
      </c>
      <c r="N45" s="38">
        <f t="shared" si="17"/>
        <v>9.3849932866175525</v>
      </c>
      <c r="O45" s="37">
        <f t="shared" si="15"/>
        <v>909.29711743660687</v>
      </c>
      <c r="P45" s="8"/>
      <c r="Q45" s="196">
        <f>-IF(R45+1=$S$1,'Long-term financial Goals'!$B$14,0)-IF(R45+1=$U$1,'Long-term financial Goals'!$D$14,0)-IF(R45+1=$W$1,'Long-term financial Goals'!$F$14,0)-IF(R45+1=$Y$1,'Long-term financial Goals'!$H$14,0)-IF(R45+1=$AA$1,'Long-term financial Goals'!$J$14,0)</f>
        <v>0</v>
      </c>
      <c r="R45" s="43">
        <f t="shared" si="12"/>
        <v>41</v>
      </c>
      <c r="S45" s="10" t="str">
        <f t="shared" si="5"/>
        <v/>
      </c>
      <c r="T45" s="13" t="str">
        <f>IF(S45&lt;&gt;"",'Long-term financial Goals'!$B$13*(1+incg)^(S45-1),"")</f>
        <v/>
      </c>
      <c r="U45" s="10" t="str">
        <f t="shared" si="6"/>
        <v/>
      </c>
      <c r="V45" s="13" t="str">
        <f>IF(U45&lt;&gt;"",'Long-term financial Goals'!$D$13*(1+'Long-term financial Goals'!$D$9)^(U45-1),"")</f>
        <v/>
      </c>
      <c r="W45" s="10" t="str">
        <f t="shared" si="7"/>
        <v/>
      </c>
      <c r="X45" s="13" t="str">
        <f>IF(W45&lt;&gt;"",'Long-term financial Goals'!$F$13*(1+'Long-term financial Goals'!$F$9)^(W45-1),"")</f>
        <v/>
      </c>
      <c r="Y45" s="10" t="str">
        <f t="shared" si="8"/>
        <v/>
      </c>
      <c r="Z45" s="13" t="str">
        <f>IF(Y45&lt;&gt;"",'Long-term financial Goals'!$H$13*(1+'Long-term financial Goals'!$H$9)^(Y45-1),"")</f>
        <v/>
      </c>
      <c r="AA45" s="10" t="str">
        <f t="shared" si="9"/>
        <v/>
      </c>
      <c r="AB45" s="13" t="str">
        <f>IF(AA45&lt;&gt;"",'Long-term financial Goals'!$J$13*(1+'Long-term financial Goals'!$J$9)^(AA45-1),"")</f>
        <v/>
      </c>
      <c r="AC45" s="8"/>
      <c r="AD45" s="14"/>
      <c r="AE45" s="8"/>
      <c r="AF45" s="12" t="e">
        <f>IF(#REF!&lt;rg2start,"",IF(#REF!&gt;rg2cs2,"",1))</f>
        <v>#REF!</v>
      </c>
      <c r="AG45" s="8"/>
      <c r="AH45" s="13">
        <f t="shared" si="10"/>
        <v>0</v>
      </c>
      <c r="AI45"/>
      <c r="AJ45"/>
      <c r="AK45"/>
      <c r="AL45"/>
    </row>
    <row r="46" spans="1:38">
      <c r="A46" s="16">
        <f>'Retirement Planner'!D48</f>
        <v>2056</v>
      </c>
      <c r="B46" s="16">
        <f t="shared" si="11"/>
        <v>42</v>
      </c>
      <c r="C46" s="13">
        <f>'Retirement Planner'!F48</f>
        <v>1013579.2749546934</v>
      </c>
      <c r="D46" s="145">
        <f>'Retirement Planner'!H48</f>
        <v>1013579.2749546957</v>
      </c>
      <c r="E46" s="13">
        <f>'Retirement Planner'!E48</f>
        <v>0</v>
      </c>
      <c r="F46" s="13">
        <f>'Retirement Planner'!J48</f>
        <v>0</v>
      </c>
      <c r="G46" s="13">
        <f>'Retirement Planner'!K48</f>
        <v>0</v>
      </c>
      <c r="H46" s="13">
        <f>'Retirement Planner'!M48</f>
        <v>83780401.232987657</v>
      </c>
      <c r="I46" s="17" t="e">
        <f>IF(A46=#REF!-1,IF(F46="none",0,F46)+G46-H46,"")</f>
        <v>#REF!</v>
      </c>
      <c r="J46" s="37">
        <f t="shared" si="13"/>
        <v>2056</v>
      </c>
      <c r="K46" s="38">
        <f t="shared" si="14"/>
        <v>10.135792749546933</v>
      </c>
      <c r="L46" s="38" t="e">
        <f t="shared" si="16"/>
        <v>#REF!</v>
      </c>
      <c r="M46" s="38" t="e">
        <f>IF(A46&gt;rety-1,#REF!,NA())/100000</f>
        <v>#REF!</v>
      </c>
      <c r="N46" s="38">
        <f t="shared" si="17"/>
        <v>10.135792749546956</v>
      </c>
      <c r="O46" s="37">
        <f t="shared" si="15"/>
        <v>837.80401232987663</v>
      </c>
      <c r="P46" s="8"/>
      <c r="Q46" s="196">
        <f>-IF(R46+1=$S$1,'Long-term financial Goals'!$B$14,0)-IF(R46+1=$U$1,'Long-term financial Goals'!$D$14,0)-IF(R46+1=$W$1,'Long-term financial Goals'!$F$14,0)-IF(R46+1=$Y$1,'Long-term financial Goals'!$H$14,0)-IF(R46+1=$AA$1,'Long-term financial Goals'!$J$14,0)</f>
        <v>0</v>
      </c>
      <c r="R46" s="43">
        <f t="shared" si="12"/>
        <v>42</v>
      </c>
      <c r="S46" s="10" t="str">
        <f t="shared" si="5"/>
        <v/>
      </c>
      <c r="T46" s="13" t="str">
        <f>IF(S46&lt;&gt;"",'Long-term financial Goals'!$B$13*(1+incg)^(S46-1),"")</f>
        <v/>
      </c>
      <c r="U46" s="10" t="str">
        <f t="shared" si="6"/>
        <v/>
      </c>
      <c r="V46" s="13" t="str">
        <f>IF(U46&lt;&gt;"",'Long-term financial Goals'!$D$13*(1+'Long-term financial Goals'!$D$9)^(U46-1),"")</f>
        <v/>
      </c>
      <c r="W46" s="10" t="str">
        <f t="shared" si="7"/>
        <v/>
      </c>
      <c r="X46" s="13" t="str">
        <f>IF(W46&lt;&gt;"",'Long-term financial Goals'!$F$13*(1+'Long-term financial Goals'!$F$9)^(W46-1),"")</f>
        <v/>
      </c>
      <c r="Y46" s="10" t="str">
        <f t="shared" si="8"/>
        <v/>
      </c>
      <c r="Z46" s="13" t="str">
        <f>IF(Y46&lt;&gt;"",'Long-term financial Goals'!$H$13*(1+'Long-term financial Goals'!$H$9)^(Y46-1),"")</f>
        <v/>
      </c>
      <c r="AA46" s="10" t="str">
        <f t="shared" si="9"/>
        <v/>
      </c>
      <c r="AB46" s="13" t="str">
        <f>IF(AA46&lt;&gt;"",'Long-term financial Goals'!$J$13*(1+'Long-term financial Goals'!$J$9)^(AA46-1),"")</f>
        <v/>
      </c>
      <c r="AC46" s="8"/>
      <c r="AD46" s="14"/>
      <c r="AE46" s="8"/>
      <c r="AF46" s="12" t="e">
        <f>IF(#REF!&lt;rg2start,"",IF(#REF!&gt;rg2cs2,"",1))</f>
        <v>#REF!</v>
      </c>
      <c r="AG46" s="8"/>
      <c r="AH46" s="13">
        <f t="shared" si="10"/>
        <v>0</v>
      </c>
      <c r="AI46"/>
      <c r="AJ46"/>
      <c r="AK46"/>
      <c r="AL46"/>
    </row>
    <row r="47" spans="1:38">
      <c r="A47" s="16">
        <f>'Retirement Planner'!D49</f>
        <v>2057</v>
      </c>
      <c r="B47" s="16">
        <f t="shared" si="11"/>
        <v>43</v>
      </c>
      <c r="C47" s="13">
        <f>'Retirement Planner'!F49</f>
        <v>1094665.6169510689</v>
      </c>
      <c r="D47" s="145">
        <f>'Retirement Planner'!H49</f>
        <v>1094665.6169510714</v>
      </c>
      <c r="E47" s="13">
        <f>'Retirement Planner'!E49</f>
        <v>0</v>
      </c>
      <c r="F47" s="13">
        <f>'Retirement Planner'!J49</f>
        <v>0</v>
      </c>
      <c r="G47" s="13">
        <f>'Retirement Planner'!K49</f>
        <v>0</v>
      </c>
      <c r="H47" s="13">
        <f>'Retirement Planner'!M49</f>
        <v>75049487.759949178</v>
      </c>
      <c r="I47" s="17" t="e">
        <f>IF(A47=#REF!-1,IF(F47="none",0,F47)+G47-H47,"")</f>
        <v>#REF!</v>
      </c>
      <c r="J47" s="37">
        <f t="shared" si="13"/>
        <v>2057</v>
      </c>
      <c r="K47" s="38">
        <f t="shared" si="14"/>
        <v>10.946656169510689</v>
      </c>
      <c r="L47" s="38" t="e">
        <f t="shared" si="16"/>
        <v>#REF!</v>
      </c>
      <c r="M47" s="38" t="e">
        <f>IF(A47&gt;rety-1,#REF!,NA())/100000</f>
        <v>#REF!</v>
      </c>
      <c r="N47" s="38">
        <f t="shared" si="17"/>
        <v>10.946656169510714</v>
      </c>
      <c r="O47" s="37">
        <f t="shared" si="15"/>
        <v>750.49487759949182</v>
      </c>
      <c r="P47" s="8"/>
      <c r="Q47" s="196">
        <f>-IF(R47+1=$S$1,'Long-term financial Goals'!$B$14,0)-IF(R47+1=$U$1,'Long-term financial Goals'!$D$14,0)-IF(R47+1=$W$1,'Long-term financial Goals'!$F$14,0)-IF(R47+1=$Y$1,'Long-term financial Goals'!$H$14,0)-IF(R47+1=$AA$1,'Long-term financial Goals'!$J$14,0)</f>
        <v>0</v>
      </c>
      <c r="R47" s="43">
        <f t="shared" si="12"/>
        <v>43</v>
      </c>
      <c r="S47" s="10" t="str">
        <f t="shared" si="5"/>
        <v/>
      </c>
      <c r="T47" s="13" t="str">
        <f>IF(S47&lt;&gt;"",'Long-term financial Goals'!$B$13*(1+incg)^(S47-1),"")</f>
        <v/>
      </c>
      <c r="U47" s="10" t="str">
        <f t="shared" si="6"/>
        <v/>
      </c>
      <c r="V47" s="13" t="str">
        <f>IF(U47&lt;&gt;"",'Long-term financial Goals'!$D$13*(1+'Long-term financial Goals'!$D$9)^(U47-1),"")</f>
        <v/>
      </c>
      <c r="W47" s="10" t="str">
        <f t="shared" si="7"/>
        <v/>
      </c>
      <c r="X47" s="13" t="str">
        <f>IF(W47&lt;&gt;"",'Long-term financial Goals'!$F$13*(1+'Long-term financial Goals'!$F$9)^(W47-1),"")</f>
        <v/>
      </c>
      <c r="Y47" s="10" t="str">
        <f t="shared" si="8"/>
        <v/>
      </c>
      <c r="Z47" s="13" t="str">
        <f>IF(Y47&lt;&gt;"",'Long-term financial Goals'!$H$13*(1+'Long-term financial Goals'!$H$9)^(Y47-1),"")</f>
        <v/>
      </c>
      <c r="AA47" s="10" t="str">
        <f t="shared" si="9"/>
        <v/>
      </c>
      <c r="AB47" s="13" t="str">
        <f>IF(AA47&lt;&gt;"",'Long-term financial Goals'!$J$13*(1+'Long-term financial Goals'!$J$9)^(AA47-1),"")</f>
        <v/>
      </c>
      <c r="AC47" s="8"/>
      <c r="AD47" s="14"/>
      <c r="AE47" s="8"/>
      <c r="AF47" s="12" t="e">
        <f>IF(#REF!&lt;rg2start,"",IF(#REF!&gt;rg2cs2,"",1))</f>
        <v>#REF!</v>
      </c>
      <c r="AG47" s="8"/>
      <c r="AH47" s="13">
        <f t="shared" si="10"/>
        <v>0</v>
      </c>
      <c r="AI47"/>
      <c r="AJ47"/>
      <c r="AK47"/>
      <c r="AL47"/>
    </row>
    <row r="48" spans="1:38">
      <c r="A48" s="16">
        <f>'Retirement Planner'!D50</f>
        <v>2058</v>
      </c>
      <c r="B48" s="16">
        <f t="shared" si="11"/>
        <v>44</v>
      </c>
      <c r="C48" s="13">
        <f>'Retirement Planner'!F50</f>
        <v>1182238.8663071543</v>
      </c>
      <c r="D48" s="145">
        <f>'Retirement Planner'!H50</f>
        <v>1182238.8663071573</v>
      </c>
      <c r="E48" s="13">
        <f>'Retirement Planner'!E50</f>
        <v>0</v>
      </c>
      <c r="F48" s="13">
        <f>'Retirement Planner'!J50</f>
        <v>0</v>
      </c>
      <c r="G48" s="13">
        <f>'Retirement Planner'!K50</f>
        <v>0</v>
      </c>
      <c r="H48" s="13">
        <f>'Retirement Planner'!M50</f>
        <v>64539767.019050188</v>
      </c>
      <c r="I48" s="17" t="e">
        <f>IF(A48=#REF!-1,IF(F48="none",0,F48)+G48-H48,"")</f>
        <v>#REF!</v>
      </c>
      <c r="J48" s="37">
        <f t="shared" si="13"/>
        <v>2058</v>
      </c>
      <c r="K48" s="38">
        <f t="shared" si="14"/>
        <v>11.822388663071543</v>
      </c>
      <c r="L48" s="38" t="e">
        <f t="shared" si="16"/>
        <v>#REF!</v>
      </c>
      <c r="M48" s="38" t="e">
        <f>IF(A48&gt;rety-1,#REF!,NA())/100000</f>
        <v>#REF!</v>
      </c>
      <c r="N48" s="38">
        <f t="shared" si="17"/>
        <v>11.822388663071573</v>
      </c>
      <c r="O48" s="37">
        <f t="shared" si="15"/>
        <v>645.39767019050191</v>
      </c>
      <c r="P48" s="8"/>
      <c r="Q48" s="196">
        <f>-IF(R48+1=$S$1,'Long-term financial Goals'!$B$14,0)-IF(R48+1=$U$1,'Long-term financial Goals'!$D$14,0)-IF(R48+1=$W$1,'Long-term financial Goals'!$F$14,0)-IF(R48+1=$Y$1,'Long-term financial Goals'!$H$14,0)-IF(R48+1=$AA$1,'Long-term financial Goals'!$J$14,0)</f>
        <v>0</v>
      </c>
      <c r="R48" s="43">
        <f t="shared" si="12"/>
        <v>44</v>
      </c>
      <c r="S48" s="10" t="str">
        <f t="shared" si="5"/>
        <v/>
      </c>
      <c r="T48" s="13" t="str">
        <f>IF(S48&lt;&gt;"",'Long-term financial Goals'!$B$13*(1+incg)^(S48-1),"")</f>
        <v/>
      </c>
      <c r="U48" s="10" t="str">
        <f t="shared" si="6"/>
        <v/>
      </c>
      <c r="V48" s="13" t="str">
        <f>IF(U48&lt;&gt;"",'Long-term financial Goals'!$D$13*(1+'Long-term financial Goals'!$D$9)^(U48-1),"")</f>
        <v/>
      </c>
      <c r="W48" s="10" t="str">
        <f t="shared" si="7"/>
        <v/>
      </c>
      <c r="X48" s="13" t="str">
        <f>IF(W48&lt;&gt;"",'Long-term financial Goals'!$F$13*(1+'Long-term financial Goals'!$F$9)^(W48-1),"")</f>
        <v/>
      </c>
      <c r="Y48" s="10" t="str">
        <f t="shared" si="8"/>
        <v/>
      </c>
      <c r="Z48" s="13" t="str">
        <f>IF(Y48&lt;&gt;"",'Long-term financial Goals'!$H$13*(1+'Long-term financial Goals'!$H$9)^(Y48-1),"")</f>
        <v/>
      </c>
      <c r="AA48" s="10" t="str">
        <f t="shared" si="9"/>
        <v/>
      </c>
      <c r="AB48" s="13" t="str">
        <f>IF(AA48&lt;&gt;"",'Long-term financial Goals'!$J$13*(1+'Long-term financial Goals'!$J$9)^(AA48-1),"")</f>
        <v/>
      </c>
      <c r="AC48" s="8"/>
      <c r="AD48" s="14"/>
      <c r="AE48" s="8"/>
      <c r="AF48" s="12" t="e">
        <f>IF(#REF!&lt;rg2start,"",IF(#REF!&gt;rg2cs2,"",1))</f>
        <v>#REF!</v>
      </c>
      <c r="AG48" s="8"/>
      <c r="AH48" s="13">
        <f t="shared" si="10"/>
        <v>0</v>
      </c>
      <c r="AI48"/>
      <c r="AJ48"/>
      <c r="AK48"/>
      <c r="AL48"/>
    </row>
    <row r="49" spans="1:38">
      <c r="A49" s="16">
        <f>'Retirement Planner'!D51</f>
        <v>2059</v>
      </c>
      <c r="B49" s="16">
        <f t="shared" si="11"/>
        <v>45</v>
      </c>
      <c r="C49" s="13">
        <f>'Retirement Planner'!F51</f>
        <v>1276817.9756117268</v>
      </c>
      <c r="D49" s="145">
        <f>'Retirement Planner'!H51</f>
        <v>1276817.9756117298</v>
      </c>
      <c r="E49" s="13">
        <f>'Retirement Planner'!E51</f>
        <v>0</v>
      </c>
      <c r="F49" s="13">
        <f>'Retirement Planner'!J51</f>
        <v>0</v>
      </c>
      <c r="G49" s="13">
        <f>'Retirement Planner'!K51</f>
        <v>0</v>
      </c>
      <c r="H49" s="13">
        <f>'Retirement Planner'!M51</f>
        <v>52033311.035560638</v>
      </c>
      <c r="I49" s="17" t="e">
        <f>IF(A49=#REF!-1,IF(F49="none",0,F49)+G49-H49,"")</f>
        <v>#REF!</v>
      </c>
      <c r="J49" s="37">
        <f t="shared" si="13"/>
        <v>2059</v>
      </c>
      <c r="K49" s="38">
        <f t="shared" si="14"/>
        <v>12.768179756117268</v>
      </c>
      <c r="L49" s="38" t="e">
        <f t="shared" si="16"/>
        <v>#REF!</v>
      </c>
      <c r="M49" s="38" t="e">
        <f>IF(A49&gt;rety-1,#REF!,NA())/100000</f>
        <v>#REF!</v>
      </c>
      <c r="N49" s="38">
        <f t="shared" si="17"/>
        <v>12.768179756117298</v>
      </c>
      <c r="O49" s="37">
        <f t="shared" si="15"/>
        <v>520.33311035560632</v>
      </c>
      <c r="P49" s="8"/>
      <c r="Q49" s="196">
        <f>-IF(R49+1=$S$1,'Long-term financial Goals'!$B$14,0)-IF(R49+1=$U$1,'Long-term financial Goals'!$D$14,0)-IF(R49+1=$W$1,'Long-term financial Goals'!$F$14,0)-IF(R49+1=$Y$1,'Long-term financial Goals'!$H$14,0)-IF(R49+1=$AA$1,'Long-term financial Goals'!$J$14,0)</f>
        <v>0</v>
      </c>
      <c r="R49" s="43">
        <f t="shared" si="12"/>
        <v>45</v>
      </c>
      <c r="S49" s="10" t="str">
        <f t="shared" si="5"/>
        <v/>
      </c>
      <c r="T49" s="13" t="str">
        <f>IF(S49&lt;&gt;"",'Long-term financial Goals'!$B$13*(1+incg)^(S49-1),"")</f>
        <v/>
      </c>
      <c r="U49" s="10" t="str">
        <f t="shared" si="6"/>
        <v/>
      </c>
      <c r="V49" s="13" t="str">
        <f>IF(U49&lt;&gt;"",'Long-term financial Goals'!$D$13*(1+'Long-term financial Goals'!$D$9)^(U49-1),"")</f>
        <v/>
      </c>
      <c r="W49" s="10" t="str">
        <f t="shared" si="7"/>
        <v/>
      </c>
      <c r="X49" s="13" t="str">
        <f>IF(W49&lt;&gt;"",'Long-term financial Goals'!$F$13*(1+'Long-term financial Goals'!$F$9)^(W49-1),"")</f>
        <v/>
      </c>
      <c r="Y49" s="10" t="str">
        <f t="shared" si="8"/>
        <v/>
      </c>
      <c r="Z49" s="13" t="str">
        <f>IF(Y49&lt;&gt;"",'Long-term financial Goals'!$H$13*(1+'Long-term financial Goals'!$H$9)^(Y49-1),"")</f>
        <v/>
      </c>
      <c r="AA49" s="10" t="str">
        <f t="shared" si="9"/>
        <v/>
      </c>
      <c r="AB49" s="13" t="str">
        <f>IF(AA49&lt;&gt;"",'Long-term financial Goals'!$J$13*(1+'Long-term financial Goals'!$J$9)^(AA49-1),"")</f>
        <v/>
      </c>
      <c r="AC49" s="8"/>
      <c r="AD49" s="14"/>
      <c r="AE49" s="8"/>
      <c r="AF49" s="12" t="e">
        <f>IF(#REF!&lt;rg2start,"",IF(#REF!&gt;rg2cs2,"",1))</f>
        <v>#REF!</v>
      </c>
      <c r="AG49" s="8"/>
      <c r="AH49" s="13">
        <f t="shared" si="10"/>
        <v>0</v>
      </c>
      <c r="AI49"/>
      <c r="AJ49"/>
      <c r="AK49"/>
      <c r="AL49"/>
    </row>
    <row r="50" spans="1:38">
      <c r="A50" s="16">
        <f>'Retirement Planner'!D52</f>
        <v>2060</v>
      </c>
      <c r="B50" s="16">
        <f t="shared" si="11"/>
        <v>46</v>
      </c>
      <c r="C50" s="13">
        <f>'Retirement Planner'!F52</f>
        <v>1378963.4136606648</v>
      </c>
      <c r="D50" s="145">
        <f>'Retirement Planner'!H52</f>
        <v>1378963.4136606683</v>
      </c>
      <c r="E50" s="13">
        <f>'Retirement Planner'!E52</f>
        <v>0</v>
      </c>
      <c r="F50" s="13">
        <f>'Retirement Planner'!J52</f>
        <v>0</v>
      </c>
      <c r="G50" s="13">
        <f>'Retirement Planner'!K52</f>
        <v>0</v>
      </c>
      <c r="H50" s="13">
        <f>'Retirement Planner'!M52</f>
        <v>37289463.959240966</v>
      </c>
      <c r="I50" s="17" t="e">
        <f>IF(A50=#REF!-1,IF(F50="none",0,F50)+G50-H50,"")</f>
        <v>#REF!</v>
      </c>
      <c r="J50" s="37">
        <f t="shared" si="13"/>
        <v>2060</v>
      </c>
      <c r="K50" s="38">
        <f t="shared" si="14"/>
        <v>13.789634136606647</v>
      </c>
      <c r="L50" s="38" t="e">
        <f t="shared" si="16"/>
        <v>#REF!</v>
      </c>
      <c r="M50" s="38" t="e">
        <f>IF(A50&gt;rety-1,#REF!,NA())/100000</f>
        <v>#REF!</v>
      </c>
      <c r="N50" s="38">
        <f t="shared" si="17"/>
        <v>13.789634136606683</v>
      </c>
      <c r="O50" s="37">
        <f t="shared" si="15"/>
        <v>372.89463959240965</v>
      </c>
      <c r="P50" s="8"/>
      <c r="Q50" s="196">
        <f>-IF(R50+1=$S$1,'Long-term financial Goals'!$B$14,0)-IF(R50+1=$U$1,'Long-term financial Goals'!$D$14,0)-IF(R50+1=$W$1,'Long-term financial Goals'!$F$14,0)-IF(R50+1=$Y$1,'Long-term financial Goals'!$H$14,0)-IF(R50+1=$AA$1,'Long-term financial Goals'!$J$14,0)</f>
        <v>0</v>
      </c>
      <c r="R50" s="43">
        <f t="shared" si="12"/>
        <v>46</v>
      </c>
      <c r="S50" s="10" t="str">
        <f t="shared" si="5"/>
        <v/>
      </c>
      <c r="T50" s="13" t="str">
        <f>IF(S50&lt;&gt;"",'Long-term financial Goals'!$B$13*(1+incg)^(S50-1),"")</f>
        <v/>
      </c>
      <c r="U50" s="10" t="str">
        <f t="shared" si="6"/>
        <v/>
      </c>
      <c r="V50" s="13" t="str">
        <f>IF(U50&lt;&gt;"",'Long-term financial Goals'!$D$13*(1+'Long-term financial Goals'!$D$9)^(U50-1),"")</f>
        <v/>
      </c>
      <c r="W50" s="10" t="str">
        <f t="shared" si="7"/>
        <v/>
      </c>
      <c r="X50" s="13" t="str">
        <f>IF(W50&lt;&gt;"",'Long-term financial Goals'!$F$13*(1+'Long-term financial Goals'!$F$9)^(W50-1),"")</f>
        <v/>
      </c>
      <c r="Y50" s="10" t="str">
        <f t="shared" si="8"/>
        <v/>
      </c>
      <c r="Z50" s="13" t="str">
        <f>IF(Y50&lt;&gt;"",'Long-term financial Goals'!$H$13*(1+'Long-term financial Goals'!$H$9)^(Y50-1),"")</f>
        <v/>
      </c>
      <c r="AA50" s="10" t="str">
        <f t="shared" si="9"/>
        <v/>
      </c>
      <c r="AB50" s="13" t="str">
        <f>IF(AA50&lt;&gt;"",'Long-term financial Goals'!$J$13*(1+'Long-term financial Goals'!$J$9)^(AA50-1),"")</f>
        <v/>
      </c>
      <c r="AC50" s="8"/>
      <c r="AD50" s="14"/>
      <c r="AE50" s="8"/>
      <c r="AF50" s="12" t="e">
        <f>IF(#REF!&lt;rg2start,"",IF(#REF!&gt;rg2cs2,"",1))</f>
        <v>#REF!</v>
      </c>
      <c r="AG50" s="8"/>
      <c r="AH50" s="13">
        <f t="shared" si="10"/>
        <v>0</v>
      </c>
      <c r="AI50"/>
      <c r="AJ50"/>
      <c r="AK50"/>
      <c r="AL50"/>
    </row>
    <row r="51" spans="1:38">
      <c r="A51" s="16">
        <f>'Retirement Planner'!D53</f>
        <v>2061</v>
      </c>
      <c r="B51" s="16">
        <f t="shared" si="11"/>
        <v>47</v>
      </c>
      <c r="C51" s="13">
        <f>'Retirement Planner'!F53</f>
        <v>1489280.486753518</v>
      </c>
      <c r="D51" s="145">
        <f>'Retirement Planner'!H53</f>
        <v>1489280.4867535217</v>
      </c>
      <c r="E51" s="13">
        <f>'Retirement Planner'!E53</f>
        <v>0</v>
      </c>
      <c r="F51" s="13">
        <f>'Retirement Planner'!J53</f>
        <v>0</v>
      </c>
      <c r="G51" s="13">
        <f>'Retirement Planner'!K53</f>
        <v>0</v>
      </c>
      <c r="H51" s="13">
        <f>'Retirement Planner'!M53</f>
        <v>20042653.27967421</v>
      </c>
      <c r="I51" s="17" t="e">
        <f>IF(A51=#REF!-1,IF(F51="none",0,F51)+G51-H51,"")</f>
        <v>#REF!</v>
      </c>
      <c r="J51" s="37">
        <f t="shared" si="13"/>
        <v>2061</v>
      </c>
      <c r="K51" s="38">
        <f t="shared" si="14"/>
        <v>14.89280486753518</v>
      </c>
      <c r="L51" s="38" t="e">
        <f t="shared" si="16"/>
        <v>#REF!</v>
      </c>
      <c r="M51" s="38" t="e">
        <f>IF(A51&gt;rety-1,#REF!,NA())/100000</f>
        <v>#REF!</v>
      </c>
      <c r="N51" s="38">
        <f t="shared" si="17"/>
        <v>14.892804867535217</v>
      </c>
      <c r="O51" s="37">
        <f t="shared" si="15"/>
        <v>200.42653279674209</v>
      </c>
      <c r="P51" s="8"/>
      <c r="Q51" s="196">
        <f>-IF(R51+1=$S$1,'Long-term financial Goals'!$B$14,0)-IF(R51+1=$U$1,'Long-term financial Goals'!$D$14,0)-IF(R51+1=$W$1,'Long-term financial Goals'!$F$14,0)-IF(R51+1=$Y$1,'Long-term financial Goals'!$H$14,0)-IF(R51+1=$AA$1,'Long-term financial Goals'!$J$14,0)</f>
        <v>0</v>
      </c>
      <c r="R51" s="43">
        <f t="shared" si="12"/>
        <v>47</v>
      </c>
      <c r="S51" s="10" t="str">
        <f t="shared" si="5"/>
        <v/>
      </c>
      <c r="T51" s="13" t="str">
        <f>IF(S51&lt;&gt;"",'Long-term financial Goals'!$B$13*(1+incg)^(S51-1),"")</f>
        <v/>
      </c>
      <c r="U51" s="10" t="str">
        <f t="shared" si="6"/>
        <v/>
      </c>
      <c r="V51" s="13" t="str">
        <f>IF(U51&lt;&gt;"",'Long-term financial Goals'!$D$13*(1+'Long-term financial Goals'!$D$9)^(U51-1),"")</f>
        <v/>
      </c>
      <c r="W51" s="10" t="str">
        <f t="shared" si="7"/>
        <v/>
      </c>
      <c r="X51" s="13" t="str">
        <f>IF(W51&lt;&gt;"",'Long-term financial Goals'!$F$13*(1+'Long-term financial Goals'!$F$9)^(W51-1),"")</f>
        <v/>
      </c>
      <c r="Y51" s="10" t="str">
        <f t="shared" si="8"/>
        <v/>
      </c>
      <c r="Z51" s="13" t="str">
        <f>IF(Y51&lt;&gt;"",'Long-term financial Goals'!$H$13*(1+'Long-term financial Goals'!$H$9)^(Y51-1),"")</f>
        <v/>
      </c>
      <c r="AA51" s="10" t="str">
        <f t="shared" si="9"/>
        <v/>
      </c>
      <c r="AB51" s="13" t="str">
        <f>IF(AA51&lt;&gt;"",'Long-term financial Goals'!$J$13*(1+'Long-term financial Goals'!$J$9)^(AA51-1),"")</f>
        <v/>
      </c>
      <c r="AC51" s="8"/>
      <c r="AD51" s="14"/>
      <c r="AE51" s="8"/>
      <c r="AF51" s="12" t="e">
        <f>IF(#REF!&lt;rg2start,"",IF(#REF!&gt;rg2cs2,"",1))</f>
        <v>#REF!</v>
      </c>
      <c r="AG51" s="8"/>
      <c r="AH51" s="13">
        <f t="shared" si="10"/>
        <v>0</v>
      </c>
      <c r="AI51"/>
      <c r="AJ51"/>
      <c r="AK51"/>
      <c r="AL51"/>
    </row>
    <row r="52" spans="1:38">
      <c r="A52" s="16">
        <f>'Retirement Planner'!D54</f>
        <v>2062</v>
      </c>
      <c r="B52" s="16">
        <f t="shared" si="11"/>
        <v>48</v>
      </c>
      <c r="C52" s="13">
        <f>'Retirement Planner'!F54</f>
        <v>1608422.9256937995</v>
      </c>
      <c r="D52" s="145">
        <f>'Retirement Planner'!H54</f>
        <v>1608422.9256938037</v>
      </c>
      <c r="E52" s="13">
        <f>'Retirement Planner'!E54</f>
        <v>0</v>
      </c>
      <c r="F52" s="13">
        <f>'Retirement Planner'!J54</f>
        <v>0</v>
      </c>
      <c r="G52" s="13">
        <f>'Retirement Planner'!K54</f>
        <v>0</v>
      </c>
      <c r="H52" s="13">
        <f>'Retirement Planner'!M54</f>
        <v>0</v>
      </c>
      <c r="I52" s="17" t="e">
        <f>IF(A52=#REF!-1,IF(F52="none",0,F52)+G52-H52,"")</f>
        <v>#REF!</v>
      </c>
      <c r="J52" s="37">
        <f t="shared" si="13"/>
        <v>2062</v>
      </c>
      <c r="K52" s="38">
        <f t="shared" si="14"/>
        <v>16.084229256937995</v>
      </c>
      <c r="L52" s="38" t="e">
        <f t="shared" si="16"/>
        <v>#REF!</v>
      </c>
      <c r="M52" s="38" t="e">
        <f>IF(A52&gt;rety-1,#REF!,NA())/100000</f>
        <v>#REF!</v>
      </c>
      <c r="N52" s="38">
        <f t="shared" si="17"/>
        <v>16.084229256938038</v>
      </c>
      <c r="O52" s="37">
        <f t="shared" si="15"/>
        <v>0</v>
      </c>
      <c r="P52" s="8"/>
      <c r="Q52" s="196">
        <f>-IF(R52+1=$S$1,'Long-term financial Goals'!$B$14,0)-IF(R52+1=$U$1,'Long-term financial Goals'!$D$14,0)-IF(R52+1=$W$1,'Long-term financial Goals'!$F$14,0)-IF(R52+1=$Y$1,'Long-term financial Goals'!$H$14,0)-IF(R52+1=$AA$1,'Long-term financial Goals'!$J$14,0)</f>
        <v>0</v>
      </c>
      <c r="R52" s="43">
        <f t="shared" si="12"/>
        <v>48</v>
      </c>
      <c r="S52" s="10" t="str">
        <f t="shared" si="5"/>
        <v/>
      </c>
      <c r="T52" s="13" t="str">
        <f>IF(S52&lt;&gt;"",'Long-term financial Goals'!$B$13*(1+incg)^(S52-1),"")</f>
        <v/>
      </c>
      <c r="U52" s="10" t="str">
        <f t="shared" si="6"/>
        <v/>
      </c>
      <c r="V52" s="13" t="str">
        <f>IF(U52&lt;&gt;"",'Long-term financial Goals'!$D$13*(1+'Long-term financial Goals'!$D$9)^(U52-1),"")</f>
        <v/>
      </c>
      <c r="W52" s="10" t="str">
        <f t="shared" si="7"/>
        <v/>
      </c>
      <c r="X52" s="13" t="str">
        <f>IF(W52&lt;&gt;"",'Long-term financial Goals'!$F$13*(1+'Long-term financial Goals'!$F$9)^(W52-1),"")</f>
        <v/>
      </c>
      <c r="Y52" s="10" t="str">
        <f t="shared" si="8"/>
        <v/>
      </c>
      <c r="Z52" s="13" t="str">
        <f>IF(Y52&lt;&gt;"",'Long-term financial Goals'!$H$13*(1+'Long-term financial Goals'!$H$9)^(Y52-1),"")</f>
        <v/>
      </c>
      <c r="AA52" s="10" t="str">
        <f t="shared" si="9"/>
        <v/>
      </c>
      <c r="AB52" s="13" t="str">
        <f>IF(AA52&lt;&gt;"",'Long-term financial Goals'!$J$13*(1+'Long-term financial Goals'!$J$9)^(AA52-1),"")</f>
        <v/>
      </c>
      <c r="AC52" s="8"/>
      <c r="AD52" s="14"/>
      <c r="AE52" s="8"/>
      <c r="AF52" s="12" t="e">
        <f>IF(#REF!&lt;rg2start,"",IF(#REF!&gt;rg2cs2,"",1))</f>
        <v>#REF!</v>
      </c>
      <c r="AG52" s="8"/>
      <c r="AH52" s="13">
        <f t="shared" si="10"/>
        <v>0</v>
      </c>
      <c r="AI52"/>
      <c r="AJ52"/>
      <c r="AK52"/>
      <c r="AL52"/>
    </row>
    <row r="53" spans="1:38">
      <c r="A53" s="16">
        <f>'Retirement Planner'!D55</f>
        <v>0</v>
      </c>
      <c r="B53" s="16">
        <f t="shared" si="11"/>
        <v>49</v>
      </c>
      <c r="C53" s="13">
        <f>'Retirement Planner'!F55</f>
        <v>0</v>
      </c>
      <c r="D53" s="145">
        <f>'Retirement Planner'!H55</f>
        <v>0</v>
      </c>
      <c r="E53" s="13">
        <f>'Retirement Planner'!E55</f>
        <v>0</v>
      </c>
      <c r="F53" s="13">
        <f>'Retirement Planner'!J55</f>
        <v>0</v>
      </c>
      <c r="G53" s="13">
        <f>'Retirement Planner'!K55</f>
        <v>0</v>
      </c>
      <c r="H53" s="13">
        <f>'Retirement Planner'!M55</f>
        <v>0</v>
      </c>
      <c r="I53" s="17" t="e">
        <f>IF(A53=#REF!-1,IF(F53="none",0,F53)+G53-H53,"")</f>
        <v>#REF!</v>
      </c>
      <c r="J53" s="37">
        <f t="shared" si="13"/>
        <v>0</v>
      </c>
      <c r="K53" s="38">
        <f t="shared" si="14"/>
        <v>0</v>
      </c>
      <c r="L53" s="38" t="e">
        <f t="shared" si="16"/>
        <v>#REF!</v>
      </c>
      <c r="M53" s="38" t="e">
        <f>IF(A53&gt;rety-1,#REF!,NA())/100000</f>
        <v>#REF!</v>
      </c>
      <c r="N53" s="38">
        <f t="shared" si="17"/>
        <v>0</v>
      </c>
      <c r="O53" s="37">
        <f t="shared" si="15"/>
        <v>0</v>
      </c>
      <c r="P53" s="8"/>
      <c r="Q53" s="196">
        <f>-IF(R53+1=$S$1,'Long-term financial Goals'!$B$14,0)-IF(R53+1=$U$1,'Long-term financial Goals'!$D$14,0)-IF(R53+1=$W$1,'Long-term financial Goals'!$F$14,0)-IF(R53+1=$Y$1,'Long-term financial Goals'!$H$14,0)-IF(R53+1=$AA$1,'Long-term financial Goals'!$J$14,0)</f>
        <v>0</v>
      </c>
      <c r="R53" s="43">
        <f t="shared" si="12"/>
        <v>49</v>
      </c>
      <c r="S53" s="10" t="str">
        <f t="shared" si="5"/>
        <v/>
      </c>
      <c r="T53" s="13" t="str">
        <f>IF(S53&lt;&gt;"",'Long-term financial Goals'!$B$13*(1+incg)^(S53-1),"")</f>
        <v/>
      </c>
      <c r="U53" s="10" t="str">
        <f t="shared" si="6"/>
        <v/>
      </c>
      <c r="V53" s="13" t="str">
        <f>IF(U53&lt;&gt;"",'Long-term financial Goals'!$D$13*(1+'Long-term financial Goals'!$D$9)^(U53-1),"")</f>
        <v/>
      </c>
      <c r="W53" s="10" t="str">
        <f t="shared" si="7"/>
        <v/>
      </c>
      <c r="X53" s="13" t="str">
        <f>IF(W53&lt;&gt;"",'Long-term financial Goals'!$F$13*(1+'Long-term financial Goals'!$F$9)^(W53-1),"")</f>
        <v/>
      </c>
      <c r="Y53" s="10" t="str">
        <f t="shared" si="8"/>
        <v/>
      </c>
      <c r="Z53" s="13" t="str">
        <f>IF(Y53&lt;&gt;"",'Long-term financial Goals'!$H$13*(1+'Long-term financial Goals'!$H$9)^(Y53-1),"")</f>
        <v/>
      </c>
      <c r="AA53" s="10" t="str">
        <f t="shared" si="9"/>
        <v/>
      </c>
      <c r="AB53" s="13" t="str">
        <f>IF(AA53&lt;&gt;"",'Long-term financial Goals'!$J$13*(1+'Long-term financial Goals'!$J$9)^(AA53-1),"")</f>
        <v/>
      </c>
      <c r="AC53" s="8"/>
      <c r="AD53" s="14"/>
      <c r="AE53" s="8"/>
      <c r="AF53" s="12" t="e">
        <f>IF(#REF!&lt;rg2start,"",IF(#REF!&gt;rg2cs2,"",1))</f>
        <v>#REF!</v>
      </c>
      <c r="AG53" s="8"/>
      <c r="AH53" s="13">
        <f t="shared" si="10"/>
        <v>0</v>
      </c>
      <c r="AI53"/>
      <c r="AJ53"/>
      <c r="AK53"/>
      <c r="AL53"/>
    </row>
    <row r="54" spans="1:38">
      <c r="A54" s="16">
        <f>'Retirement Planner'!D56</f>
        <v>0</v>
      </c>
      <c r="B54" s="16">
        <f t="shared" si="11"/>
        <v>50</v>
      </c>
      <c r="C54" s="13">
        <f>'Retirement Planner'!F56</f>
        <v>0</v>
      </c>
      <c r="D54" s="145">
        <f>'Retirement Planner'!H56</f>
        <v>0</v>
      </c>
      <c r="E54" s="13">
        <f>'Retirement Planner'!E56</f>
        <v>0</v>
      </c>
      <c r="F54" s="13">
        <f>'Retirement Planner'!J56</f>
        <v>0</v>
      </c>
      <c r="G54" s="13">
        <f>'Retirement Planner'!K56</f>
        <v>0</v>
      </c>
      <c r="H54" s="13">
        <f>'Retirement Planner'!M56</f>
        <v>0</v>
      </c>
      <c r="I54" s="17" t="e">
        <f>IF(A54=#REF!-1,IF(F54="none",0,F54)+G54-H54,"")</f>
        <v>#REF!</v>
      </c>
      <c r="J54" s="37">
        <f t="shared" si="13"/>
        <v>0</v>
      </c>
      <c r="K54" s="38">
        <f t="shared" si="14"/>
        <v>0</v>
      </c>
      <c r="L54" s="38" t="e">
        <f t="shared" si="16"/>
        <v>#REF!</v>
      </c>
      <c r="M54" s="38" t="e">
        <f>IF(A54&gt;rety-1,#REF!,NA())/100000</f>
        <v>#REF!</v>
      </c>
      <c r="N54" s="38">
        <f t="shared" si="17"/>
        <v>0</v>
      </c>
      <c r="O54" s="37">
        <f t="shared" si="15"/>
        <v>0</v>
      </c>
      <c r="P54" s="8"/>
      <c r="Q54" s="196">
        <f>-IF(R54+1=$S$1,'Long-term financial Goals'!$B$14,0)-IF(R54+1=$U$1,'Long-term financial Goals'!$D$14,0)-IF(R54+1=$W$1,'Long-term financial Goals'!$F$14,0)-IF(R54+1=$Y$1,'Long-term financial Goals'!$H$14,0)-IF(R54+1=$AA$1,'Long-term financial Goals'!$J$14,0)</f>
        <v>0</v>
      </c>
      <c r="R54" s="43">
        <f t="shared" si="12"/>
        <v>50</v>
      </c>
      <c r="S54" s="10" t="str">
        <f t="shared" si="5"/>
        <v/>
      </c>
      <c r="T54" s="13" t="str">
        <f>IF(S54&lt;&gt;"",'Long-term financial Goals'!$B$13*(1+incg)^(S54-1),"")</f>
        <v/>
      </c>
      <c r="U54" s="10" t="str">
        <f t="shared" si="6"/>
        <v/>
      </c>
      <c r="V54" s="13" t="str">
        <f>IF(U54&lt;&gt;"",'Long-term financial Goals'!$D$13*(1+'Long-term financial Goals'!$D$9)^(U54-1),"")</f>
        <v/>
      </c>
      <c r="W54" s="10" t="str">
        <f t="shared" si="7"/>
        <v/>
      </c>
      <c r="X54" s="13" t="str">
        <f>IF(W54&lt;&gt;"",'Long-term financial Goals'!$F$13*(1+'Long-term financial Goals'!$F$9)^(W54-1),"")</f>
        <v/>
      </c>
      <c r="Y54" s="10" t="str">
        <f t="shared" si="8"/>
        <v/>
      </c>
      <c r="Z54" s="13" t="str">
        <f>IF(Y54&lt;&gt;"",'Long-term financial Goals'!$H$13*(1+'Long-term financial Goals'!$H$9)^(Y54-1),"")</f>
        <v/>
      </c>
      <c r="AA54" s="10" t="str">
        <f t="shared" si="9"/>
        <v/>
      </c>
      <c r="AB54" s="13" t="str">
        <f>IF(AA54&lt;&gt;"",'Long-term financial Goals'!$J$13*(1+'Long-term financial Goals'!$J$9)^(AA54-1),"")</f>
        <v/>
      </c>
      <c r="AC54" s="8"/>
      <c r="AD54" s="14"/>
      <c r="AE54" s="8"/>
      <c r="AF54" s="12" t="e">
        <f>IF(#REF!&lt;rg2start,"",IF(#REF!&gt;rg2cs2,"",1))</f>
        <v>#REF!</v>
      </c>
      <c r="AG54" s="8"/>
      <c r="AH54" s="13">
        <f t="shared" si="10"/>
        <v>0</v>
      </c>
      <c r="AI54"/>
      <c r="AJ54"/>
      <c r="AK54"/>
      <c r="AL54"/>
    </row>
    <row r="55" spans="1:38">
      <c r="A55" s="16">
        <f>'Retirement Planner'!D57</f>
        <v>0</v>
      </c>
      <c r="B55" s="16">
        <f t="shared" si="11"/>
        <v>51</v>
      </c>
      <c r="C55" s="13">
        <f>'Retirement Planner'!F57</f>
        <v>0</v>
      </c>
      <c r="D55" s="145">
        <f>'Retirement Planner'!H57</f>
        <v>0</v>
      </c>
      <c r="E55" s="13">
        <f>'Retirement Planner'!E57</f>
        <v>0</v>
      </c>
      <c r="F55" s="13">
        <f>'Retirement Planner'!J57</f>
        <v>0</v>
      </c>
      <c r="G55" s="13">
        <f>'Retirement Planner'!K57</f>
        <v>0</v>
      </c>
      <c r="H55" s="13">
        <f>'Retirement Planner'!M57</f>
        <v>0</v>
      </c>
      <c r="I55" s="17" t="e">
        <f>IF(A55=#REF!-1,IF(F55="none",0,F55)+G55-H55,"")</f>
        <v>#REF!</v>
      </c>
      <c r="J55" s="37">
        <f t="shared" si="13"/>
        <v>0</v>
      </c>
      <c r="K55" s="38">
        <f t="shared" si="14"/>
        <v>0</v>
      </c>
      <c r="L55" s="38" t="e">
        <f t="shared" si="16"/>
        <v>#REF!</v>
      </c>
      <c r="M55" s="38" t="e">
        <f>IF(A55&gt;rety-1,#REF!,NA())/100000</f>
        <v>#REF!</v>
      </c>
      <c r="N55" s="38">
        <f t="shared" si="17"/>
        <v>0</v>
      </c>
      <c r="O55" s="37">
        <f t="shared" si="15"/>
        <v>0</v>
      </c>
      <c r="P55" s="8"/>
      <c r="Q55" s="196">
        <f>-IF(R55+1=$S$1,'Long-term financial Goals'!$B$14,0)-IF(R55+1=$U$1,'Long-term financial Goals'!$D$14,0)-IF(R55+1=$W$1,'Long-term financial Goals'!$F$14,0)-IF(R55+1=$Y$1,'Long-term financial Goals'!$H$14,0)-IF(R55+1=$AA$1,'Long-term financial Goals'!$J$14,0)</f>
        <v>0</v>
      </c>
      <c r="R55" s="43">
        <f t="shared" si="12"/>
        <v>51</v>
      </c>
      <c r="S55" s="10" t="str">
        <f t="shared" si="5"/>
        <v/>
      </c>
      <c r="T55" s="13" t="str">
        <f>IF(S55&lt;&gt;"",'Long-term financial Goals'!$B$13*(1+incg)^(S55-1),"")</f>
        <v/>
      </c>
      <c r="U55" s="10" t="str">
        <f t="shared" si="6"/>
        <v/>
      </c>
      <c r="V55" s="13" t="str">
        <f>IF(U55&lt;&gt;"",'Long-term financial Goals'!$D$13*(1+'Long-term financial Goals'!$D$9)^(U55-1),"")</f>
        <v/>
      </c>
      <c r="W55" s="10" t="str">
        <f t="shared" si="7"/>
        <v/>
      </c>
      <c r="X55" s="13" t="str">
        <f>IF(W55&lt;&gt;"",'Long-term financial Goals'!$F$13*(1+'Long-term financial Goals'!$F$9)^(W55-1),"")</f>
        <v/>
      </c>
      <c r="Y55" s="10" t="str">
        <f t="shared" si="8"/>
        <v/>
      </c>
      <c r="Z55" s="13" t="str">
        <f>IF(Y55&lt;&gt;"",'Long-term financial Goals'!$H$13*(1+'Long-term financial Goals'!$H$9)^(Y55-1),"")</f>
        <v/>
      </c>
      <c r="AA55" s="10" t="str">
        <f t="shared" si="9"/>
        <v/>
      </c>
      <c r="AB55" s="13" t="str">
        <f>IF(AA55&lt;&gt;"",'Long-term financial Goals'!$J$13*(1+'Long-term financial Goals'!$J$9)^(AA55-1),"")</f>
        <v/>
      </c>
      <c r="AC55" s="8"/>
      <c r="AD55" s="14"/>
      <c r="AE55" s="8"/>
      <c r="AF55" s="12" t="e">
        <f>IF(#REF!&lt;rg2start,"",IF(#REF!&gt;rg2cs2,"",1))</f>
        <v>#REF!</v>
      </c>
      <c r="AG55" s="8"/>
      <c r="AH55" s="13">
        <f t="shared" si="10"/>
        <v>0</v>
      </c>
      <c r="AI55"/>
      <c r="AJ55"/>
      <c r="AK55"/>
      <c r="AL55"/>
    </row>
    <row r="56" spans="1:38">
      <c r="A56" s="16">
        <f>'Retirement Planner'!D58</f>
        <v>0</v>
      </c>
      <c r="B56" s="16">
        <f t="shared" si="11"/>
        <v>52</v>
      </c>
      <c r="C56" s="13">
        <f>'Retirement Planner'!F58</f>
        <v>0</v>
      </c>
      <c r="D56" s="145">
        <f>'Retirement Planner'!H58</f>
        <v>0</v>
      </c>
      <c r="E56" s="13">
        <f>'Retirement Planner'!E58</f>
        <v>0</v>
      </c>
      <c r="F56" s="13">
        <f>'Retirement Planner'!J58</f>
        <v>0</v>
      </c>
      <c r="G56" s="13">
        <f>'Retirement Planner'!K58</f>
        <v>0</v>
      </c>
      <c r="H56" s="13">
        <f>'Retirement Planner'!M58</f>
        <v>0</v>
      </c>
      <c r="I56" s="17" t="e">
        <f>IF(A56=#REF!-1,IF(F56="none",0,F56)+G56-H56,"")</f>
        <v>#REF!</v>
      </c>
      <c r="J56" s="37">
        <f t="shared" si="13"/>
        <v>0</v>
      </c>
      <c r="K56" s="38">
        <f t="shared" si="14"/>
        <v>0</v>
      </c>
      <c r="L56" s="38" t="e">
        <f t="shared" si="16"/>
        <v>#REF!</v>
      </c>
      <c r="M56" s="38" t="e">
        <f>IF(A56&gt;rety-1,#REF!,NA())/100000</f>
        <v>#REF!</v>
      </c>
      <c r="N56" s="38">
        <f t="shared" si="17"/>
        <v>0</v>
      </c>
      <c r="O56" s="37">
        <f t="shared" si="15"/>
        <v>0</v>
      </c>
      <c r="P56" s="8"/>
      <c r="Q56" s="196">
        <f>-IF(R56+1=$S$1,'Long-term financial Goals'!$B$14,0)-IF(R56+1=$U$1,'Long-term financial Goals'!$D$14,0)-IF(R56+1=$W$1,'Long-term financial Goals'!$F$14,0)-IF(R56+1=$Y$1,'Long-term financial Goals'!$H$14,0)-IF(R56+1=$AA$1,'Long-term financial Goals'!$J$14,0)</f>
        <v>0</v>
      </c>
      <c r="R56" s="43">
        <f t="shared" si="12"/>
        <v>52</v>
      </c>
      <c r="S56" s="10" t="str">
        <f t="shared" si="5"/>
        <v/>
      </c>
      <c r="T56" s="13" t="str">
        <f>IF(S56&lt;&gt;"",'Long-term financial Goals'!$B$13*(1+incg)^(S56-1),"")</f>
        <v/>
      </c>
      <c r="U56" s="10" t="str">
        <f t="shared" si="6"/>
        <v/>
      </c>
      <c r="V56" s="13" t="str">
        <f>IF(U56&lt;&gt;"",'Long-term financial Goals'!$D$13*(1+'Long-term financial Goals'!$D$9)^(U56-1),"")</f>
        <v/>
      </c>
      <c r="W56" s="10" t="str">
        <f t="shared" si="7"/>
        <v/>
      </c>
      <c r="X56" s="13" t="str">
        <f>IF(W56&lt;&gt;"",'Long-term financial Goals'!$F$13*(1+'Long-term financial Goals'!$F$9)^(W56-1),"")</f>
        <v/>
      </c>
      <c r="Y56" s="10" t="str">
        <f t="shared" si="8"/>
        <v/>
      </c>
      <c r="Z56" s="13" t="str">
        <f>IF(Y56&lt;&gt;"",'Long-term financial Goals'!$H$13*(1+'Long-term financial Goals'!$H$9)^(Y56-1),"")</f>
        <v/>
      </c>
      <c r="AA56" s="10" t="str">
        <f t="shared" si="9"/>
        <v/>
      </c>
      <c r="AB56" s="13" t="str">
        <f>IF(AA56&lt;&gt;"",'Long-term financial Goals'!$J$13*(1+'Long-term financial Goals'!$J$9)^(AA56-1),"")</f>
        <v/>
      </c>
      <c r="AC56" s="8"/>
      <c r="AD56" s="14"/>
      <c r="AE56" s="8"/>
      <c r="AF56" s="12" t="e">
        <f>IF(#REF!&lt;rg2start,"",IF(#REF!&gt;rg2cs2,"",1))</f>
        <v>#REF!</v>
      </c>
      <c r="AG56" s="8"/>
      <c r="AH56" s="13">
        <f t="shared" si="10"/>
        <v>0</v>
      </c>
      <c r="AI56"/>
      <c r="AJ56"/>
      <c r="AK56"/>
      <c r="AL56"/>
    </row>
    <row r="57" spans="1:38">
      <c r="A57" s="16">
        <f>'Retirement Planner'!D59</f>
        <v>0</v>
      </c>
      <c r="B57" s="16">
        <f t="shared" si="11"/>
        <v>53</v>
      </c>
      <c r="C57" s="13">
        <f>'Retirement Planner'!F59</f>
        <v>0</v>
      </c>
      <c r="D57" s="145">
        <f>'Retirement Planner'!H59</f>
        <v>0</v>
      </c>
      <c r="E57" s="13">
        <f>'Retirement Planner'!E59</f>
        <v>0</v>
      </c>
      <c r="F57" s="13">
        <f>'Retirement Planner'!J59</f>
        <v>0</v>
      </c>
      <c r="G57" s="13">
        <f>'Retirement Planner'!K59</f>
        <v>0</v>
      </c>
      <c r="H57" s="13">
        <f>'Retirement Planner'!M59</f>
        <v>0</v>
      </c>
      <c r="I57" s="17" t="e">
        <f>IF(A57=#REF!-1,IF(F57="none",0,F57)+G57-H57,"")</f>
        <v>#REF!</v>
      </c>
      <c r="J57" s="37">
        <f t="shared" si="13"/>
        <v>0</v>
      </c>
      <c r="K57" s="38">
        <f t="shared" si="14"/>
        <v>0</v>
      </c>
      <c r="L57" s="38" t="e">
        <f t="shared" si="16"/>
        <v>#REF!</v>
      </c>
      <c r="M57" s="38" t="e">
        <f>IF(A57&gt;rety-1,#REF!,NA())/100000</f>
        <v>#REF!</v>
      </c>
      <c r="N57" s="38">
        <f t="shared" si="17"/>
        <v>0</v>
      </c>
      <c r="O57" s="37">
        <f t="shared" si="15"/>
        <v>0</v>
      </c>
      <c r="P57" s="8"/>
      <c r="Q57" s="196">
        <f>-IF(R57+1=$S$1,'Long-term financial Goals'!$B$14,0)-IF(R57+1=$U$1,'Long-term financial Goals'!$D$14,0)-IF(R57+1=$W$1,'Long-term financial Goals'!$F$14,0)-IF(R57+1=$Y$1,'Long-term financial Goals'!$H$14,0)-IF(R57+1=$AA$1,'Long-term financial Goals'!$J$14,0)</f>
        <v>0</v>
      </c>
      <c r="R57" s="43">
        <f t="shared" si="12"/>
        <v>53</v>
      </c>
      <c r="S57" s="10" t="str">
        <f t="shared" si="5"/>
        <v/>
      </c>
      <c r="T57" s="13" t="str">
        <f>IF(S57&lt;&gt;"",'Long-term financial Goals'!$B$13*(1+incg)^(S57-1),"")</f>
        <v/>
      </c>
      <c r="U57" s="10" t="str">
        <f t="shared" si="6"/>
        <v/>
      </c>
      <c r="V57" s="13" t="str">
        <f>IF(U57&lt;&gt;"",'Long-term financial Goals'!$D$13*(1+'Long-term financial Goals'!$D$9)^(U57-1),"")</f>
        <v/>
      </c>
      <c r="W57" s="10" t="str">
        <f t="shared" si="7"/>
        <v/>
      </c>
      <c r="X57" s="13" t="str">
        <f>IF(W57&lt;&gt;"",'Long-term financial Goals'!$F$13*(1+'Long-term financial Goals'!$F$9)^(W57-1),"")</f>
        <v/>
      </c>
      <c r="Y57" s="10" t="str">
        <f t="shared" si="8"/>
        <v/>
      </c>
      <c r="Z57" s="13" t="str">
        <f>IF(Y57&lt;&gt;"",'Long-term financial Goals'!$H$13*(1+'Long-term financial Goals'!$H$9)^(Y57-1),"")</f>
        <v/>
      </c>
      <c r="AA57" s="10" t="str">
        <f t="shared" si="9"/>
        <v/>
      </c>
      <c r="AB57" s="13" t="str">
        <f>IF(AA57&lt;&gt;"",'Long-term financial Goals'!$J$13*(1+'Long-term financial Goals'!$J$9)^(AA57-1),"")</f>
        <v/>
      </c>
      <c r="AC57" s="8"/>
      <c r="AD57" s="14"/>
      <c r="AE57" s="8"/>
      <c r="AF57" s="12" t="e">
        <f>IF(#REF!&lt;rg2start,"",IF(#REF!&gt;rg2cs2,"",1))</f>
        <v>#REF!</v>
      </c>
      <c r="AG57" s="8"/>
      <c r="AH57" s="13">
        <f t="shared" si="10"/>
        <v>0</v>
      </c>
      <c r="AI57"/>
      <c r="AJ57"/>
      <c r="AK57"/>
      <c r="AL57"/>
    </row>
    <row r="58" spans="1:38">
      <c r="A58" s="16">
        <f>'Retirement Planner'!D60</f>
        <v>0</v>
      </c>
      <c r="B58" s="16">
        <f t="shared" si="11"/>
        <v>54</v>
      </c>
      <c r="C58" s="13">
        <f>'Retirement Planner'!F60</f>
        <v>0</v>
      </c>
      <c r="D58" s="145">
        <f>'Retirement Planner'!H60</f>
        <v>0</v>
      </c>
      <c r="E58" s="13">
        <f>'Retirement Planner'!E60</f>
        <v>0</v>
      </c>
      <c r="F58" s="13">
        <f>'Retirement Planner'!J60</f>
        <v>0</v>
      </c>
      <c r="G58" s="13">
        <f>'Retirement Planner'!K60</f>
        <v>0</v>
      </c>
      <c r="H58" s="13">
        <f>'Retirement Planner'!M60</f>
        <v>0</v>
      </c>
      <c r="I58" s="17" t="e">
        <f>IF(A58=#REF!-1,IF(F58="none",0,F58)+G58-H58,"")</f>
        <v>#REF!</v>
      </c>
      <c r="J58" s="37">
        <f t="shared" si="13"/>
        <v>0</v>
      </c>
      <c r="K58" s="38">
        <f t="shared" si="14"/>
        <v>0</v>
      </c>
      <c r="L58" s="38" t="e">
        <f t="shared" si="16"/>
        <v>#REF!</v>
      </c>
      <c r="M58" s="38" t="e">
        <f>IF(A58&gt;rety-1,#REF!,NA())/100000</f>
        <v>#REF!</v>
      </c>
      <c r="N58" s="38">
        <f t="shared" si="17"/>
        <v>0</v>
      </c>
      <c r="O58" s="37">
        <f t="shared" si="15"/>
        <v>0</v>
      </c>
      <c r="P58" s="8"/>
      <c r="Q58" s="196">
        <f>-IF(R58+1=$S$1,'Long-term financial Goals'!$B$14,0)-IF(R58+1=$U$1,'Long-term financial Goals'!$D$14,0)-IF(R58+1=$W$1,'Long-term financial Goals'!$F$14,0)-IF(R58+1=$Y$1,'Long-term financial Goals'!$H$14,0)-IF(R58+1=$AA$1,'Long-term financial Goals'!$J$14,0)</f>
        <v>0</v>
      </c>
      <c r="R58" s="43">
        <f t="shared" si="12"/>
        <v>54</v>
      </c>
      <c r="S58" s="10" t="str">
        <f t="shared" si="5"/>
        <v/>
      </c>
      <c r="T58" s="13" t="str">
        <f>IF(S58&lt;&gt;"",'Long-term financial Goals'!$B$13*(1+incg)^(S58-1),"")</f>
        <v/>
      </c>
      <c r="U58" s="10" t="str">
        <f t="shared" si="6"/>
        <v/>
      </c>
      <c r="V58" s="13" t="str">
        <f>IF(U58&lt;&gt;"",'Long-term financial Goals'!$D$13*(1+'Long-term financial Goals'!$D$9)^(U58-1),"")</f>
        <v/>
      </c>
      <c r="W58" s="10" t="str">
        <f t="shared" si="7"/>
        <v/>
      </c>
      <c r="X58" s="13" t="str">
        <f>IF(W58&lt;&gt;"",'Long-term financial Goals'!$F$13*(1+'Long-term financial Goals'!$F$9)^(W58-1),"")</f>
        <v/>
      </c>
      <c r="Y58" s="10" t="str">
        <f t="shared" si="8"/>
        <v/>
      </c>
      <c r="Z58" s="13" t="str">
        <f>IF(Y58&lt;&gt;"",'Long-term financial Goals'!$H$13*(1+'Long-term financial Goals'!$H$9)^(Y58-1),"")</f>
        <v/>
      </c>
      <c r="AA58" s="10" t="str">
        <f t="shared" si="9"/>
        <v/>
      </c>
      <c r="AB58" s="13" t="str">
        <f>IF(AA58&lt;&gt;"",'Long-term financial Goals'!$J$13*(1+'Long-term financial Goals'!$J$9)^(AA58-1),"")</f>
        <v/>
      </c>
      <c r="AC58" s="8"/>
      <c r="AD58" s="14"/>
      <c r="AE58" s="8"/>
      <c r="AF58" s="12" t="e">
        <f>IF(#REF!&lt;rg2start,"",IF(#REF!&gt;rg2cs2,"",1))</f>
        <v>#REF!</v>
      </c>
      <c r="AG58" s="8"/>
      <c r="AH58" s="13">
        <f t="shared" si="10"/>
        <v>0</v>
      </c>
      <c r="AI58"/>
      <c r="AJ58"/>
      <c r="AK58"/>
      <c r="AL58"/>
    </row>
    <row r="59" spans="1:38">
      <c r="A59" s="16">
        <f>'Retirement Planner'!D61</f>
        <v>0</v>
      </c>
      <c r="B59" s="16">
        <f t="shared" si="11"/>
        <v>55</v>
      </c>
      <c r="C59" s="13">
        <f>'Retirement Planner'!F61</f>
        <v>0</v>
      </c>
      <c r="D59" s="145">
        <f>'Retirement Planner'!H61</f>
        <v>0</v>
      </c>
      <c r="E59" s="13">
        <f>'Retirement Planner'!E61</f>
        <v>0</v>
      </c>
      <c r="F59" s="13">
        <f>'Retirement Planner'!J61</f>
        <v>0</v>
      </c>
      <c r="G59" s="13">
        <f>'Retirement Planner'!K61</f>
        <v>0</v>
      </c>
      <c r="H59" s="13">
        <f>'Retirement Planner'!M61</f>
        <v>0</v>
      </c>
      <c r="I59" s="17" t="e">
        <f>IF(A59=#REF!-1,IF(F59="none",0,F59)+G59-H59,"")</f>
        <v>#REF!</v>
      </c>
      <c r="J59" s="37">
        <f t="shared" si="13"/>
        <v>0</v>
      </c>
      <c r="K59" s="38">
        <f t="shared" si="14"/>
        <v>0</v>
      </c>
      <c r="L59" s="38" t="e">
        <f t="shared" si="16"/>
        <v>#REF!</v>
      </c>
      <c r="M59" s="38" t="e">
        <f>IF(A59&gt;rety-1,#REF!,NA())/100000</f>
        <v>#REF!</v>
      </c>
      <c r="N59" s="38">
        <f t="shared" si="17"/>
        <v>0</v>
      </c>
      <c r="O59" s="37">
        <f t="shared" si="15"/>
        <v>0</v>
      </c>
      <c r="P59" s="8"/>
      <c r="Q59" s="196">
        <f>-IF(R59+1=$S$1,'Long-term financial Goals'!$B$14,0)-IF(R59+1=$U$1,'Long-term financial Goals'!$D$14,0)-IF(R59+1=$W$1,'Long-term financial Goals'!$F$14,0)-IF(R59+1=$Y$1,'Long-term financial Goals'!$H$14,0)-IF(R59+1=$AA$1,'Long-term financial Goals'!$J$14,0)</f>
        <v>0</v>
      </c>
      <c r="R59" s="43">
        <f t="shared" si="12"/>
        <v>55</v>
      </c>
      <c r="S59" s="10" t="str">
        <f t="shared" si="5"/>
        <v/>
      </c>
      <c r="T59" s="13" t="str">
        <f>IF(S59&lt;&gt;"",'Long-term financial Goals'!$B$13*(1+incg)^(S59-1),"")</f>
        <v/>
      </c>
      <c r="U59" s="10" t="str">
        <f t="shared" si="6"/>
        <v/>
      </c>
      <c r="V59" s="13" t="str">
        <f>IF(U59&lt;&gt;"",'Long-term financial Goals'!$D$13*(1+'Long-term financial Goals'!$D$9)^(U59-1),"")</f>
        <v/>
      </c>
      <c r="W59" s="10" t="str">
        <f t="shared" si="7"/>
        <v/>
      </c>
      <c r="X59" s="13" t="str">
        <f>IF(W59&lt;&gt;"",'Long-term financial Goals'!$F$13*(1+'Long-term financial Goals'!$F$9)^(W59-1),"")</f>
        <v/>
      </c>
      <c r="Y59" s="10" t="str">
        <f t="shared" si="8"/>
        <v/>
      </c>
      <c r="Z59" s="13" t="str">
        <f>IF(Y59&lt;&gt;"",'Long-term financial Goals'!$H$13*(1+'Long-term financial Goals'!$H$9)^(Y59-1),"")</f>
        <v/>
      </c>
      <c r="AA59" s="10" t="str">
        <f t="shared" si="9"/>
        <v/>
      </c>
      <c r="AB59" s="13" t="str">
        <f>IF(AA59&lt;&gt;"",'Long-term financial Goals'!$J$13*(1+'Long-term financial Goals'!$J$9)^(AA59-1),"")</f>
        <v/>
      </c>
      <c r="AC59" s="8"/>
      <c r="AD59" s="14"/>
      <c r="AE59" s="8"/>
      <c r="AF59" s="12" t="e">
        <f>IF(#REF!&lt;rg2start,"",IF(#REF!&gt;rg2cs2,"",1))</f>
        <v>#REF!</v>
      </c>
      <c r="AG59" s="8"/>
      <c r="AH59" s="13">
        <f t="shared" si="10"/>
        <v>0</v>
      </c>
      <c r="AI59"/>
      <c r="AJ59"/>
      <c r="AK59"/>
      <c r="AL59"/>
    </row>
    <row r="60" spans="1:38">
      <c r="A60" s="16">
        <f>'Retirement Planner'!D62</f>
        <v>0</v>
      </c>
      <c r="B60" s="16">
        <f t="shared" si="11"/>
        <v>56</v>
      </c>
      <c r="C60" s="13">
        <f>'Retirement Planner'!F62</f>
        <v>0</v>
      </c>
      <c r="D60" s="145">
        <f>'Retirement Planner'!H62</f>
        <v>0</v>
      </c>
      <c r="E60" s="13">
        <f>'Retirement Planner'!E62</f>
        <v>0</v>
      </c>
      <c r="F60" s="13">
        <f>'Retirement Planner'!J62</f>
        <v>0</v>
      </c>
      <c r="G60" s="13">
        <f>'Retirement Planner'!K62</f>
        <v>0</v>
      </c>
      <c r="H60" s="13">
        <f>'Retirement Planner'!M62</f>
        <v>0</v>
      </c>
      <c r="I60" s="17" t="e">
        <f>IF(A60=#REF!-1,IF(F60="none",0,F60)+G60-H60,"")</f>
        <v>#REF!</v>
      </c>
      <c r="J60" s="37">
        <f t="shared" si="13"/>
        <v>0</v>
      </c>
      <c r="K60" s="38">
        <f t="shared" si="14"/>
        <v>0</v>
      </c>
      <c r="L60" s="38" t="e">
        <f t="shared" si="16"/>
        <v>#REF!</v>
      </c>
      <c r="M60" s="38" t="e">
        <f>IF(A60&gt;rety-1,#REF!,NA())/100000</f>
        <v>#REF!</v>
      </c>
      <c r="N60" s="38">
        <f t="shared" si="17"/>
        <v>0</v>
      </c>
      <c r="O60" s="37">
        <f t="shared" si="15"/>
        <v>0</v>
      </c>
      <c r="P60" s="8"/>
      <c r="Q60" s="196">
        <f>-IF(R60+1=$S$1,'Long-term financial Goals'!$B$14,0)-IF(R60+1=$U$1,'Long-term financial Goals'!$D$14,0)-IF(R60+1=$W$1,'Long-term financial Goals'!$F$14,0)-IF(R60+1=$Y$1,'Long-term financial Goals'!$H$14,0)-IF(R60+1=$AA$1,'Long-term financial Goals'!$J$14,0)</f>
        <v>0</v>
      </c>
      <c r="R60" s="43">
        <f t="shared" si="12"/>
        <v>56</v>
      </c>
      <c r="S60" s="10" t="str">
        <f t="shared" si="5"/>
        <v/>
      </c>
      <c r="T60" s="13" t="str">
        <f>IF(S60&lt;&gt;"",'Long-term financial Goals'!$B$13*(1+incg)^(S60-1),"")</f>
        <v/>
      </c>
      <c r="U60" s="10" t="str">
        <f t="shared" si="6"/>
        <v/>
      </c>
      <c r="V60" s="13" t="str">
        <f>IF(U60&lt;&gt;"",'Long-term financial Goals'!$D$13*(1+'Long-term financial Goals'!$D$9)^(U60-1),"")</f>
        <v/>
      </c>
      <c r="W60" s="10" t="str">
        <f t="shared" si="7"/>
        <v/>
      </c>
      <c r="X60" s="13" t="str">
        <f>IF(W60&lt;&gt;"",'Long-term financial Goals'!$F$13*(1+'Long-term financial Goals'!$F$9)^(W60-1),"")</f>
        <v/>
      </c>
      <c r="Y60" s="10" t="str">
        <f t="shared" si="8"/>
        <v/>
      </c>
      <c r="Z60" s="13" t="str">
        <f>IF(Y60&lt;&gt;"",'Long-term financial Goals'!$H$13*(1+'Long-term financial Goals'!$H$9)^(Y60-1),"")</f>
        <v/>
      </c>
      <c r="AA60" s="10" t="str">
        <f t="shared" si="9"/>
        <v/>
      </c>
      <c r="AB60" s="13" t="str">
        <f>IF(AA60&lt;&gt;"",'Long-term financial Goals'!$J$13*(1+'Long-term financial Goals'!$J$9)^(AA60-1),"")</f>
        <v/>
      </c>
      <c r="AC60" s="8"/>
      <c r="AD60" s="14"/>
      <c r="AE60" s="8"/>
      <c r="AF60" s="12" t="e">
        <f>IF(#REF!&lt;rg2start,"",IF(#REF!&gt;rg2cs2,"",1))</f>
        <v>#REF!</v>
      </c>
      <c r="AG60" s="8"/>
      <c r="AH60" s="13">
        <f t="shared" si="10"/>
        <v>0</v>
      </c>
      <c r="AI60"/>
      <c r="AJ60"/>
      <c r="AK60"/>
      <c r="AL60"/>
    </row>
    <row r="61" spans="1:38">
      <c r="A61" s="16">
        <f>'Retirement Planner'!D63</f>
        <v>0</v>
      </c>
      <c r="B61" s="16">
        <f t="shared" si="11"/>
        <v>57</v>
      </c>
      <c r="C61" s="13">
        <f>'Retirement Planner'!F63</f>
        <v>0</v>
      </c>
      <c r="D61" s="145">
        <f>'Retirement Planner'!H63</f>
        <v>0</v>
      </c>
      <c r="E61" s="13">
        <f>'Retirement Planner'!E63</f>
        <v>0</v>
      </c>
      <c r="F61" s="13">
        <f>'Retirement Planner'!J63</f>
        <v>0</v>
      </c>
      <c r="G61" s="13">
        <f>'Retirement Planner'!K63</f>
        <v>0</v>
      </c>
      <c r="H61" s="13">
        <f>'Retirement Planner'!M63</f>
        <v>0</v>
      </c>
      <c r="I61" s="17" t="e">
        <f>IF(A61=#REF!-1,IF(F61="none",0,F61)+G61-H61,"")</f>
        <v>#REF!</v>
      </c>
      <c r="J61" s="37">
        <f t="shared" si="13"/>
        <v>0</v>
      </c>
      <c r="K61" s="38">
        <f t="shared" si="14"/>
        <v>0</v>
      </c>
      <c r="L61" s="38" t="e">
        <f t="shared" si="16"/>
        <v>#REF!</v>
      </c>
      <c r="M61" s="38" t="e">
        <f>IF(A61&gt;rety-1,#REF!,NA())/100000</f>
        <v>#REF!</v>
      </c>
      <c r="N61" s="38">
        <f t="shared" si="17"/>
        <v>0</v>
      </c>
      <c r="O61" s="37">
        <f t="shared" si="15"/>
        <v>0</v>
      </c>
      <c r="P61" s="8"/>
      <c r="Q61" s="196">
        <f>-IF(R61+1=$S$1,'Long-term financial Goals'!$B$14,0)-IF(R61+1=$U$1,'Long-term financial Goals'!$D$14,0)-IF(R61+1=$W$1,'Long-term financial Goals'!$F$14,0)-IF(R61+1=$Y$1,'Long-term financial Goals'!$H$14,0)-IF(R61+1=$AA$1,'Long-term financial Goals'!$J$14,0)</f>
        <v>0</v>
      </c>
      <c r="R61" s="43">
        <f t="shared" si="12"/>
        <v>57</v>
      </c>
      <c r="S61" s="10" t="str">
        <f t="shared" si="5"/>
        <v/>
      </c>
      <c r="T61" s="13" t="str">
        <f>IF(S61&lt;&gt;"",'Long-term financial Goals'!$B$13*(1+incg)^(S61-1),"")</f>
        <v/>
      </c>
      <c r="U61" s="10" t="str">
        <f t="shared" si="6"/>
        <v/>
      </c>
      <c r="V61" s="13" t="str">
        <f>IF(U61&lt;&gt;"",'Long-term financial Goals'!$D$13*(1+'Long-term financial Goals'!$D$9)^(U61-1),"")</f>
        <v/>
      </c>
      <c r="W61" s="10" t="str">
        <f t="shared" si="7"/>
        <v/>
      </c>
      <c r="X61" s="13" t="str">
        <f>IF(W61&lt;&gt;"",'Long-term financial Goals'!$F$13*(1+'Long-term financial Goals'!$F$9)^(W61-1),"")</f>
        <v/>
      </c>
      <c r="Y61" s="10" t="str">
        <f t="shared" si="8"/>
        <v/>
      </c>
      <c r="Z61" s="13" t="str">
        <f>IF(Y61&lt;&gt;"",'Long-term financial Goals'!$H$13*(1+'Long-term financial Goals'!$H$9)^(Y61-1),"")</f>
        <v/>
      </c>
      <c r="AA61" s="10" t="str">
        <f t="shared" si="9"/>
        <v/>
      </c>
      <c r="AB61" s="13" t="str">
        <f>IF(AA61&lt;&gt;"",'Long-term financial Goals'!$J$13*(1+'Long-term financial Goals'!$J$9)^(AA61-1),"")</f>
        <v/>
      </c>
      <c r="AC61" s="8"/>
      <c r="AD61" s="14"/>
      <c r="AE61" s="8"/>
      <c r="AF61" s="12" t="e">
        <f>IF(#REF!&lt;rg2start,"",IF(#REF!&gt;rg2cs2,"",1))</f>
        <v>#REF!</v>
      </c>
      <c r="AG61" s="8"/>
      <c r="AH61" s="13">
        <f t="shared" si="10"/>
        <v>0</v>
      </c>
      <c r="AI61"/>
      <c r="AJ61"/>
      <c r="AK61"/>
      <c r="AL61"/>
    </row>
    <row r="62" spans="1:38">
      <c r="A62" s="16">
        <f>'Retirement Planner'!D64</f>
        <v>0</v>
      </c>
      <c r="B62" s="16">
        <f t="shared" si="11"/>
        <v>58</v>
      </c>
      <c r="C62" s="13">
        <f>'Retirement Planner'!F64</f>
        <v>0</v>
      </c>
      <c r="D62" s="145">
        <f>'Retirement Planner'!H64</f>
        <v>0</v>
      </c>
      <c r="E62" s="13">
        <f>'Retirement Planner'!E64</f>
        <v>0</v>
      </c>
      <c r="F62" s="13">
        <f>'Retirement Planner'!J64</f>
        <v>0</v>
      </c>
      <c r="G62" s="13">
        <f>'Retirement Planner'!K64</f>
        <v>0</v>
      </c>
      <c r="H62" s="13">
        <f>'Retirement Planner'!M64</f>
        <v>0</v>
      </c>
      <c r="I62" s="17" t="e">
        <f>IF(A62=#REF!-1,IF(F62="none",0,F62)+G62-H62,"")</f>
        <v>#REF!</v>
      </c>
      <c r="J62" s="37">
        <f t="shared" si="13"/>
        <v>0</v>
      </c>
      <c r="K62" s="38">
        <f t="shared" si="14"/>
        <v>0</v>
      </c>
      <c r="L62" s="38" t="e">
        <f t="shared" si="16"/>
        <v>#REF!</v>
      </c>
      <c r="M62" s="38" t="e">
        <f>IF(A62&gt;rety-1,#REF!,NA())/100000</f>
        <v>#REF!</v>
      </c>
      <c r="N62" s="38">
        <f t="shared" si="17"/>
        <v>0</v>
      </c>
      <c r="O62" s="37">
        <f t="shared" si="15"/>
        <v>0</v>
      </c>
      <c r="P62" s="8"/>
      <c r="Q62" s="196">
        <f>-IF(R62+1=$S$1,'Long-term financial Goals'!$B$14,0)-IF(R62+1=$U$1,'Long-term financial Goals'!$D$14,0)-IF(R62+1=$W$1,'Long-term financial Goals'!$F$14,0)-IF(R62+1=$Y$1,'Long-term financial Goals'!$H$14,0)-IF(R62+1=$AA$1,'Long-term financial Goals'!$J$14,0)</f>
        <v>0</v>
      </c>
      <c r="R62" s="43">
        <f t="shared" si="12"/>
        <v>58</v>
      </c>
      <c r="S62" s="10" t="str">
        <f t="shared" si="5"/>
        <v/>
      </c>
      <c r="T62" s="13" t="str">
        <f>IF(S62&lt;&gt;"",'Long-term financial Goals'!$B$13*(1+incg)^(S62-1),"")</f>
        <v/>
      </c>
      <c r="U62" s="10" t="str">
        <f t="shared" si="6"/>
        <v/>
      </c>
      <c r="V62" s="13" t="str">
        <f>IF(U62&lt;&gt;"",'Long-term financial Goals'!$D$13*(1+'Long-term financial Goals'!$D$9)^(U62-1),"")</f>
        <v/>
      </c>
      <c r="W62" s="10" t="str">
        <f t="shared" si="7"/>
        <v/>
      </c>
      <c r="X62" s="13" t="str">
        <f>IF(W62&lt;&gt;"",'Long-term financial Goals'!$F$13*(1+'Long-term financial Goals'!$F$9)^(W62-1),"")</f>
        <v/>
      </c>
      <c r="Y62" s="10" t="str">
        <f t="shared" si="8"/>
        <v/>
      </c>
      <c r="Z62" s="13" t="str">
        <f>IF(Y62&lt;&gt;"",'Long-term financial Goals'!$H$13*(1+'Long-term financial Goals'!$H$9)^(Y62-1),"")</f>
        <v/>
      </c>
      <c r="AA62" s="10" t="str">
        <f t="shared" si="9"/>
        <v/>
      </c>
      <c r="AB62" s="13" t="str">
        <f>IF(AA62&lt;&gt;"",'Long-term financial Goals'!$J$13*(1+'Long-term financial Goals'!$J$9)^(AA62-1),"")</f>
        <v/>
      </c>
      <c r="AC62" s="8"/>
      <c r="AD62" s="14"/>
      <c r="AE62" s="8"/>
      <c r="AF62" s="12" t="e">
        <f>IF(#REF!&lt;rg2start,"",IF(#REF!&gt;rg2cs2,"",1))</f>
        <v>#REF!</v>
      </c>
      <c r="AG62" s="8"/>
      <c r="AH62" s="13">
        <f t="shared" si="10"/>
        <v>0</v>
      </c>
      <c r="AI62"/>
      <c r="AJ62"/>
      <c r="AK62"/>
      <c r="AL62"/>
    </row>
    <row r="63" spans="1:38">
      <c r="A63" s="16">
        <f>'Retirement Planner'!D65</f>
        <v>0</v>
      </c>
      <c r="B63" s="16">
        <f t="shared" si="11"/>
        <v>59</v>
      </c>
      <c r="C63" s="13">
        <f>'Retirement Planner'!F65</f>
        <v>0</v>
      </c>
      <c r="D63" s="145">
        <f>'Retirement Planner'!H65</f>
        <v>0</v>
      </c>
      <c r="E63" s="13">
        <f>'Retirement Planner'!E65</f>
        <v>0</v>
      </c>
      <c r="F63" s="13">
        <f>'Retirement Planner'!J65</f>
        <v>0</v>
      </c>
      <c r="G63" s="13">
        <f>'Retirement Planner'!K65</f>
        <v>0</v>
      </c>
      <c r="H63" s="13">
        <f>'Retirement Planner'!M65</f>
        <v>0</v>
      </c>
      <c r="I63" s="17" t="e">
        <f>IF(A63=#REF!-1,IF(F63="none",0,F63)+G63-H63,"")</f>
        <v>#REF!</v>
      </c>
      <c r="J63" s="37">
        <f t="shared" si="13"/>
        <v>0</v>
      </c>
      <c r="K63" s="38">
        <f t="shared" si="14"/>
        <v>0</v>
      </c>
      <c r="L63" s="38" t="e">
        <f t="shared" si="16"/>
        <v>#REF!</v>
      </c>
      <c r="M63" s="38" t="e">
        <f>IF(A63&gt;rety-1,#REF!,NA())/100000</f>
        <v>#REF!</v>
      </c>
      <c r="N63" s="38">
        <f t="shared" si="17"/>
        <v>0</v>
      </c>
      <c r="O63" s="37">
        <f t="shared" si="15"/>
        <v>0</v>
      </c>
      <c r="P63" s="8"/>
      <c r="Q63" s="196">
        <f>-IF(R63+1=$S$1,'Long-term financial Goals'!$B$14,0)-IF(R63+1=$U$1,'Long-term financial Goals'!$D$14,0)-IF(R63+1=$W$1,'Long-term financial Goals'!$F$14,0)-IF(R63+1=$Y$1,'Long-term financial Goals'!$H$14,0)-IF(R63+1=$AA$1,'Long-term financial Goals'!$J$14,0)</f>
        <v>0</v>
      </c>
      <c r="R63" s="43">
        <f t="shared" si="12"/>
        <v>59</v>
      </c>
      <c r="S63" s="10" t="str">
        <f t="shared" si="5"/>
        <v/>
      </c>
      <c r="T63" s="13" t="str">
        <f>IF(S63&lt;&gt;"",'Long-term financial Goals'!$B$13*(1+incg)^(S63-1),"")</f>
        <v/>
      </c>
      <c r="U63" s="10" t="str">
        <f t="shared" si="6"/>
        <v/>
      </c>
      <c r="V63" s="13" t="str">
        <f>IF(U63&lt;&gt;"",'Long-term financial Goals'!$D$13*(1+'Long-term financial Goals'!$D$9)^(U63-1),"")</f>
        <v/>
      </c>
      <c r="W63" s="10" t="str">
        <f t="shared" si="7"/>
        <v/>
      </c>
      <c r="X63" s="13" t="str">
        <f>IF(W63&lt;&gt;"",'Long-term financial Goals'!$F$13*(1+'Long-term financial Goals'!$F$9)^(W63-1),"")</f>
        <v/>
      </c>
      <c r="Y63" s="10" t="str">
        <f t="shared" si="8"/>
        <v/>
      </c>
      <c r="Z63" s="13" t="str">
        <f>IF(Y63&lt;&gt;"",'Long-term financial Goals'!$H$13*(1+'Long-term financial Goals'!$H$9)^(Y63-1),"")</f>
        <v/>
      </c>
      <c r="AA63" s="10" t="str">
        <f t="shared" si="9"/>
        <v/>
      </c>
      <c r="AB63" s="13" t="str">
        <f>IF(AA63&lt;&gt;"",'Long-term financial Goals'!$J$13*(1+'Long-term financial Goals'!$J$9)^(AA63-1),"")</f>
        <v/>
      </c>
      <c r="AC63" s="8"/>
      <c r="AD63" s="14"/>
      <c r="AE63" s="8"/>
      <c r="AF63" s="12" t="e">
        <f>IF(#REF!&lt;rg2start,"",IF(#REF!&gt;rg2cs2,"",1))</f>
        <v>#REF!</v>
      </c>
      <c r="AG63" s="8"/>
      <c r="AH63" s="13">
        <f t="shared" si="10"/>
        <v>0</v>
      </c>
      <c r="AI63"/>
      <c r="AJ63"/>
      <c r="AK63"/>
      <c r="AL63"/>
    </row>
    <row r="64" spans="1:38">
      <c r="A64" s="16">
        <f>'Retirement Planner'!D66</f>
        <v>0</v>
      </c>
      <c r="B64" s="16">
        <f t="shared" si="11"/>
        <v>60</v>
      </c>
      <c r="C64" s="13">
        <f>'Retirement Planner'!F66</f>
        <v>0</v>
      </c>
      <c r="D64" s="145">
        <f>'Retirement Planner'!H66</f>
        <v>0</v>
      </c>
      <c r="E64" s="13">
        <f>'Retirement Planner'!E66</f>
        <v>0</v>
      </c>
      <c r="F64" s="13">
        <f>'Retirement Planner'!J66</f>
        <v>0</v>
      </c>
      <c r="G64" s="13">
        <f>'Retirement Planner'!K66</f>
        <v>0</v>
      </c>
      <c r="H64" s="13">
        <f>'Retirement Planner'!M66</f>
        <v>0</v>
      </c>
      <c r="I64" s="17" t="e">
        <f>IF(A64=#REF!-1,IF(F64="none",0,F64)+G64-H64,"")</f>
        <v>#REF!</v>
      </c>
      <c r="J64" s="37">
        <f t="shared" si="13"/>
        <v>0</v>
      </c>
      <c r="K64" s="38">
        <f t="shared" si="14"/>
        <v>0</v>
      </c>
      <c r="L64" s="38" t="e">
        <f t="shared" si="16"/>
        <v>#REF!</v>
      </c>
      <c r="M64" s="38" t="e">
        <f>IF(A64&gt;rety-1,#REF!,NA())/100000</f>
        <v>#REF!</v>
      </c>
      <c r="N64" s="38">
        <f t="shared" si="17"/>
        <v>0</v>
      </c>
      <c r="O64" s="37">
        <f t="shared" si="15"/>
        <v>0</v>
      </c>
      <c r="P64" s="8"/>
      <c r="Q64" s="196">
        <f>-IF(R64+1=$S$1,'Long-term financial Goals'!$B$14,0)-IF(R64+1=$U$1,'Long-term financial Goals'!$D$14,0)-IF(R64+1=$W$1,'Long-term financial Goals'!$F$14,0)-IF(R64+1=$Y$1,'Long-term financial Goals'!$H$14,0)-IF(R64+1=$AA$1,'Long-term financial Goals'!$J$14,0)</f>
        <v>0</v>
      </c>
      <c r="R64" s="43">
        <f t="shared" si="12"/>
        <v>60</v>
      </c>
      <c r="S64" s="10" t="str">
        <f t="shared" si="5"/>
        <v/>
      </c>
      <c r="T64" s="13" t="str">
        <f>IF(S64&lt;&gt;"",'Long-term financial Goals'!$B$13*(1+incg)^(S64-1),"")</f>
        <v/>
      </c>
      <c r="U64" s="10" t="str">
        <f t="shared" si="6"/>
        <v/>
      </c>
      <c r="V64" s="13" t="str">
        <f>IF(U64&lt;&gt;"",'Long-term financial Goals'!$D$13*(1+'Long-term financial Goals'!$D$9)^(U64-1),"")</f>
        <v/>
      </c>
      <c r="W64" s="10" t="str">
        <f t="shared" si="7"/>
        <v/>
      </c>
      <c r="X64" s="13" t="str">
        <f>IF(W64&lt;&gt;"",'Long-term financial Goals'!$F$13*(1+'Long-term financial Goals'!$F$9)^(W64-1),"")</f>
        <v/>
      </c>
      <c r="Y64" s="10" t="str">
        <f t="shared" si="8"/>
        <v/>
      </c>
      <c r="Z64" s="13" t="str">
        <f>IF(Y64&lt;&gt;"",'Long-term financial Goals'!$H$13*(1+'Long-term financial Goals'!$H$9)^(Y64-1),"")</f>
        <v/>
      </c>
      <c r="AA64" s="10" t="str">
        <f t="shared" si="9"/>
        <v/>
      </c>
      <c r="AB64" s="13" t="str">
        <f>IF(AA64&lt;&gt;"",'Long-term financial Goals'!$J$13*(1+'Long-term financial Goals'!$J$9)^(AA64-1),"")</f>
        <v/>
      </c>
      <c r="AC64" s="8"/>
      <c r="AD64" s="14"/>
      <c r="AE64" s="8"/>
      <c r="AF64" s="12" t="e">
        <f>IF(#REF!&lt;rg2start,"",IF(#REF!&gt;rg2cs2,"",1))</f>
        <v>#REF!</v>
      </c>
      <c r="AG64" s="8"/>
      <c r="AH64" s="13">
        <f t="shared" si="10"/>
        <v>0</v>
      </c>
      <c r="AI64"/>
      <c r="AJ64"/>
      <c r="AK64"/>
      <c r="AL64"/>
    </row>
    <row r="65" spans="1:38">
      <c r="A65" s="16">
        <f>'Retirement Planner'!D67</f>
        <v>0</v>
      </c>
      <c r="B65" s="16">
        <f t="shared" si="11"/>
        <v>61</v>
      </c>
      <c r="C65" s="13">
        <f>'Retirement Planner'!F67</f>
        <v>0</v>
      </c>
      <c r="D65" s="145">
        <f>'Retirement Planner'!H67</f>
        <v>0</v>
      </c>
      <c r="E65" s="13">
        <f>'Retirement Planner'!E67</f>
        <v>0</v>
      </c>
      <c r="F65" s="13">
        <f>'Retirement Planner'!J67</f>
        <v>0</v>
      </c>
      <c r="G65" s="13">
        <f>'Retirement Planner'!K67</f>
        <v>0</v>
      </c>
      <c r="H65" s="13">
        <f>'Retirement Planner'!M67</f>
        <v>0</v>
      </c>
      <c r="I65" s="17" t="e">
        <f>IF(A65=#REF!-1,IF(F65="none",0,F65)+G65-H65,"")</f>
        <v>#REF!</v>
      </c>
      <c r="J65" s="37">
        <f t="shared" si="13"/>
        <v>0</v>
      </c>
      <c r="K65" s="38">
        <f t="shared" si="14"/>
        <v>0</v>
      </c>
      <c r="L65" s="38" t="e">
        <f t="shared" si="16"/>
        <v>#REF!</v>
      </c>
      <c r="M65" s="38" t="e">
        <f>IF(A65&gt;rety-1,#REF!,NA())/100000</f>
        <v>#REF!</v>
      </c>
      <c r="N65" s="38">
        <f t="shared" si="17"/>
        <v>0</v>
      </c>
      <c r="O65" s="37">
        <f t="shared" si="15"/>
        <v>0</v>
      </c>
      <c r="P65" s="8"/>
      <c r="Q65" s="196">
        <f>-IF(R65+1=$S$1,'Long-term financial Goals'!$B$14,0)-IF(R65+1=$U$1,'Long-term financial Goals'!$D$14,0)-IF(R65+1=$W$1,'Long-term financial Goals'!$F$14,0)-IF(R65+1=$Y$1,'Long-term financial Goals'!$H$14,0)-IF(R65+1=$AA$1,'Long-term financial Goals'!$J$14,0)</f>
        <v>0</v>
      </c>
      <c r="R65" s="43">
        <f t="shared" si="12"/>
        <v>61</v>
      </c>
      <c r="S65" s="10" t="str">
        <f t="shared" si="5"/>
        <v/>
      </c>
      <c r="T65" s="13" t="str">
        <f>IF(S65&lt;&gt;"",'Long-term financial Goals'!$B$13*(1+incg)^(S65-1),"")</f>
        <v/>
      </c>
      <c r="U65" s="10" t="str">
        <f t="shared" si="6"/>
        <v/>
      </c>
      <c r="V65" s="13" t="str">
        <f>IF(U65&lt;&gt;"",'Long-term financial Goals'!$D$13*(1+'Long-term financial Goals'!$D$9)^(U65-1),"")</f>
        <v/>
      </c>
      <c r="W65" s="10" t="str">
        <f t="shared" si="7"/>
        <v/>
      </c>
      <c r="X65" s="13" t="str">
        <f>IF(W65&lt;&gt;"",'Long-term financial Goals'!$F$13*(1+'Long-term financial Goals'!$F$9)^(W65-1),"")</f>
        <v/>
      </c>
      <c r="Y65" s="10" t="str">
        <f t="shared" si="8"/>
        <v/>
      </c>
      <c r="Z65" s="13" t="str">
        <f>IF(Y65&lt;&gt;"",'Long-term financial Goals'!$H$13*(1+'Long-term financial Goals'!$H$9)^(Y65-1),"")</f>
        <v/>
      </c>
      <c r="AA65" s="10" t="str">
        <f t="shared" si="9"/>
        <v/>
      </c>
      <c r="AB65" s="13" t="str">
        <f>IF(AA65&lt;&gt;"",'Long-term financial Goals'!$J$13*(1+'Long-term financial Goals'!$J$9)^(AA65-1),"")</f>
        <v/>
      </c>
      <c r="AC65" s="8"/>
      <c r="AD65" s="14"/>
      <c r="AE65" s="8"/>
      <c r="AF65" s="12" t="e">
        <f>IF(#REF!&lt;rg2start,"",IF(#REF!&gt;rg2cs2,"",1))</f>
        <v>#REF!</v>
      </c>
      <c r="AG65" s="8"/>
      <c r="AH65" s="13">
        <f t="shared" si="10"/>
        <v>0</v>
      </c>
      <c r="AI65"/>
      <c r="AJ65"/>
      <c r="AK65"/>
      <c r="AL65"/>
    </row>
    <row r="66" spans="1:38">
      <c r="A66" s="16">
        <f>'Retirement Planner'!D68</f>
        <v>0</v>
      </c>
      <c r="B66" s="16">
        <f t="shared" si="11"/>
        <v>62</v>
      </c>
      <c r="C66" s="13">
        <f>'Retirement Planner'!F68</f>
        <v>0</v>
      </c>
      <c r="D66" s="145">
        <f>'Retirement Planner'!H68</f>
        <v>0</v>
      </c>
      <c r="E66" s="13">
        <f>'Retirement Planner'!E68</f>
        <v>0</v>
      </c>
      <c r="F66" s="13">
        <f>'Retirement Planner'!J68</f>
        <v>0</v>
      </c>
      <c r="G66" s="13">
        <f>'Retirement Planner'!K68</f>
        <v>0</v>
      </c>
      <c r="H66" s="13">
        <f>'Retirement Planner'!M68</f>
        <v>0</v>
      </c>
      <c r="I66" s="17" t="e">
        <f>IF(A66=#REF!-1,IF(F66="none",0,F66)+G66-H66,"")</f>
        <v>#REF!</v>
      </c>
      <c r="J66" s="37">
        <f t="shared" si="13"/>
        <v>0</v>
      </c>
      <c r="K66" s="38">
        <f t="shared" si="14"/>
        <v>0</v>
      </c>
      <c r="L66" s="38" t="e">
        <f t="shared" si="16"/>
        <v>#REF!</v>
      </c>
      <c r="M66" s="38" t="e">
        <f>IF(A66&gt;rety-1,#REF!,NA())/100000</f>
        <v>#REF!</v>
      </c>
      <c r="N66" s="38">
        <f t="shared" si="17"/>
        <v>0</v>
      </c>
      <c r="O66" s="37">
        <f t="shared" si="15"/>
        <v>0</v>
      </c>
      <c r="P66" s="8"/>
      <c r="Q66" s="196">
        <f>-IF(R66+1=$S$1,'Long-term financial Goals'!$B$14,0)-IF(R66+1=$U$1,'Long-term financial Goals'!$D$14,0)-IF(R66+1=$W$1,'Long-term financial Goals'!$F$14,0)-IF(R66+1=$Y$1,'Long-term financial Goals'!$H$14,0)-IF(R66+1=$AA$1,'Long-term financial Goals'!$J$14,0)</f>
        <v>0</v>
      </c>
      <c r="R66" s="43">
        <f t="shared" si="12"/>
        <v>62</v>
      </c>
      <c r="S66" s="10" t="str">
        <f t="shared" si="5"/>
        <v/>
      </c>
      <c r="T66" s="13" t="str">
        <f>IF(S66&lt;&gt;"",'Long-term financial Goals'!$B$13*(1+incg)^(S66-1),"")</f>
        <v/>
      </c>
      <c r="U66" s="10" t="str">
        <f t="shared" si="6"/>
        <v/>
      </c>
      <c r="V66" s="13" t="str">
        <f>IF(U66&lt;&gt;"",'Long-term financial Goals'!$D$13*(1+'Long-term financial Goals'!$D$9)^(U66-1),"")</f>
        <v/>
      </c>
      <c r="W66" s="10" t="str">
        <f t="shared" si="7"/>
        <v/>
      </c>
      <c r="X66" s="13" t="str">
        <f>IF(W66&lt;&gt;"",'Long-term financial Goals'!$F$13*(1+'Long-term financial Goals'!$F$9)^(W66-1),"")</f>
        <v/>
      </c>
      <c r="Y66" s="10" t="str">
        <f t="shared" si="8"/>
        <v/>
      </c>
      <c r="Z66" s="13" t="str">
        <f>IF(Y66&lt;&gt;"",'Long-term financial Goals'!$H$13*(1+'Long-term financial Goals'!$H$9)^(Y66-1),"")</f>
        <v/>
      </c>
      <c r="AA66" s="10" t="str">
        <f t="shared" si="9"/>
        <v/>
      </c>
      <c r="AB66" s="13" t="str">
        <f>IF(AA66&lt;&gt;"",'Long-term financial Goals'!$J$13*(1+'Long-term financial Goals'!$J$9)^(AA66-1),"")</f>
        <v/>
      </c>
      <c r="AC66" s="8"/>
      <c r="AD66" s="14"/>
      <c r="AE66" s="8"/>
      <c r="AF66" s="12" t="e">
        <f>IF(#REF!&lt;rg2start,"",IF(#REF!&gt;rg2cs2,"",1))</f>
        <v>#REF!</v>
      </c>
      <c r="AG66" s="8"/>
      <c r="AH66" s="13">
        <f t="shared" si="10"/>
        <v>0</v>
      </c>
      <c r="AI66"/>
      <c r="AJ66"/>
      <c r="AK66"/>
      <c r="AL66"/>
    </row>
    <row r="67" spans="1:38">
      <c r="A67" s="16">
        <f>'Retirement Planner'!D69</f>
        <v>0</v>
      </c>
      <c r="B67" s="16">
        <f t="shared" si="11"/>
        <v>63</v>
      </c>
      <c r="C67" s="13">
        <f>'Retirement Planner'!F69</f>
        <v>0</v>
      </c>
      <c r="D67" s="145">
        <f>'Retirement Planner'!H69</f>
        <v>0</v>
      </c>
      <c r="E67" s="13">
        <f>'Retirement Planner'!E69</f>
        <v>0</v>
      </c>
      <c r="F67" s="13">
        <f>'Retirement Planner'!J69</f>
        <v>0</v>
      </c>
      <c r="G67" s="13">
        <f>'Retirement Planner'!K69</f>
        <v>0</v>
      </c>
      <c r="H67" s="13">
        <f>'Retirement Planner'!M69</f>
        <v>0</v>
      </c>
      <c r="I67" s="17" t="e">
        <f>IF(A67=#REF!-1,IF(F67="none",0,F67)+G67-H67,"")</f>
        <v>#REF!</v>
      </c>
      <c r="J67" s="37">
        <f t="shared" si="13"/>
        <v>0</v>
      </c>
      <c r="K67" s="38">
        <f t="shared" si="14"/>
        <v>0</v>
      </c>
      <c r="L67" s="38" t="e">
        <f t="shared" si="16"/>
        <v>#REF!</v>
      </c>
      <c r="M67" s="38" t="e">
        <f>IF(A67&gt;rety-1,#REF!,NA())/100000</f>
        <v>#REF!</v>
      </c>
      <c r="N67" s="38">
        <f t="shared" si="17"/>
        <v>0</v>
      </c>
      <c r="O67" s="37">
        <f t="shared" si="15"/>
        <v>0</v>
      </c>
      <c r="P67" s="8"/>
      <c r="Q67" s="196">
        <f>-IF(R67+1=$S$1,'Long-term financial Goals'!$B$14,0)-IF(R67+1=$U$1,'Long-term financial Goals'!$D$14,0)-IF(R67+1=$W$1,'Long-term financial Goals'!$F$14,0)-IF(R67+1=$Y$1,'Long-term financial Goals'!$H$14,0)-IF(R67+1=$AA$1,'Long-term financial Goals'!$J$14,0)</f>
        <v>0</v>
      </c>
      <c r="R67" s="43">
        <f t="shared" si="12"/>
        <v>63</v>
      </c>
      <c r="S67" s="10" t="str">
        <f t="shared" si="5"/>
        <v/>
      </c>
      <c r="T67" s="13" t="str">
        <f>IF(S67&lt;&gt;"",'Long-term financial Goals'!$B$13*(1+incg)^(S67-1),"")</f>
        <v/>
      </c>
      <c r="U67" s="10" t="str">
        <f t="shared" si="6"/>
        <v/>
      </c>
      <c r="V67" s="13" t="str">
        <f>IF(U67&lt;&gt;"",'Long-term financial Goals'!$D$13*(1+'Long-term financial Goals'!$D$9)^(U67-1),"")</f>
        <v/>
      </c>
      <c r="W67" s="10" t="str">
        <f t="shared" si="7"/>
        <v/>
      </c>
      <c r="X67" s="13" t="str">
        <f>IF(W67&lt;&gt;"",'Long-term financial Goals'!$F$13*(1+'Long-term financial Goals'!$F$9)^(W67-1),"")</f>
        <v/>
      </c>
      <c r="Y67" s="10" t="str">
        <f t="shared" si="8"/>
        <v/>
      </c>
      <c r="Z67" s="13" t="str">
        <f>IF(Y67&lt;&gt;"",'Long-term financial Goals'!$H$13*(1+'Long-term financial Goals'!$H$9)^(Y67-1),"")</f>
        <v/>
      </c>
      <c r="AA67" s="10" t="str">
        <f t="shared" si="9"/>
        <v/>
      </c>
      <c r="AB67" s="13" t="str">
        <f>IF(AA67&lt;&gt;"",'Long-term financial Goals'!$J$13*(1+'Long-term financial Goals'!$J$9)^(AA67-1),"")</f>
        <v/>
      </c>
      <c r="AC67" s="8"/>
      <c r="AD67" s="14"/>
      <c r="AE67" s="8"/>
      <c r="AF67" s="12" t="e">
        <f>IF(#REF!&lt;rg2start,"",IF(#REF!&gt;rg2cs2,"",1))</f>
        <v>#REF!</v>
      </c>
      <c r="AG67" s="8"/>
      <c r="AH67" s="13">
        <f t="shared" si="10"/>
        <v>0</v>
      </c>
      <c r="AI67"/>
      <c r="AJ67"/>
      <c r="AK67"/>
      <c r="AL67"/>
    </row>
    <row r="68" spans="1:38">
      <c r="A68" s="16">
        <f>'Retirement Planner'!D70</f>
        <v>0</v>
      </c>
      <c r="B68" s="16">
        <f t="shared" si="11"/>
        <v>64</v>
      </c>
      <c r="C68" s="13">
        <f>'Retirement Planner'!F70</f>
        <v>0</v>
      </c>
      <c r="D68" s="145">
        <f>'Retirement Planner'!H70</f>
        <v>0</v>
      </c>
      <c r="E68" s="13">
        <f>'Retirement Planner'!E70</f>
        <v>0</v>
      </c>
      <c r="F68" s="13">
        <f>'Retirement Planner'!J70</f>
        <v>0</v>
      </c>
      <c r="G68" s="13">
        <f>'Retirement Planner'!K70</f>
        <v>0</v>
      </c>
      <c r="H68" s="13">
        <f>'Retirement Planner'!M70</f>
        <v>0</v>
      </c>
      <c r="I68" s="17" t="e">
        <f>IF(A68=#REF!-1,IF(F68="none",0,F68)+G68-H68,"")</f>
        <v>#REF!</v>
      </c>
      <c r="J68" s="37">
        <f t="shared" ref="J68:J99" si="18">IF(A68="",NA(),A68)</f>
        <v>0</v>
      </c>
      <c r="K68" s="38">
        <f t="shared" ref="K68:K99" si="19">IF(C68="",NA(),C68)/100000</f>
        <v>0</v>
      </c>
      <c r="L68" s="38" t="e">
        <f t="shared" si="16"/>
        <v>#REF!</v>
      </c>
      <c r="M68" s="38" t="e">
        <f>IF(A68&gt;rety-1,#REF!,NA())/100000</f>
        <v>#REF!</v>
      </c>
      <c r="N68" s="38">
        <f t="shared" si="17"/>
        <v>0</v>
      </c>
      <c r="O68" s="37">
        <f t="shared" ref="O68:O99" si="20">IF(H68="",NA(),H68)/100000</f>
        <v>0</v>
      </c>
      <c r="P68" s="8"/>
      <c r="Q68" s="196">
        <f>-IF(R68+1=$S$1,'Long-term financial Goals'!$B$14,0)-IF(R68+1=$U$1,'Long-term financial Goals'!$D$14,0)-IF(R68+1=$W$1,'Long-term financial Goals'!$F$14,0)-IF(R68+1=$Y$1,'Long-term financial Goals'!$H$14,0)-IF(R68+1=$AA$1,'Long-term financial Goals'!$J$14,0)</f>
        <v>0</v>
      </c>
      <c r="R68" s="43">
        <f t="shared" si="12"/>
        <v>64</v>
      </c>
      <c r="S68" s="10" t="str">
        <f t="shared" si="5"/>
        <v/>
      </c>
      <c r="T68" s="13" t="str">
        <f>IF(S68&lt;&gt;"",'Long-term financial Goals'!$B$13*(1+incg)^(S68-1),"")</f>
        <v/>
      </c>
      <c r="U68" s="10" t="str">
        <f t="shared" si="6"/>
        <v/>
      </c>
      <c r="V68" s="13" t="str">
        <f>IF(U68&lt;&gt;"",'Long-term financial Goals'!$D$13*(1+'Long-term financial Goals'!$D$9)^(U68-1),"")</f>
        <v/>
      </c>
      <c r="W68" s="10" t="str">
        <f t="shared" si="7"/>
        <v/>
      </c>
      <c r="X68" s="13" t="str">
        <f>IF(W68&lt;&gt;"",'Long-term financial Goals'!$F$13*(1+'Long-term financial Goals'!$F$9)^(W68-1),"")</f>
        <v/>
      </c>
      <c r="Y68" s="10" t="str">
        <f t="shared" si="8"/>
        <v/>
      </c>
      <c r="Z68" s="13" t="str">
        <f>IF(Y68&lt;&gt;"",'Long-term financial Goals'!$H$13*(1+'Long-term financial Goals'!$H$9)^(Y68-1),"")</f>
        <v/>
      </c>
      <c r="AA68" s="10" t="str">
        <f t="shared" si="9"/>
        <v/>
      </c>
      <c r="AB68" s="13" t="str">
        <f>IF(AA68&lt;&gt;"",'Long-term financial Goals'!$J$13*(1+'Long-term financial Goals'!$J$9)^(AA68-1),"")</f>
        <v/>
      </c>
      <c r="AC68" s="8"/>
      <c r="AD68" s="14"/>
      <c r="AE68" s="8"/>
      <c r="AF68" s="12" t="e">
        <f>IF(#REF!&lt;rg2start,"",IF(#REF!&gt;rg2cs2,"",1))</f>
        <v>#REF!</v>
      </c>
      <c r="AG68" s="8"/>
      <c r="AH68" s="13">
        <f t="shared" si="10"/>
        <v>0</v>
      </c>
      <c r="AI68"/>
      <c r="AJ68"/>
      <c r="AK68"/>
      <c r="AL68"/>
    </row>
    <row r="69" spans="1:38">
      <c r="A69" s="16">
        <f>'Retirement Planner'!D71</f>
        <v>0</v>
      </c>
      <c r="B69" s="16">
        <f t="shared" si="11"/>
        <v>65</v>
      </c>
      <c r="C69" s="13">
        <f>'Retirement Planner'!F71</f>
        <v>0</v>
      </c>
      <c r="D69" s="145">
        <f>'Retirement Planner'!H71</f>
        <v>0</v>
      </c>
      <c r="E69" s="13">
        <f>'Retirement Planner'!E71</f>
        <v>0</v>
      </c>
      <c r="F69" s="13">
        <f>'Retirement Planner'!J71</f>
        <v>0</v>
      </c>
      <c r="G69" s="13">
        <f>'Retirement Planner'!K71</f>
        <v>0</v>
      </c>
      <c r="H69" s="13">
        <f>'Retirement Planner'!M71</f>
        <v>0</v>
      </c>
      <c r="I69" s="17" t="e">
        <f>IF(A69=#REF!-1,IF(F69="none",0,F69)+G69-H69,"")</f>
        <v>#REF!</v>
      </c>
      <c r="J69" s="37">
        <f t="shared" si="18"/>
        <v>0</v>
      </c>
      <c r="K69" s="38">
        <f t="shared" si="19"/>
        <v>0</v>
      </c>
      <c r="L69" s="38" t="e">
        <f t="shared" ref="L69:L100" si="21">M69+N69</f>
        <v>#REF!</v>
      </c>
      <c r="M69" s="38" t="e">
        <f>IF(A69&gt;rety-1,#REF!,NA())/100000</f>
        <v>#REF!</v>
      </c>
      <c r="N69" s="38">
        <f t="shared" ref="N69:N100" si="22">IF(D69="",NA(),IF(E69&lt;&gt;0,NA(),D69))/100000</f>
        <v>0</v>
      </c>
      <c r="O69" s="37">
        <f t="shared" si="20"/>
        <v>0</v>
      </c>
      <c r="P69" s="8"/>
      <c r="Q69" s="196">
        <f>-IF(R69+1=$S$1,'Long-term financial Goals'!$B$14,0)-IF(R69+1=$U$1,'Long-term financial Goals'!$D$14,0)-IF(R69+1=$W$1,'Long-term financial Goals'!$F$14,0)-IF(R69+1=$Y$1,'Long-term financial Goals'!$H$14,0)-IF(R69+1=$AA$1,'Long-term financial Goals'!$J$14,0)</f>
        <v>0</v>
      </c>
      <c r="R69" s="43">
        <f t="shared" si="12"/>
        <v>65</v>
      </c>
      <c r="S69" s="10" t="str">
        <f t="shared" ref="S69:S132" si="23">IF(R69+1&gt;$S$1,"",R69+1)</f>
        <v/>
      </c>
      <c r="T69" s="13" t="str">
        <f>IF(S69&lt;&gt;"",'Long-term financial Goals'!$B$13*(1+incg)^(S69-1),"")</f>
        <v/>
      </c>
      <c r="U69" s="10" t="str">
        <f t="shared" ref="U69:U132" si="24">IF(R69+1&gt;$U$1,"",R69+1)</f>
        <v/>
      </c>
      <c r="V69" s="13" t="str">
        <f>IF(U69&lt;&gt;"",'Long-term financial Goals'!$D$13*(1+'Long-term financial Goals'!$D$9)^(U69-1),"")</f>
        <v/>
      </c>
      <c r="W69" s="10" t="str">
        <f t="shared" ref="W69:W132" si="25">IF(R69+1&gt;$W$1,"",R69+1)</f>
        <v/>
      </c>
      <c r="X69" s="13" t="str">
        <f>IF(W69&lt;&gt;"",'Long-term financial Goals'!$F$13*(1+'Long-term financial Goals'!$F$9)^(W69-1),"")</f>
        <v/>
      </c>
      <c r="Y69" s="10" t="str">
        <f t="shared" ref="Y69:Y132" si="26">IF(R69+1&gt;$Y$1,"",R69+1)</f>
        <v/>
      </c>
      <c r="Z69" s="13" t="str">
        <f>IF(Y69&lt;&gt;"",'Long-term financial Goals'!$H$13*(1+'Long-term financial Goals'!$H$9)^(Y69-1),"")</f>
        <v/>
      </c>
      <c r="AA69" s="10" t="str">
        <f t="shared" ref="AA69:AA132" si="27">IF(R69+1&gt;$AA$1,"",R69+1)</f>
        <v/>
      </c>
      <c r="AB69" s="13" t="str">
        <f>IF(AA69&lt;&gt;"",'Long-term financial Goals'!$J$13*(1+'Long-term financial Goals'!$J$9)^(AA69-1),"")</f>
        <v/>
      </c>
      <c r="AC69" s="8"/>
      <c r="AD69" s="14"/>
      <c r="AE69" s="8"/>
      <c r="AF69" s="12" t="e">
        <f>IF(#REF!&lt;rg2start,"",IF(#REF!&gt;rg2cs2,"",1))</f>
        <v>#REF!</v>
      </c>
      <c r="AG69" s="8"/>
      <c r="AH69" s="13">
        <f t="shared" ref="AH69:AH132" si="28">IF(AB69="",0,AB69)+IF(Z69="",0,Z69)+IF(X69="",0,X69)+IF(V69="",0,V69)+IF(T69="",0,T69)+IF(E69="none",0,IF(E69="",0,E69))</f>
        <v>0</v>
      </c>
      <c r="AI69"/>
      <c r="AJ69"/>
      <c r="AK69"/>
      <c r="AL69"/>
    </row>
    <row r="70" spans="1:38">
      <c r="A70" s="16">
        <f>'Retirement Planner'!D72</f>
        <v>0</v>
      </c>
      <c r="B70" s="16">
        <f t="shared" ref="B70:B133" si="29">B69+1</f>
        <v>66</v>
      </c>
      <c r="C70" s="13">
        <f>'Retirement Planner'!F72</f>
        <v>0</v>
      </c>
      <c r="D70" s="145">
        <f>'Retirement Planner'!H72</f>
        <v>0</v>
      </c>
      <c r="E70" s="13">
        <f>'Retirement Planner'!E72</f>
        <v>0</v>
      </c>
      <c r="F70" s="13">
        <f>'Retirement Planner'!J72</f>
        <v>0</v>
      </c>
      <c r="G70" s="13">
        <f>'Retirement Planner'!K72</f>
        <v>0</v>
      </c>
      <c r="H70" s="13">
        <f>'Retirement Planner'!M72</f>
        <v>0</v>
      </c>
      <c r="I70" s="17" t="e">
        <f>IF(A70=#REF!-1,IF(F70="none",0,F70)+G70-H70,"")</f>
        <v>#REF!</v>
      </c>
      <c r="J70" s="37">
        <f t="shared" si="18"/>
        <v>0</v>
      </c>
      <c r="K70" s="38">
        <f t="shared" si="19"/>
        <v>0</v>
      </c>
      <c r="L70" s="38" t="e">
        <f t="shared" si="21"/>
        <v>#REF!</v>
      </c>
      <c r="M70" s="38" t="e">
        <f>IF(A70&gt;rety-1,#REF!,NA())/100000</f>
        <v>#REF!</v>
      </c>
      <c r="N70" s="38">
        <f t="shared" si="22"/>
        <v>0</v>
      </c>
      <c r="O70" s="37">
        <f t="shared" si="20"/>
        <v>0</v>
      </c>
      <c r="P70" s="8"/>
      <c r="Q70" s="196">
        <f>-IF(R70+1=$S$1,'Long-term financial Goals'!$B$14,0)-IF(R70+1=$U$1,'Long-term financial Goals'!$D$14,0)-IF(R70+1=$W$1,'Long-term financial Goals'!$F$14,0)-IF(R70+1=$Y$1,'Long-term financial Goals'!$H$14,0)-IF(R70+1=$AA$1,'Long-term financial Goals'!$J$14,0)</f>
        <v>0</v>
      </c>
      <c r="R70" s="43">
        <f t="shared" ref="R70:R133" si="30">IF(B70="","",R69+1)</f>
        <v>66</v>
      </c>
      <c r="S70" s="10" t="str">
        <f t="shared" si="23"/>
        <v/>
      </c>
      <c r="T70" s="13" t="str">
        <f>IF(S70&lt;&gt;"",'Long-term financial Goals'!$B$13*(1+incg)^(S70-1),"")</f>
        <v/>
      </c>
      <c r="U70" s="10" t="str">
        <f t="shared" si="24"/>
        <v/>
      </c>
      <c r="V70" s="13" t="str">
        <f>IF(U70&lt;&gt;"",'Long-term financial Goals'!$D$13*(1+'Long-term financial Goals'!$D$9)^(U70-1),"")</f>
        <v/>
      </c>
      <c r="W70" s="10" t="str">
        <f t="shared" si="25"/>
        <v/>
      </c>
      <c r="X70" s="13" t="str">
        <f>IF(W70&lt;&gt;"",'Long-term financial Goals'!$F$13*(1+'Long-term financial Goals'!$F$9)^(W70-1),"")</f>
        <v/>
      </c>
      <c r="Y70" s="10" t="str">
        <f t="shared" si="26"/>
        <v/>
      </c>
      <c r="Z70" s="13" t="str">
        <f>IF(Y70&lt;&gt;"",'Long-term financial Goals'!$H$13*(1+'Long-term financial Goals'!$H$9)^(Y70-1),"")</f>
        <v/>
      </c>
      <c r="AA70" s="10" t="str">
        <f t="shared" si="27"/>
        <v/>
      </c>
      <c r="AB70" s="13" t="str">
        <f>IF(AA70&lt;&gt;"",'Long-term financial Goals'!$J$13*(1+'Long-term financial Goals'!$J$9)^(AA70-1),"")</f>
        <v/>
      </c>
      <c r="AC70" s="8"/>
      <c r="AD70" s="14"/>
      <c r="AE70" s="8"/>
      <c r="AF70" s="12" t="e">
        <f>IF(#REF!&lt;rg2start,"",IF(#REF!&gt;rg2cs2,"",1))</f>
        <v>#REF!</v>
      </c>
      <c r="AG70" s="8"/>
      <c r="AH70" s="13">
        <f t="shared" si="28"/>
        <v>0</v>
      </c>
      <c r="AI70"/>
      <c r="AJ70"/>
      <c r="AK70"/>
      <c r="AL70"/>
    </row>
    <row r="71" spans="1:38">
      <c r="A71" s="16">
        <f>'Retirement Planner'!D73</f>
        <v>0</v>
      </c>
      <c r="B71" s="16">
        <f t="shared" si="29"/>
        <v>67</v>
      </c>
      <c r="C71" s="13">
        <f>'Retirement Planner'!F73</f>
        <v>0</v>
      </c>
      <c r="D71" s="145">
        <f>'Retirement Planner'!H73</f>
        <v>0</v>
      </c>
      <c r="E71" s="13">
        <f>'Retirement Planner'!E73</f>
        <v>0</v>
      </c>
      <c r="F71" s="13">
        <f>'Retirement Planner'!J73</f>
        <v>0</v>
      </c>
      <c r="G71" s="13">
        <f>'Retirement Planner'!K73</f>
        <v>0</v>
      </c>
      <c r="H71" s="13">
        <f>'Retirement Planner'!M73</f>
        <v>0</v>
      </c>
      <c r="I71" s="17" t="e">
        <f>IF(A71=#REF!-1,IF(F71="none",0,F71)+G71-H71,"")</f>
        <v>#REF!</v>
      </c>
      <c r="J71" s="37">
        <f t="shared" si="18"/>
        <v>0</v>
      </c>
      <c r="K71" s="38">
        <f t="shared" si="19"/>
        <v>0</v>
      </c>
      <c r="L71" s="38" t="e">
        <f t="shared" si="21"/>
        <v>#REF!</v>
      </c>
      <c r="M71" s="38" t="e">
        <f>IF(A71&gt;rety-1,#REF!,NA())/100000</f>
        <v>#REF!</v>
      </c>
      <c r="N71" s="38">
        <f t="shared" si="22"/>
        <v>0</v>
      </c>
      <c r="O71" s="37">
        <f t="shared" si="20"/>
        <v>0</v>
      </c>
      <c r="P71" s="8"/>
      <c r="Q71" s="196">
        <f>-IF(R71+1=$S$1,'Long-term financial Goals'!$B$14,0)-IF(R71+1=$U$1,'Long-term financial Goals'!$D$14,0)-IF(R71+1=$W$1,'Long-term financial Goals'!$F$14,0)-IF(R71+1=$Y$1,'Long-term financial Goals'!$H$14,0)-IF(R71+1=$AA$1,'Long-term financial Goals'!$J$14,0)</f>
        <v>0</v>
      </c>
      <c r="R71" s="43">
        <f t="shared" si="30"/>
        <v>67</v>
      </c>
      <c r="S71" s="10" t="str">
        <f t="shared" si="23"/>
        <v/>
      </c>
      <c r="T71" s="13" t="str">
        <f>IF(S71&lt;&gt;"",'Long-term financial Goals'!$B$13*(1+incg)^(S71-1),"")</f>
        <v/>
      </c>
      <c r="U71" s="10" t="str">
        <f t="shared" si="24"/>
        <v/>
      </c>
      <c r="V71" s="13" t="str">
        <f>IF(U71&lt;&gt;"",'Long-term financial Goals'!$D$13*(1+'Long-term financial Goals'!$D$9)^(U71-1),"")</f>
        <v/>
      </c>
      <c r="W71" s="10" t="str">
        <f t="shared" si="25"/>
        <v/>
      </c>
      <c r="X71" s="13" t="str">
        <f>IF(W71&lt;&gt;"",'Long-term financial Goals'!$F$13*(1+'Long-term financial Goals'!$F$9)^(W71-1),"")</f>
        <v/>
      </c>
      <c r="Y71" s="10" t="str">
        <f t="shared" si="26"/>
        <v/>
      </c>
      <c r="Z71" s="13" t="str">
        <f>IF(Y71&lt;&gt;"",'Long-term financial Goals'!$H$13*(1+'Long-term financial Goals'!$H$9)^(Y71-1),"")</f>
        <v/>
      </c>
      <c r="AA71" s="10" t="str">
        <f t="shared" si="27"/>
        <v/>
      </c>
      <c r="AB71" s="13" t="str">
        <f>IF(AA71&lt;&gt;"",'Long-term financial Goals'!$J$13*(1+'Long-term financial Goals'!$J$9)^(AA71-1),"")</f>
        <v/>
      </c>
      <c r="AC71" s="8"/>
      <c r="AD71" s="14"/>
      <c r="AE71" s="8"/>
      <c r="AF71" s="12" t="e">
        <f>IF(#REF!&lt;rg2start,"",IF(#REF!&gt;rg2cs2,"",1))</f>
        <v>#REF!</v>
      </c>
      <c r="AG71" s="8"/>
      <c r="AH71" s="13">
        <f t="shared" si="28"/>
        <v>0</v>
      </c>
      <c r="AI71"/>
      <c r="AJ71"/>
      <c r="AK71"/>
      <c r="AL71"/>
    </row>
    <row r="72" spans="1:38">
      <c r="A72" s="16">
        <f>'Retirement Planner'!D74</f>
        <v>0</v>
      </c>
      <c r="B72" s="16">
        <f t="shared" si="29"/>
        <v>68</v>
      </c>
      <c r="C72" s="13">
        <f>'Retirement Planner'!F74</f>
        <v>0</v>
      </c>
      <c r="D72" s="145">
        <f>'Retirement Planner'!H74</f>
        <v>0</v>
      </c>
      <c r="E72" s="13">
        <f>'Retirement Planner'!E74</f>
        <v>0</v>
      </c>
      <c r="F72" s="13">
        <f>'Retirement Planner'!J74</f>
        <v>0</v>
      </c>
      <c r="G72" s="13">
        <f>'Retirement Planner'!K74</f>
        <v>0</v>
      </c>
      <c r="H72" s="13">
        <f>'Retirement Planner'!M74</f>
        <v>0</v>
      </c>
      <c r="I72" s="17" t="e">
        <f>IF(A72=#REF!-1,IF(F72="none",0,F72)+G72-H72,"")</f>
        <v>#REF!</v>
      </c>
      <c r="J72" s="37">
        <f t="shared" si="18"/>
        <v>0</v>
      </c>
      <c r="K72" s="38">
        <f t="shared" si="19"/>
        <v>0</v>
      </c>
      <c r="L72" s="38" t="e">
        <f t="shared" si="21"/>
        <v>#REF!</v>
      </c>
      <c r="M72" s="38" t="e">
        <f>IF(A72&gt;rety-1,#REF!,NA())/100000</f>
        <v>#REF!</v>
      </c>
      <c r="N72" s="38">
        <f t="shared" si="22"/>
        <v>0</v>
      </c>
      <c r="O72" s="37">
        <f t="shared" si="20"/>
        <v>0</v>
      </c>
      <c r="P72" s="8"/>
      <c r="Q72" s="196">
        <f>-IF(R72+1=$S$1,'Long-term financial Goals'!$B$14,0)-IF(R72+1=$U$1,'Long-term financial Goals'!$D$14,0)-IF(R72+1=$W$1,'Long-term financial Goals'!$F$14,0)-IF(R72+1=$Y$1,'Long-term financial Goals'!$H$14,0)-IF(R72+1=$AA$1,'Long-term financial Goals'!$J$14,0)</f>
        <v>0</v>
      </c>
      <c r="R72" s="43">
        <f t="shared" si="30"/>
        <v>68</v>
      </c>
      <c r="S72" s="10" t="str">
        <f t="shared" si="23"/>
        <v/>
      </c>
      <c r="T72" s="13" t="str">
        <f>IF(S72&lt;&gt;"",'Long-term financial Goals'!$B$13*(1+incg)^(S72-1),"")</f>
        <v/>
      </c>
      <c r="U72" s="10" t="str">
        <f t="shared" si="24"/>
        <v/>
      </c>
      <c r="V72" s="13" t="str">
        <f>IF(U72&lt;&gt;"",'Long-term financial Goals'!$D$13*(1+'Long-term financial Goals'!$D$9)^(U72-1),"")</f>
        <v/>
      </c>
      <c r="W72" s="10" t="str">
        <f t="shared" si="25"/>
        <v/>
      </c>
      <c r="X72" s="13" t="str">
        <f>IF(W72&lt;&gt;"",'Long-term financial Goals'!$F$13*(1+'Long-term financial Goals'!$F$9)^(W72-1),"")</f>
        <v/>
      </c>
      <c r="Y72" s="10" t="str">
        <f t="shared" si="26"/>
        <v/>
      </c>
      <c r="Z72" s="13" t="str">
        <f>IF(Y72&lt;&gt;"",'Long-term financial Goals'!$H$13*(1+'Long-term financial Goals'!$H$9)^(Y72-1),"")</f>
        <v/>
      </c>
      <c r="AA72" s="10" t="str">
        <f t="shared" si="27"/>
        <v/>
      </c>
      <c r="AB72" s="13" t="str">
        <f>IF(AA72&lt;&gt;"",'Long-term financial Goals'!$J$13*(1+'Long-term financial Goals'!$J$9)^(AA72-1),"")</f>
        <v/>
      </c>
      <c r="AC72" s="8"/>
      <c r="AD72" s="14"/>
      <c r="AE72" s="8"/>
      <c r="AF72" s="12" t="e">
        <f>IF(#REF!&lt;rg2start,"",IF(#REF!&gt;rg2cs2,"",1))</f>
        <v>#REF!</v>
      </c>
      <c r="AG72" s="8"/>
      <c r="AH72" s="13">
        <f t="shared" si="28"/>
        <v>0</v>
      </c>
      <c r="AI72"/>
      <c r="AJ72"/>
      <c r="AK72"/>
      <c r="AL72"/>
    </row>
    <row r="73" spans="1:38">
      <c r="A73" s="16">
        <f>'Retirement Planner'!D75</f>
        <v>0</v>
      </c>
      <c r="B73" s="16">
        <f t="shared" si="29"/>
        <v>69</v>
      </c>
      <c r="C73" s="13">
        <f>'Retirement Planner'!F75</f>
        <v>0</v>
      </c>
      <c r="D73" s="145">
        <f>'Retirement Planner'!H75</f>
        <v>0</v>
      </c>
      <c r="E73" s="13">
        <f>'Retirement Planner'!E75</f>
        <v>0</v>
      </c>
      <c r="F73" s="13">
        <f>'Retirement Planner'!J75</f>
        <v>0</v>
      </c>
      <c r="G73" s="13">
        <f>'Retirement Planner'!K75</f>
        <v>0</v>
      </c>
      <c r="H73" s="13">
        <f>'Retirement Planner'!M75</f>
        <v>0</v>
      </c>
      <c r="I73" s="17" t="e">
        <f>IF(A73=#REF!-1,IF(F73="none",0,F73)+G73-H73,"")</f>
        <v>#REF!</v>
      </c>
      <c r="J73" s="37">
        <f t="shared" si="18"/>
        <v>0</v>
      </c>
      <c r="K73" s="38">
        <f t="shared" si="19"/>
        <v>0</v>
      </c>
      <c r="L73" s="38" t="e">
        <f t="shared" si="21"/>
        <v>#REF!</v>
      </c>
      <c r="M73" s="38" t="e">
        <f>IF(A73&gt;rety-1,#REF!,NA())/100000</f>
        <v>#REF!</v>
      </c>
      <c r="N73" s="38">
        <f t="shared" si="22"/>
        <v>0</v>
      </c>
      <c r="O73" s="37">
        <f t="shared" si="20"/>
        <v>0</v>
      </c>
      <c r="P73" s="8"/>
      <c r="Q73" s="196">
        <f>-IF(R73+1=$S$1,'Long-term financial Goals'!$B$14,0)-IF(R73+1=$U$1,'Long-term financial Goals'!$D$14,0)-IF(R73+1=$W$1,'Long-term financial Goals'!$F$14,0)-IF(R73+1=$Y$1,'Long-term financial Goals'!$H$14,0)-IF(R73+1=$AA$1,'Long-term financial Goals'!$J$14,0)</f>
        <v>0</v>
      </c>
      <c r="R73" s="43">
        <f t="shared" si="30"/>
        <v>69</v>
      </c>
      <c r="S73" s="10" t="str">
        <f t="shared" si="23"/>
        <v/>
      </c>
      <c r="T73" s="13" t="str">
        <f>IF(S73&lt;&gt;"",'Long-term financial Goals'!$B$13*(1+incg)^(S73-1),"")</f>
        <v/>
      </c>
      <c r="U73" s="10" t="str">
        <f t="shared" si="24"/>
        <v/>
      </c>
      <c r="V73" s="13" t="str">
        <f>IF(U73&lt;&gt;"",'Long-term financial Goals'!$D$13*(1+'Long-term financial Goals'!$D$9)^(U73-1),"")</f>
        <v/>
      </c>
      <c r="W73" s="10" t="str">
        <f t="shared" si="25"/>
        <v/>
      </c>
      <c r="X73" s="13" t="str">
        <f>IF(W73&lt;&gt;"",'Long-term financial Goals'!$F$13*(1+'Long-term financial Goals'!$F$9)^(W73-1),"")</f>
        <v/>
      </c>
      <c r="Y73" s="10" t="str">
        <f t="shared" si="26"/>
        <v/>
      </c>
      <c r="Z73" s="13" t="str">
        <f>IF(Y73&lt;&gt;"",'Long-term financial Goals'!$H$13*(1+'Long-term financial Goals'!$H$9)^(Y73-1),"")</f>
        <v/>
      </c>
      <c r="AA73" s="10" t="str">
        <f t="shared" si="27"/>
        <v/>
      </c>
      <c r="AB73" s="13" t="str">
        <f>IF(AA73&lt;&gt;"",'Long-term financial Goals'!$J$13*(1+'Long-term financial Goals'!$J$9)^(AA73-1),"")</f>
        <v/>
      </c>
      <c r="AC73" s="8"/>
      <c r="AD73" s="14"/>
      <c r="AE73" s="8"/>
      <c r="AF73" s="12" t="e">
        <f>IF(#REF!&lt;rg2start,"",IF(#REF!&gt;rg2cs2,"",1))</f>
        <v>#REF!</v>
      </c>
      <c r="AG73" s="8"/>
      <c r="AH73" s="13">
        <f t="shared" si="28"/>
        <v>0</v>
      </c>
      <c r="AI73"/>
      <c r="AJ73"/>
      <c r="AK73"/>
      <c r="AL73"/>
    </row>
    <row r="74" spans="1:38">
      <c r="A74" s="16">
        <f>'Retirement Planner'!D76</f>
        <v>0</v>
      </c>
      <c r="B74" s="16">
        <f t="shared" si="29"/>
        <v>70</v>
      </c>
      <c r="C74" s="13">
        <f>'Retirement Planner'!F76</f>
        <v>0</v>
      </c>
      <c r="D74" s="145">
        <f>'Retirement Planner'!H76</f>
        <v>0</v>
      </c>
      <c r="E74" s="13">
        <f>'Retirement Planner'!E76</f>
        <v>0</v>
      </c>
      <c r="F74" s="13">
        <f>'Retirement Planner'!J76</f>
        <v>0</v>
      </c>
      <c r="G74" s="13">
        <f>'Retirement Planner'!K76</f>
        <v>0</v>
      </c>
      <c r="H74" s="13">
        <f>'Retirement Planner'!M76</f>
        <v>0</v>
      </c>
      <c r="I74" s="17" t="e">
        <f>IF(A74=#REF!-1,IF(F74="none",0,F74)+G74-H74,"")</f>
        <v>#REF!</v>
      </c>
      <c r="J74" s="37">
        <f t="shared" si="18"/>
        <v>0</v>
      </c>
      <c r="K74" s="38">
        <f t="shared" si="19"/>
        <v>0</v>
      </c>
      <c r="L74" s="38" t="e">
        <f t="shared" si="21"/>
        <v>#REF!</v>
      </c>
      <c r="M74" s="38" t="e">
        <f>IF(A74&gt;rety-1,#REF!,NA())/100000</f>
        <v>#REF!</v>
      </c>
      <c r="N74" s="38">
        <f t="shared" si="22"/>
        <v>0</v>
      </c>
      <c r="O74" s="37">
        <f t="shared" si="20"/>
        <v>0</v>
      </c>
      <c r="P74" s="8"/>
      <c r="Q74" s="196">
        <f>-IF(R74+1=$S$1,'Long-term financial Goals'!$B$14,0)-IF(R74+1=$U$1,'Long-term financial Goals'!$D$14,0)-IF(R74+1=$W$1,'Long-term financial Goals'!$F$14,0)-IF(R74+1=$Y$1,'Long-term financial Goals'!$H$14,0)-IF(R74+1=$AA$1,'Long-term financial Goals'!$J$14,0)</f>
        <v>0</v>
      </c>
      <c r="R74" s="43">
        <f t="shared" si="30"/>
        <v>70</v>
      </c>
      <c r="S74" s="10" t="str">
        <f t="shared" si="23"/>
        <v/>
      </c>
      <c r="T74" s="13" t="str">
        <f>IF(S74&lt;&gt;"",'Long-term financial Goals'!$B$13*(1+incg)^(S74-1),"")</f>
        <v/>
      </c>
      <c r="U74" s="10" t="str">
        <f t="shared" si="24"/>
        <v/>
      </c>
      <c r="V74" s="13" t="str">
        <f>IF(U74&lt;&gt;"",'Long-term financial Goals'!$D$13*(1+'Long-term financial Goals'!$D$9)^(U74-1),"")</f>
        <v/>
      </c>
      <c r="W74" s="10" t="str">
        <f t="shared" si="25"/>
        <v/>
      </c>
      <c r="X74" s="13" t="str">
        <f>IF(W74&lt;&gt;"",'Long-term financial Goals'!$F$13*(1+'Long-term financial Goals'!$F$9)^(W74-1),"")</f>
        <v/>
      </c>
      <c r="Y74" s="10" t="str">
        <f t="shared" si="26"/>
        <v/>
      </c>
      <c r="Z74" s="13" t="str">
        <f>IF(Y74&lt;&gt;"",'Long-term financial Goals'!$H$13*(1+'Long-term financial Goals'!$H$9)^(Y74-1),"")</f>
        <v/>
      </c>
      <c r="AA74" s="10" t="str">
        <f t="shared" si="27"/>
        <v/>
      </c>
      <c r="AB74" s="13" t="str">
        <f>IF(AA74&lt;&gt;"",'Long-term financial Goals'!$J$13*(1+'Long-term financial Goals'!$J$9)^(AA74-1),"")</f>
        <v/>
      </c>
      <c r="AC74" s="8"/>
      <c r="AD74" s="14"/>
      <c r="AE74" s="8"/>
      <c r="AF74" s="12" t="e">
        <f>IF(#REF!&lt;rg2start,"",IF(#REF!&gt;rg2cs2,"",1))</f>
        <v>#REF!</v>
      </c>
      <c r="AG74" s="8"/>
      <c r="AH74" s="13">
        <f t="shared" si="28"/>
        <v>0</v>
      </c>
      <c r="AI74"/>
      <c r="AJ74"/>
      <c r="AK74"/>
      <c r="AL74"/>
    </row>
    <row r="75" spans="1:38">
      <c r="A75" s="16">
        <f>'Retirement Planner'!D77</f>
        <v>0</v>
      </c>
      <c r="B75" s="16">
        <f t="shared" si="29"/>
        <v>71</v>
      </c>
      <c r="C75" s="13">
        <f>'Retirement Planner'!F77</f>
        <v>0</v>
      </c>
      <c r="D75" s="145">
        <f>'Retirement Planner'!H77</f>
        <v>0</v>
      </c>
      <c r="E75" s="13">
        <f>'Retirement Planner'!E77</f>
        <v>0</v>
      </c>
      <c r="F75" s="13">
        <f>'Retirement Planner'!J77</f>
        <v>0</v>
      </c>
      <c r="G75" s="13">
        <f>'Retirement Planner'!K77</f>
        <v>0</v>
      </c>
      <c r="H75" s="13">
        <f>'Retirement Planner'!M77</f>
        <v>0</v>
      </c>
      <c r="I75" s="17" t="e">
        <f>IF(A75=#REF!-1,IF(F75="none",0,F75)+G75-H75,"")</f>
        <v>#REF!</v>
      </c>
      <c r="J75" s="37">
        <f t="shared" si="18"/>
        <v>0</v>
      </c>
      <c r="K75" s="38">
        <f t="shared" si="19"/>
        <v>0</v>
      </c>
      <c r="L75" s="38" t="e">
        <f t="shared" si="21"/>
        <v>#REF!</v>
      </c>
      <c r="M75" s="38" t="e">
        <f>IF(A75&gt;rety-1,#REF!,NA())/100000</f>
        <v>#REF!</v>
      </c>
      <c r="N75" s="38">
        <f t="shared" si="22"/>
        <v>0</v>
      </c>
      <c r="O75" s="37">
        <f t="shared" si="20"/>
        <v>0</v>
      </c>
      <c r="P75" s="8"/>
      <c r="Q75" s="196">
        <f>-IF(R75+1=$S$1,'Long-term financial Goals'!$B$14,0)-IF(R75+1=$U$1,'Long-term financial Goals'!$D$14,0)-IF(R75+1=$W$1,'Long-term financial Goals'!$F$14,0)-IF(R75+1=$Y$1,'Long-term financial Goals'!$H$14,0)-IF(R75+1=$AA$1,'Long-term financial Goals'!$J$14,0)</f>
        <v>0</v>
      </c>
      <c r="R75" s="43">
        <f t="shared" si="30"/>
        <v>71</v>
      </c>
      <c r="S75" s="10" t="str">
        <f t="shared" si="23"/>
        <v/>
      </c>
      <c r="T75" s="13" t="str">
        <f>IF(S75&lt;&gt;"",'Long-term financial Goals'!$B$13*(1+incg)^(S75-1),"")</f>
        <v/>
      </c>
      <c r="U75" s="10" t="str">
        <f t="shared" si="24"/>
        <v/>
      </c>
      <c r="V75" s="13" t="str">
        <f>IF(U75&lt;&gt;"",'Long-term financial Goals'!$D$13*(1+'Long-term financial Goals'!$D$9)^(U75-1),"")</f>
        <v/>
      </c>
      <c r="W75" s="10" t="str">
        <f t="shared" si="25"/>
        <v/>
      </c>
      <c r="X75" s="13" t="str">
        <f>IF(W75&lt;&gt;"",'Long-term financial Goals'!$F$13*(1+'Long-term financial Goals'!$F$9)^(W75-1),"")</f>
        <v/>
      </c>
      <c r="Y75" s="10" t="str">
        <f t="shared" si="26"/>
        <v/>
      </c>
      <c r="Z75" s="13" t="str">
        <f>IF(Y75&lt;&gt;"",'Long-term financial Goals'!$H$13*(1+'Long-term financial Goals'!$H$9)^(Y75-1),"")</f>
        <v/>
      </c>
      <c r="AA75" s="10" t="str">
        <f t="shared" si="27"/>
        <v/>
      </c>
      <c r="AB75" s="13" t="str">
        <f>IF(AA75&lt;&gt;"",'Long-term financial Goals'!$J$13*(1+'Long-term financial Goals'!$J$9)^(AA75-1),"")</f>
        <v/>
      </c>
      <c r="AC75" s="8"/>
      <c r="AD75" s="14"/>
      <c r="AE75" s="8"/>
      <c r="AF75" s="12" t="e">
        <f>IF(#REF!&lt;rg2start,"",IF(#REF!&gt;rg2cs2,"",1))</f>
        <v>#REF!</v>
      </c>
      <c r="AG75" s="8"/>
      <c r="AH75" s="13">
        <f t="shared" si="28"/>
        <v>0</v>
      </c>
      <c r="AI75"/>
      <c r="AJ75"/>
      <c r="AK75"/>
      <c r="AL75"/>
    </row>
    <row r="76" spans="1:38">
      <c r="A76" s="16">
        <f>'Retirement Planner'!D78</f>
        <v>0</v>
      </c>
      <c r="B76" s="16">
        <f t="shared" si="29"/>
        <v>72</v>
      </c>
      <c r="C76" s="13">
        <f>'Retirement Planner'!F78</f>
        <v>0</v>
      </c>
      <c r="D76" s="145">
        <f>'Retirement Planner'!H78</f>
        <v>0</v>
      </c>
      <c r="E76" s="13">
        <f>'Retirement Planner'!E78</f>
        <v>0</v>
      </c>
      <c r="F76" s="13">
        <f>'Retirement Planner'!J78</f>
        <v>0</v>
      </c>
      <c r="G76" s="13">
        <f>'Retirement Planner'!K78</f>
        <v>0</v>
      </c>
      <c r="H76" s="13">
        <f>'Retirement Planner'!M78</f>
        <v>0</v>
      </c>
      <c r="I76" s="17" t="e">
        <f>IF(A76=#REF!-1,IF(F76="none",0,F76)+G76-H76,"")</f>
        <v>#REF!</v>
      </c>
      <c r="J76" s="37">
        <f t="shared" si="18"/>
        <v>0</v>
      </c>
      <c r="K76" s="38">
        <f t="shared" si="19"/>
        <v>0</v>
      </c>
      <c r="L76" s="38" t="e">
        <f t="shared" si="21"/>
        <v>#REF!</v>
      </c>
      <c r="M76" s="38" t="e">
        <f>IF(A76&gt;rety-1,#REF!,NA())/100000</f>
        <v>#REF!</v>
      </c>
      <c r="N76" s="38">
        <f t="shared" si="22"/>
        <v>0</v>
      </c>
      <c r="O76" s="37">
        <f t="shared" si="20"/>
        <v>0</v>
      </c>
      <c r="P76" s="8"/>
      <c r="Q76" s="196">
        <f>-IF(R76+1=$S$1,'Long-term financial Goals'!$B$14,0)-IF(R76+1=$U$1,'Long-term financial Goals'!$D$14,0)-IF(R76+1=$W$1,'Long-term financial Goals'!$F$14,0)-IF(R76+1=$Y$1,'Long-term financial Goals'!$H$14,0)-IF(R76+1=$AA$1,'Long-term financial Goals'!$J$14,0)</f>
        <v>0</v>
      </c>
      <c r="R76" s="43">
        <f t="shared" si="30"/>
        <v>72</v>
      </c>
      <c r="S76" s="10" t="str">
        <f t="shared" si="23"/>
        <v/>
      </c>
      <c r="T76" s="13" t="str">
        <f>IF(S76&lt;&gt;"",'Long-term financial Goals'!$B$13*(1+incg)^(S76-1),"")</f>
        <v/>
      </c>
      <c r="U76" s="10" t="str">
        <f t="shared" si="24"/>
        <v/>
      </c>
      <c r="V76" s="13" t="str">
        <f>IF(U76&lt;&gt;"",'Long-term financial Goals'!$D$13*(1+'Long-term financial Goals'!$D$9)^(U76-1),"")</f>
        <v/>
      </c>
      <c r="W76" s="10" t="str">
        <f t="shared" si="25"/>
        <v/>
      </c>
      <c r="X76" s="13" t="str">
        <f>IF(W76&lt;&gt;"",'Long-term financial Goals'!$F$13*(1+'Long-term financial Goals'!$F$9)^(W76-1),"")</f>
        <v/>
      </c>
      <c r="Y76" s="10" t="str">
        <f t="shared" si="26"/>
        <v/>
      </c>
      <c r="Z76" s="13" t="str">
        <f>IF(Y76&lt;&gt;"",'Long-term financial Goals'!$H$13*(1+'Long-term financial Goals'!$H$9)^(Y76-1),"")</f>
        <v/>
      </c>
      <c r="AA76" s="10" t="str">
        <f t="shared" si="27"/>
        <v/>
      </c>
      <c r="AB76" s="13" t="str">
        <f>IF(AA76&lt;&gt;"",'Long-term financial Goals'!$J$13*(1+'Long-term financial Goals'!$J$9)^(AA76-1),"")</f>
        <v/>
      </c>
      <c r="AC76" s="8"/>
      <c r="AD76" s="14"/>
      <c r="AE76" s="8"/>
      <c r="AF76" s="12" t="e">
        <f>IF(#REF!&lt;rg2start,"",IF(#REF!&gt;rg2cs2,"",1))</f>
        <v>#REF!</v>
      </c>
      <c r="AG76" s="8"/>
      <c r="AH76" s="13">
        <f t="shared" si="28"/>
        <v>0</v>
      </c>
      <c r="AI76"/>
      <c r="AJ76"/>
      <c r="AK76"/>
      <c r="AL76"/>
    </row>
    <row r="77" spans="1:38">
      <c r="A77" s="16">
        <f>'Retirement Planner'!D79</f>
        <v>0</v>
      </c>
      <c r="B77" s="16">
        <f t="shared" si="29"/>
        <v>73</v>
      </c>
      <c r="C77" s="13">
        <f>'Retirement Planner'!F79</f>
        <v>0</v>
      </c>
      <c r="D77" s="145">
        <f>'Retirement Planner'!H79</f>
        <v>0</v>
      </c>
      <c r="E77" s="13">
        <f>'Retirement Planner'!E79</f>
        <v>0</v>
      </c>
      <c r="F77" s="13">
        <f>'Retirement Planner'!J79</f>
        <v>0</v>
      </c>
      <c r="G77" s="13">
        <f>'Retirement Planner'!K79</f>
        <v>0</v>
      </c>
      <c r="H77" s="13">
        <f>'Retirement Planner'!M79</f>
        <v>0</v>
      </c>
      <c r="I77" s="17" t="e">
        <f>IF(A77=#REF!-1,IF(F77="none",0,F77)+G77-H77,"")</f>
        <v>#REF!</v>
      </c>
      <c r="J77" s="37">
        <f t="shared" si="18"/>
        <v>0</v>
      </c>
      <c r="K77" s="38">
        <f t="shared" si="19"/>
        <v>0</v>
      </c>
      <c r="L77" s="38" t="e">
        <f t="shared" si="21"/>
        <v>#REF!</v>
      </c>
      <c r="M77" s="38" t="e">
        <f>IF(A77&gt;rety-1,#REF!,NA())/100000</f>
        <v>#REF!</v>
      </c>
      <c r="N77" s="38">
        <f t="shared" si="22"/>
        <v>0</v>
      </c>
      <c r="O77" s="37">
        <f t="shared" si="20"/>
        <v>0</v>
      </c>
      <c r="P77" s="8"/>
      <c r="Q77" s="196">
        <f>-IF(R77+1=$S$1,'Long-term financial Goals'!$B$14,0)-IF(R77+1=$U$1,'Long-term financial Goals'!$D$14,0)-IF(R77+1=$W$1,'Long-term financial Goals'!$F$14,0)-IF(R77+1=$Y$1,'Long-term financial Goals'!$H$14,0)-IF(R77+1=$AA$1,'Long-term financial Goals'!$J$14,0)</f>
        <v>0</v>
      </c>
      <c r="R77" s="43">
        <f t="shared" si="30"/>
        <v>73</v>
      </c>
      <c r="S77" s="10" t="str">
        <f t="shared" si="23"/>
        <v/>
      </c>
      <c r="T77" s="13" t="str">
        <f>IF(S77&lt;&gt;"",'Long-term financial Goals'!$B$13*(1+incg)^(S77-1),"")</f>
        <v/>
      </c>
      <c r="U77" s="10" t="str">
        <f t="shared" si="24"/>
        <v/>
      </c>
      <c r="V77" s="13" t="str">
        <f>IF(U77&lt;&gt;"",'Long-term financial Goals'!$D$13*(1+'Long-term financial Goals'!$D$9)^(U77-1),"")</f>
        <v/>
      </c>
      <c r="W77" s="10" t="str">
        <f t="shared" si="25"/>
        <v/>
      </c>
      <c r="X77" s="13" t="str">
        <f>IF(W77&lt;&gt;"",'Long-term financial Goals'!$F$13*(1+'Long-term financial Goals'!$F$9)^(W77-1),"")</f>
        <v/>
      </c>
      <c r="Y77" s="10" t="str">
        <f t="shared" si="26"/>
        <v/>
      </c>
      <c r="Z77" s="13" t="str">
        <f>IF(Y77&lt;&gt;"",'Long-term financial Goals'!$H$13*(1+'Long-term financial Goals'!$H$9)^(Y77-1),"")</f>
        <v/>
      </c>
      <c r="AA77" s="10" t="str">
        <f t="shared" si="27"/>
        <v/>
      </c>
      <c r="AB77" s="13" t="str">
        <f>IF(AA77&lt;&gt;"",'Long-term financial Goals'!$J$13*(1+'Long-term financial Goals'!$J$9)^(AA77-1),"")</f>
        <v/>
      </c>
      <c r="AC77" s="8"/>
      <c r="AD77" s="14"/>
      <c r="AE77" s="8"/>
      <c r="AF77" s="12" t="e">
        <f>IF(#REF!&lt;rg2start,"",IF(#REF!&gt;rg2cs2,"",1))</f>
        <v>#REF!</v>
      </c>
      <c r="AG77" s="8"/>
      <c r="AH77" s="13">
        <f t="shared" si="28"/>
        <v>0</v>
      </c>
      <c r="AI77"/>
      <c r="AJ77"/>
      <c r="AK77"/>
      <c r="AL77"/>
    </row>
    <row r="78" spans="1:38">
      <c r="A78" s="16">
        <f>'Retirement Planner'!D80</f>
        <v>0</v>
      </c>
      <c r="B78" s="16">
        <f t="shared" si="29"/>
        <v>74</v>
      </c>
      <c r="C78" s="13">
        <f>'Retirement Planner'!F80</f>
        <v>0</v>
      </c>
      <c r="D78" s="145">
        <f>'Retirement Planner'!H80</f>
        <v>0</v>
      </c>
      <c r="E78" s="13">
        <f>'Retirement Planner'!E80</f>
        <v>0</v>
      </c>
      <c r="F78" s="13">
        <f>'Retirement Planner'!J80</f>
        <v>0</v>
      </c>
      <c r="G78" s="13">
        <f>'Retirement Planner'!K80</f>
        <v>0</v>
      </c>
      <c r="H78" s="13">
        <f>'Retirement Planner'!M80</f>
        <v>0</v>
      </c>
      <c r="I78" s="17" t="e">
        <f>IF(A78=#REF!-1,IF(F78="none",0,F78)+G78-H78,"")</f>
        <v>#REF!</v>
      </c>
      <c r="J78" s="37">
        <f t="shared" si="18"/>
        <v>0</v>
      </c>
      <c r="K78" s="38">
        <f t="shared" si="19"/>
        <v>0</v>
      </c>
      <c r="L78" s="38" t="e">
        <f t="shared" si="21"/>
        <v>#REF!</v>
      </c>
      <c r="M78" s="38" t="e">
        <f>IF(A78&gt;rety-1,#REF!,NA())/100000</f>
        <v>#REF!</v>
      </c>
      <c r="N78" s="38">
        <f t="shared" si="22"/>
        <v>0</v>
      </c>
      <c r="O78" s="37">
        <f t="shared" si="20"/>
        <v>0</v>
      </c>
      <c r="P78" s="8"/>
      <c r="Q78" s="196">
        <f>-IF(R78+1=$S$1,'Long-term financial Goals'!$B$14,0)-IF(R78+1=$U$1,'Long-term financial Goals'!$D$14,0)-IF(R78+1=$W$1,'Long-term financial Goals'!$F$14,0)-IF(R78+1=$Y$1,'Long-term financial Goals'!$H$14,0)-IF(R78+1=$AA$1,'Long-term financial Goals'!$J$14,0)</f>
        <v>0</v>
      </c>
      <c r="R78" s="43">
        <f t="shared" si="30"/>
        <v>74</v>
      </c>
      <c r="S78" s="10" t="str">
        <f t="shared" si="23"/>
        <v/>
      </c>
      <c r="T78" s="13" t="str">
        <f>IF(S78&lt;&gt;"",'Long-term financial Goals'!$B$13*(1+incg)^(S78-1),"")</f>
        <v/>
      </c>
      <c r="U78" s="10" t="str">
        <f t="shared" si="24"/>
        <v/>
      </c>
      <c r="V78" s="13" t="str">
        <f>IF(U78&lt;&gt;"",'Long-term financial Goals'!$D$13*(1+'Long-term financial Goals'!$D$9)^(U78-1),"")</f>
        <v/>
      </c>
      <c r="W78" s="10" t="str">
        <f t="shared" si="25"/>
        <v/>
      </c>
      <c r="X78" s="13" t="str">
        <f>IF(W78&lt;&gt;"",'Long-term financial Goals'!$F$13*(1+'Long-term financial Goals'!$F$9)^(W78-1),"")</f>
        <v/>
      </c>
      <c r="Y78" s="10" t="str">
        <f t="shared" si="26"/>
        <v/>
      </c>
      <c r="Z78" s="13" t="str">
        <f>IF(Y78&lt;&gt;"",'Long-term financial Goals'!$H$13*(1+'Long-term financial Goals'!$H$9)^(Y78-1),"")</f>
        <v/>
      </c>
      <c r="AA78" s="10" t="str">
        <f t="shared" si="27"/>
        <v/>
      </c>
      <c r="AB78" s="13" t="str">
        <f>IF(AA78&lt;&gt;"",'Long-term financial Goals'!$J$13*(1+'Long-term financial Goals'!$J$9)^(AA78-1),"")</f>
        <v/>
      </c>
      <c r="AC78" s="8"/>
      <c r="AD78" s="14"/>
      <c r="AE78" s="8"/>
      <c r="AF78" s="12" t="e">
        <f>IF(#REF!&lt;rg2start,"",IF(#REF!&gt;rg2cs2,"",1))</f>
        <v>#REF!</v>
      </c>
      <c r="AG78" s="8"/>
      <c r="AH78" s="13">
        <f t="shared" si="28"/>
        <v>0</v>
      </c>
      <c r="AI78"/>
      <c r="AJ78"/>
      <c r="AK78"/>
      <c r="AL78"/>
    </row>
    <row r="79" spans="1:38">
      <c r="A79" s="16">
        <f>'Retirement Planner'!D81</f>
        <v>0</v>
      </c>
      <c r="B79" s="16">
        <f t="shared" si="29"/>
        <v>75</v>
      </c>
      <c r="C79" s="13">
        <f>'Retirement Planner'!F81</f>
        <v>0</v>
      </c>
      <c r="D79" s="145">
        <f>'Retirement Planner'!H81</f>
        <v>0</v>
      </c>
      <c r="E79" s="13">
        <f>'Retirement Planner'!E81</f>
        <v>0</v>
      </c>
      <c r="F79" s="13">
        <f>'Retirement Planner'!J81</f>
        <v>0</v>
      </c>
      <c r="G79" s="13">
        <f>'Retirement Planner'!K81</f>
        <v>0</v>
      </c>
      <c r="H79" s="13">
        <f>'Retirement Planner'!M81</f>
        <v>0</v>
      </c>
      <c r="I79" s="17" t="e">
        <f>IF(A79=#REF!-1,IF(F79="none",0,F79)+G79-H79,"")</f>
        <v>#REF!</v>
      </c>
      <c r="J79" s="37">
        <f t="shared" si="18"/>
        <v>0</v>
      </c>
      <c r="K79" s="38">
        <f t="shared" si="19"/>
        <v>0</v>
      </c>
      <c r="L79" s="38" t="e">
        <f t="shared" si="21"/>
        <v>#REF!</v>
      </c>
      <c r="M79" s="38" t="e">
        <f>IF(A79&gt;rety-1,#REF!,NA())/100000</f>
        <v>#REF!</v>
      </c>
      <c r="N79" s="38">
        <f t="shared" si="22"/>
        <v>0</v>
      </c>
      <c r="O79" s="37">
        <f t="shared" si="20"/>
        <v>0</v>
      </c>
      <c r="P79" s="8"/>
      <c r="Q79" s="196">
        <f>-IF(R79+1=$S$1,'Long-term financial Goals'!$B$14,0)-IF(R79+1=$U$1,'Long-term financial Goals'!$D$14,0)-IF(R79+1=$W$1,'Long-term financial Goals'!$F$14,0)-IF(R79+1=$Y$1,'Long-term financial Goals'!$H$14,0)-IF(R79+1=$AA$1,'Long-term financial Goals'!$J$14,0)</f>
        <v>0</v>
      </c>
      <c r="R79" s="43">
        <f t="shared" si="30"/>
        <v>75</v>
      </c>
      <c r="S79" s="10" t="str">
        <f t="shared" si="23"/>
        <v/>
      </c>
      <c r="T79" s="13" t="str">
        <f>IF(S79&lt;&gt;"",'Long-term financial Goals'!$B$13*(1+incg)^(S79-1),"")</f>
        <v/>
      </c>
      <c r="U79" s="10" t="str">
        <f t="shared" si="24"/>
        <v/>
      </c>
      <c r="V79" s="13" t="str">
        <f>IF(U79&lt;&gt;"",'Long-term financial Goals'!$D$13*(1+'Long-term financial Goals'!$D$9)^(U79-1),"")</f>
        <v/>
      </c>
      <c r="W79" s="10" t="str">
        <f t="shared" si="25"/>
        <v/>
      </c>
      <c r="X79" s="13" t="str">
        <f>IF(W79&lt;&gt;"",'Long-term financial Goals'!$F$13*(1+'Long-term financial Goals'!$F$9)^(W79-1),"")</f>
        <v/>
      </c>
      <c r="Y79" s="10" t="str">
        <f t="shared" si="26"/>
        <v/>
      </c>
      <c r="Z79" s="13" t="str">
        <f>IF(Y79&lt;&gt;"",'Long-term financial Goals'!$H$13*(1+'Long-term financial Goals'!$H$9)^(Y79-1),"")</f>
        <v/>
      </c>
      <c r="AA79" s="10" t="str">
        <f t="shared" si="27"/>
        <v/>
      </c>
      <c r="AB79" s="13" t="str">
        <f>IF(AA79&lt;&gt;"",'Long-term financial Goals'!$J$13*(1+'Long-term financial Goals'!$J$9)^(AA79-1),"")</f>
        <v/>
      </c>
      <c r="AC79" s="8"/>
      <c r="AD79" s="14"/>
      <c r="AE79" s="8"/>
      <c r="AF79" s="12" t="e">
        <f>IF(#REF!&lt;rg2start,"",IF(#REF!&gt;rg2cs2,"",1))</f>
        <v>#REF!</v>
      </c>
      <c r="AG79" s="8"/>
      <c r="AH79" s="13">
        <f t="shared" si="28"/>
        <v>0</v>
      </c>
      <c r="AI79"/>
      <c r="AJ79"/>
      <c r="AK79"/>
      <c r="AL79"/>
    </row>
    <row r="80" spans="1:38">
      <c r="A80" s="16">
        <f>'Retirement Planner'!D82</f>
        <v>0</v>
      </c>
      <c r="B80" s="16">
        <f t="shared" si="29"/>
        <v>76</v>
      </c>
      <c r="C80" s="13">
        <f>'Retirement Planner'!F82</f>
        <v>0</v>
      </c>
      <c r="D80" s="145">
        <f>'Retirement Planner'!H82</f>
        <v>0</v>
      </c>
      <c r="E80" s="13">
        <f>'Retirement Planner'!E82</f>
        <v>0</v>
      </c>
      <c r="F80" s="13">
        <f>'Retirement Planner'!J82</f>
        <v>0</v>
      </c>
      <c r="G80" s="13">
        <f>'Retirement Planner'!K82</f>
        <v>0</v>
      </c>
      <c r="H80" s="13">
        <f>'Retirement Planner'!M82</f>
        <v>0</v>
      </c>
      <c r="I80" s="17" t="e">
        <f>IF(A80=#REF!-1,IF(F80="none",0,F80)+G80-H80,"")</f>
        <v>#REF!</v>
      </c>
      <c r="J80" s="37">
        <f t="shared" si="18"/>
        <v>0</v>
      </c>
      <c r="K80" s="38">
        <f t="shared" si="19"/>
        <v>0</v>
      </c>
      <c r="L80" s="38" t="e">
        <f t="shared" si="21"/>
        <v>#REF!</v>
      </c>
      <c r="M80" s="38" t="e">
        <f>IF(A80&gt;rety-1,#REF!,NA())/100000</f>
        <v>#REF!</v>
      </c>
      <c r="N80" s="38">
        <f t="shared" si="22"/>
        <v>0</v>
      </c>
      <c r="O80" s="37">
        <f t="shared" si="20"/>
        <v>0</v>
      </c>
      <c r="P80" s="8"/>
      <c r="Q80" s="196">
        <f>-IF(R80+1=$S$1,'Long-term financial Goals'!$B$14,0)-IF(R80+1=$U$1,'Long-term financial Goals'!$D$14,0)-IF(R80+1=$W$1,'Long-term financial Goals'!$F$14,0)-IF(R80+1=$Y$1,'Long-term financial Goals'!$H$14,0)-IF(R80+1=$AA$1,'Long-term financial Goals'!$J$14,0)</f>
        <v>0</v>
      </c>
      <c r="R80" s="43">
        <f t="shared" si="30"/>
        <v>76</v>
      </c>
      <c r="S80" s="10" t="str">
        <f t="shared" si="23"/>
        <v/>
      </c>
      <c r="T80" s="13" t="str">
        <f>IF(S80&lt;&gt;"",'Long-term financial Goals'!$B$13*(1+incg)^(S80-1),"")</f>
        <v/>
      </c>
      <c r="U80" s="10" t="str">
        <f t="shared" si="24"/>
        <v/>
      </c>
      <c r="V80" s="13" t="str">
        <f>IF(U80&lt;&gt;"",'Long-term financial Goals'!$D$13*(1+'Long-term financial Goals'!$D$9)^(U80-1),"")</f>
        <v/>
      </c>
      <c r="W80" s="10" t="str">
        <f t="shared" si="25"/>
        <v/>
      </c>
      <c r="X80" s="13" t="str">
        <f>IF(W80&lt;&gt;"",'Long-term financial Goals'!$F$13*(1+'Long-term financial Goals'!$F$9)^(W80-1),"")</f>
        <v/>
      </c>
      <c r="Y80" s="10" t="str">
        <f t="shared" si="26"/>
        <v/>
      </c>
      <c r="Z80" s="13" t="str">
        <f>IF(Y80&lt;&gt;"",'Long-term financial Goals'!$H$13*(1+'Long-term financial Goals'!$H$9)^(Y80-1),"")</f>
        <v/>
      </c>
      <c r="AA80" s="10" t="str">
        <f t="shared" si="27"/>
        <v/>
      </c>
      <c r="AB80" s="13" t="str">
        <f>IF(AA80&lt;&gt;"",'Long-term financial Goals'!$J$13*(1+'Long-term financial Goals'!$J$9)^(AA80-1),"")</f>
        <v/>
      </c>
      <c r="AC80" s="8"/>
      <c r="AD80" s="14"/>
      <c r="AE80" s="8"/>
      <c r="AF80" s="12" t="e">
        <f>IF(#REF!&lt;rg2start,"",IF(#REF!&gt;rg2cs2,"",1))</f>
        <v>#REF!</v>
      </c>
      <c r="AG80" s="8"/>
      <c r="AH80" s="13">
        <f t="shared" si="28"/>
        <v>0</v>
      </c>
      <c r="AI80"/>
      <c r="AJ80"/>
      <c r="AK80"/>
      <c r="AL80"/>
    </row>
    <row r="81" spans="1:38">
      <c r="A81" s="16">
        <f>'Retirement Planner'!D83</f>
        <v>0</v>
      </c>
      <c r="B81" s="16">
        <f t="shared" si="29"/>
        <v>77</v>
      </c>
      <c r="C81" s="13">
        <f>'Retirement Planner'!F83</f>
        <v>0</v>
      </c>
      <c r="D81" s="145">
        <f>'Retirement Planner'!H83</f>
        <v>0</v>
      </c>
      <c r="E81" s="13">
        <f>'Retirement Planner'!E83</f>
        <v>0</v>
      </c>
      <c r="F81" s="13">
        <f>'Retirement Planner'!J83</f>
        <v>0</v>
      </c>
      <c r="G81" s="13">
        <f>'Retirement Planner'!K83</f>
        <v>0</v>
      </c>
      <c r="H81" s="13">
        <f>'Retirement Planner'!M83</f>
        <v>0</v>
      </c>
      <c r="I81" s="17" t="e">
        <f>IF(A81=#REF!-1,IF(F81="none",0,F81)+G81-H81,"")</f>
        <v>#REF!</v>
      </c>
      <c r="J81" s="37">
        <f t="shared" si="18"/>
        <v>0</v>
      </c>
      <c r="K81" s="38">
        <f t="shared" si="19"/>
        <v>0</v>
      </c>
      <c r="L81" s="38" t="e">
        <f t="shared" si="21"/>
        <v>#REF!</v>
      </c>
      <c r="M81" s="38" t="e">
        <f>IF(A81&gt;rety-1,#REF!,NA())/100000</f>
        <v>#REF!</v>
      </c>
      <c r="N81" s="38">
        <f t="shared" si="22"/>
        <v>0</v>
      </c>
      <c r="O81" s="37">
        <f t="shared" si="20"/>
        <v>0</v>
      </c>
      <c r="P81" s="8"/>
      <c r="Q81" s="196">
        <f>-IF(R81+1=$S$1,'Long-term financial Goals'!$B$14,0)-IF(R81+1=$U$1,'Long-term financial Goals'!$D$14,0)-IF(R81+1=$W$1,'Long-term financial Goals'!$F$14,0)-IF(R81+1=$Y$1,'Long-term financial Goals'!$H$14,0)-IF(R81+1=$AA$1,'Long-term financial Goals'!$J$14,0)</f>
        <v>0</v>
      </c>
      <c r="R81" s="43">
        <f t="shared" si="30"/>
        <v>77</v>
      </c>
      <c r="S81" s="10" t="str">
        <f t="shared" si="23"/>
        <v/>
      </c>
      <c r="T81" s="13" t="str">
        <f>IF(S81&lt;&gt;"",'Long-term financial Goals'!$B$13*(1+incg)^(S81-1),"")</f>
        <v/>
      </c>
      <c r="U81" s="10" t="str">
        <f t="shared" si="24"/>
        <v/>
      </c>
      <c r="V81" s="13" t="str">
        <f>IF(U81&lt;&gt;"",'Long-term financial Goals'!$D$13*(1+'Long-term financial Goals'!$D$9)^(U81-1),"")</f>
        <v/>
      </c>
      <c r="W81" s="10" t="str">
        <f t="shared" si="25"/>
        <v/>
      </c>
      <c r="X81" s="13" t="str">
        <f>IF(W81&lt;&gt;"",'Long-term financial Goals'!$F$13*(1+'Long-term financial Goals'!$F$9)^(W81-1),"")</f>
        <v/>
      </c>
      <c r="Y81" s="10" t="str">
        <f t="shared" si="26"/>
        <v/>
      </c>
      <c r="Z81" s="13" t="str">
        <f>IF(Y81&lt;&gt;"",'Long-term financial Goals'!$H$13*(1+'Long-term financial Goals'!$H$9)^(Y81-1),"")</f>
        <v/>
      </c>
      <c r="AA81" s="10" t="str">
        <f t="shared" si="27"/>
        <v/>
      </c>
      <c r="AB81" s="13" t="str">
        <f>IF(AA81&lt;&gt;"",'Long-term financial Goals'!$J$13*(1+'Long-term financial Goals'!$J$9)^(AA81-1),"")</f>
        <v/>
      </c>
      <c r="AC81" s="8"/>
      <c r="AD81" s="14"/>
      <c r="AE81" s="8"/>
      <c r="AF81" s="12" t="e">
        <f>IF(#REF!&lt;rg2start,"",IF(#REF!&gt;rg2cs2,"",1))</f>
        <v>#REF!</v>
      </c>
      <c r="AG81" s="8"/>
      <c r="AH81" s="13">
        <f t="shared" si="28"/>
        <v>0</v>
      </c>
      <c r="AI81"/>
      <c r="AJ81"/>
      <c r="AK81"/>
      <c r="AL81"/>
    </row>
    <row r="82" spans="1:38">
      <c r="A82" s="16">
        <f>'Retirement Planner'!D84</f>
        <v>0</v>
      </c>
      <c r="B82" s="16">
        <f t="shared" si="29"/>
        <v>78</v>
      </c>
      <c r="C82" s="13">
        <f>'Retirement Planner'!F84</f>
        <v>0</v>
      </c>
      <c r="D82" s="145">
        <f>'Retirement Planner'!H84</f>
        <v>0</v>
      </c>
      <c r="E82" s="13">
        <f>'Retirement Planner'!E84</f>
        <v>0</v>
      </c>
      <c r="F82" s="13">
        <f>'Retirement Planner'!J84</f>
        <v>0</v>
      </c>
      <c r="G82" s="13">
        <f>'Retirement Planner'!K84</f>
        <v>0</v>
      </c>
      <c r="H82" s="13">
        <f>'Retirement Planner'!M84</f>
        <v>0</v>
      </c>
      <c r="I82" s="17" t="e">
        <f>IF(A82=#REF!-1,IF(F82="none",0,F82)+G82-H82,"")</f>
        <v>#REF!</v>
      </c>
      <c r="J82" s="37">
        <f t="shared" si="18"/>
        <v>0</v>
      </c>
      <c r="K82" s="38">
        <f t="shared" si="19"/>
        <v>0</v>
      </c>
      <c r="L82" s="38" t="e">
        <f t="shared" si="21"/>
        <v>#REF!</v>
      </c>
      <c r="M82" s="38" t="e">
        <f>IF(A82&gt;rety-1,#REF!,NA())/100000</f>
        <v>#REF!</v>
      </c>
      <c r="N82" s="38">
        <f t="shared" si="22"/>
        <v>0</v>
      </c>
      <c r="O82" s="37">
        <f t="shared" si="20"/>
        <v>0</v>
      </c>
      <c r="P82" s="8"/>
      <c r="Q82" s="196">
        <f>-IF(R82+1=$S$1,'Long-term financial Goals'!$B$14,0)-IF(R82+1=$U$1,'Long-term financial Goals'!$D$14,0)-IF(R82+1=$W$1,'Long-term financial Goals'!$F$14,0)-IF(R82+1=$Y$1,'Long-term financial Goals'!$H$14,0)-IF(R82+1=$AA$1,'Long-term financial Goals'!$J$14,0)</f>
        <v>0</v>
      </c>
      <c r="R82" s="43">
        <f t="shared" si="30"/>
        <v>78</v>
      </c>
      <c r="S82" s="10" t="str">
        <f t="shared" si="23"/>
        <v/>
      </c>
      <c r="T82" s="13" t="str">
        <f>IF(S82&lt;&gt;"",'Long-term financial Goals'!$B$13*(1+incg)^(S82-1),"")</f>
        <v/>
      </c>
      <c r="U82" s="10" t="str">
        <f t="shared" si="24"/>
        <v/>
      </c>
      <c r="V82" s="13" t="str">
        <f>IF(U82&lt;&gt;"",'Long-term financial Goals'!$D$13*(1+'Long-term financial Goals'!$D$9)^(U82-1),"")</f>
        <v/>
      </c>
      <c r="W82" s="10" t="str">
        <f t="shared" si="25"/>
        <v/>
      </c>
      <c r="X82" s="13" t="str">
        <f>IF(W82&lt;&gt;"",'Long-term financial Goals'!$F$13*(1+'Long-term financial Goals'!$F$9)^(W82-1),"")</f>
        <v/>
      </c>
      <c r="Y82" s="10" t="str">
        <f t="shared" si="26"/>
        <v/>
      </c>
      <c r="Z82" s="13" t="str">
        <f>IF(Y82&lt;&gt;"",'Long-term financial Goals'!$H$13*(1+'Long-term financial Goals'!$H$9)^(Y82-1),"")</f>
        <v/>
      </c>
      <c r="AA82" s="10" t="str">
        <f t="shared" si="27"/>
        <v/>
      </c>
      <c r="AB82" s="13" t="str">
        <f>IF(AA82&lt;&gt;"",'Long-term financial Goals'!$J$13*(1+'Long-term financial Goals'!$J$9)^(AA82-1),"")</f>
        <v/>
      </c>
      <c r="AC82" s="8"/>
      <c r="AD82" s="14"/>
      <c r="AE82" s="8"/>
      <c r="AF82" s="12" t="e">
        <f>IF(#REF!&lt;rg2start,"",IF(#REF!&gt;rg2cs2,"",1))</f>
        <v>#REF!</v>
      </c>
      <c r="AG82" s="8"/>
      <c r="AH82" s="13">
        <f t="shared" si="28"/>
        <v>0</v>
      </c>
      <c r="AI82"/>
      <c r="AJ82"/>
      <c r="AK82"/>
      <c r="AL82"/>
    </row>
    <row r="83" spans="1:38">
      <c r="A83" s="16">
        <f>'Retirement Planner'!D85</f>
        <v>0</v>
      </c>
      <c r="B83" s="16">
        <f t="shared" si="29"/>
        <v>79</v>
      </c>
      <c r="C83" s="13">
        <f>'Retirement Planner'!F85</f>
        <v>0</v>
      </c>
      <c r="D83" s="145">
        <f>'Retirement Planner'!H85</f>
        <v>0</v>
      </c>
      <c r="E83" s="13">
        <f>'Retirement Planner'!E85</f>
        <v>0</v>
      </c>
      <c r="F83" s="13">
        <f>'Retirement Planner'!J85</f>
        <v>0</v>
      </c>
      <c r="G83" s="13">
        <f>'Retirement Planner'!K85</f>
        <v>0</v>
      </c>
      <c r="H83" s="13">
        <f>'Retirement Planner'!M85</f>
        <v>0</v>
      </c>
      <c r="I83" s="17" t="e">
        <f>IF(A83=#REF!-1,IF(F83="none",0,F83)+G83-H83,"")</f>
        <v>#REF!</v>
      </c>
      <c r="J83" s="37">
        <f t="shared" si="18"/>
        <v>0</v>
      </c>
      <c r="K83" s="38">
        <f t="shared" si="19"/>
        <v>0</v>
      </c>
      <c r="L83" s="38" t="e">
        <f t="shared" si="21"/>
        <v>#REF!</v>
      </c>
      <c r="M83" s="38" t="e">
        <f>IF(A83&gt;rety-1,#REF!,NA())/100000</f>
        <v>#REF!</v>
      </c>
      <c r="N83" s="38">
        <f t="shared" si="22"/>
        <v>0</v>
      </c>
      <c r="O83" s="37">
        <f t="shared" si="20"/>
        <v>0</v>
      </c>
      <c r="P83" s="8"/>
      <c r="Q83" s="196">
        <f>-IF(R83+1=$S$1,'Long-term financial Goals'!$B$14,0)-IF(R83+1=$U$1,'Long-term financial Goals'!$D$14,0)-IF(R83+1=$W$1,'Long-term financial Goals'!$F$14,0)-IF(R83+1=$Y$1,'Long-term financial Goals'!$H$14,0)-IF(R83+1=$AA$1,'Long-term financial Goals'!$J$14,0)</f>
        <v>0</v>
      </c>
      <c r="R83" s="43">
        <f t="shared" si="30"/>
        <v>79</v>
      </c>
      <c r="S83" s="10" t="str">
        <f t="shared" si="23"/>
        <v/>
      </c>
      <c r="T83" s="13" t="str">
        <f>IF(S83&lt;&gt;"",'Long-term financial Goals'!$B$13*(1+incg)^(S83-1),"")</f>
        <v/>
      </c>
      <c r="U83" s="10" t="str">
        <f t="shared" si="24"/>
        <v/>
      </c>
      <c r="V83" s="13" t="str">
        <f>IF(U83&lt;&gt;"",'Long-term financial Goals'!$D$13*(1+'Long-term financial Goals'!$D$9)^(U83-1),"")</f>
        <v/>
      </c>
      <c r="W83" s="10" t="str">
        <f t="shared" si="25"/>
        <v/>
      </c>
      <c r="X83" s="13" t="str">
        <f>IF(W83&lt;&gt;"",'Long-term financial Goals'!$F$13*(1+'Long-term financial Goals'!$F$9)^(W83-1),"")</f>
        <v/>
      </c>
      <c r="Y83" s="10" t="str">
        <f t="shared" si="26"/>
        <v/>
      </c>
      <c r="Z83" s="13" t="str">
        <f>IF(Y83&lt;&gt;"",'Long-term financial Goals'!$H$13*(1+'Long-term financial Goals'!$H$9)^(Y83-1),"")</f>
        <v/>
      </c>
      <c r="AA83" s="10" t="str">
        <f t="shared" si="27"/>
        <v/>
      </c>
      <c r="AB83" s="13" t="str">
        <f>IF(AA83&lt;&gt;"",'Long-term financial Goals'!$J$13*(1+'Long-term financial Goals'!$J$9)^(AA83-1),"")</f>
        <v/>
      </c>
      <c r="AC83" s="8"/>
      <c r="AD83" s="14"/>
      <c r="AE83" s="8"/>
      <c r="AF83" s="12" t="e">
        <f>IF(#REF!&lt;rg2start,"",IF(#REF!&gt;rg2cs2,"",1))</f>
        <v>#REF!</v>
      </c>
      <c r="AG83" s="8"/>
      <c r="AH83" s="13">
        <f t="shared" si="28"/>
        <v>0</v>
      </c>
      <c r="AI83"/>
      <c r="AJ83"/>
      <c r="AK83"/>
      <c r="AL83"/>
    </row>
    <row r="84" spans="1:38">
      <c r="A84" s="16">
        <f>'Retirement Planner'!D86</f>
        <v>0</v>
      </c>
      <c r="B84" s="16">
        <f t="shared" si="29"/>
        <v>80</v>
      </c>
      <c r="C84" s="13">
        <f>'Retirement Planner'!F86</f>
        <v>0</v>
      </c>
      <c r="D84" s="145">
        <f>'Retirement Planner'!H86</f>
        <v>0</v>
      </c>
      <c r="E84" s="13">
        <f>'Retirement Planner'!E86</f>
        <v>0</v>
      </c>
      <c r="F84" s="13">
        <f>'Retirement Planner'!J86</f>
        <v>0</v>
      </c>
      <c r="G84" s="13">
        <f>'Retirement Planner'!K86</f>
        <v>0</v>
      </c>
      <c r="H84" s="13">
        <f>'Retirement Planner'!M86</f>
        <v>0</v>
      </c>
      <c r="I84" s="17" t="e">
        <f>IF(A84=#REF!-1,IF(F84="none",0,F84)+G84-H84,"")</f>
        <v>#REF!</v>
      </c>
      <c r="J84" s="37">
        <f t="shared" si="18"/>
        <v>0</v>
      </c>
      <c r="K84" s="38">
        <f t="shared" si="19"/>
        <v>0</v>
      </c>
      <c r="L84" s="38" t="e">
        <f t="shared" si="21"/>
        <v>#REF!</v>
      </c>
      <c r="M84" s="38" t="e">
        <f>IF(A84&gt;rety-1,#REF!,NA())/100000</f>
        <v>#REF!</v>
      </c>
      <c r="N84" s="38">
        <f t="shared" si="22"/>
        <v>0</v>
      </c>
      <c r="O84" s="37">
        <f t="shared" si="20"/>
        <v>0</v>
      </c>
      <c r="P84" s="8"/>
      <c r="Q84" s="196">
        <f>-IF(R84+1=$S$1,'Long-term financial Goals'!$B$14,0)-IF(R84+1=$U$1,'Long-term financial Goals'!$D$14,0)-IF(R84+1=$W$1,'Long-term financial Goals'!$F$14,0)-IF(R84+1=$Y$1,'Long-term financial Goals'!$H$14,0)-IF(R84+1=$AA$1,'Long-term financial Goals'!$J$14,0)</f>
        <v>0</v>
      </c>
      <c r="R84" s="43">
        <f t="shared" si="30"/>
        <v>80</v>
      </c>
      <c r="S84" s="10" t="str">
        <f t="shared" si="23"/>
        <v/>
      </c>
      <c r="T84" s="13" t="str">
        <f>IF(S84&lt;&gt;"",'Long-term financial Goals'!$B$13*(1+incg)^(S84-1),"")</f>
        <v/>
      </c>
      <c r="U84" s="10" t="str">
        <f t="shared" si="24"/>
        <v/>
      </c>
      <c r="V84" s="13" t="str">
        <f>IF(U84&lt;&gt;"",'Long-term financial Goals'!$D$13*(1+'Long-term financial Goals'!$D$9)^(U84-1),"")</f>
        <v/>
      </c>
      <c r="W84" s="10" t="str">
        <f t="shared" si="25"/>
        <v/>
      </c>
      <c r="X84" s="13" t="str">
        <f>IF(W84&lt;&gt;"",'Long-term financial Goals'!$F$13*(1+'Long-term financial Goals'!$F$9)^(W84-1),"")</f>
        <v/>
      </c>
      <c r="Y84" s="10" t="str">
        <f t="shared" si="26"/>
        <v/>
      </c>
      <c r="Z84" s="13" t="str">
        <f>IF(Y84&lt;&gt;"",'Long-term financial Goals'!$H$13*(1+'Long-term financial Goals'!$H$9)^(Y84-1),"")</f>
        <v/>
      </c>
      <c r="AA84" s="10" t="str">
        <f t="shared" si="27"/>
        <v/>
      </c>
      <c r="AB84" s="13" t="str">
        <f>IF(AA84&lt;&gt;"",'Long-term financial Goals'!$J$13*(1+'Long-term financial Goals'!$J$9)^(AA84-1),"")</f>
        <v/>
      </c>
      <c r="AC84" s="8"/>
      <c r="AD84" s="14"/>
      <c r="AE84" s="8"/>
      <c r="AF84" s="12" t="e">
        <f>IF(#REF!&lt;rg2start,"",IF(#REF!&gt;rg2cs2,"",1))</f>
        <v>#REF!</v>
      </c>
      <c r="AG84" s="8"/>
      <c r="AH84" s="13">
        <f t="shared" si="28"/>
        <v>0</v>
      </c>
      <c r="AI84"/>
      <c r="AJ84"/>
      <c r="AK84"/>
      <c r="AL84"/>
    </row>
    <row r="85" spans="1:38">
      <c r="A85" s="16">
        <f>'Retirement Planner'!D87</f>
        <v>0</v>
      </c>
      <c r="B85" s="16">
        <f t="shared" si="29"/>
        <v>81</v>
      </c>
      <c r="C85" s="13">
        <f>'Retirement Planner'!F87</f>
        <v>0</v>
      </c>
      <c r="D85" s="145">
        <f>'Retirement Planner'!H87</f>
        <v>0</v>
      </c>
      <c r="E85" s="13">
        <f>'Retirement Planner'!E87</f>
        <v>0</v>
      </c>
      <c r="F85" s="13">
        <f>'Retirement Planner'!J87</f>
        <v>0</v>
      </c>
      <c r="G85" s="13">
        <f>'Retirement Planner'!K87</f>
        <v>0</v>
      </c>
      <c r="H85" s="13">
        <f>'Retirement Planner'!M87</f>
        <v>0</v>
      </c>
      <c r="I85" s="17" t="e">
        <f>IF(A85=#REF!-1,IF(F85="none",0,F85)+G85-H85,"")</f>
        <v>#REF!</v>
      </c>
      <c r="J85" s="37">
        <f t="shared" si="18"/>
        <v>0</v>
      </c>
      <c r="K85" s="38">
        <f t="shared" si="19"/>
        <v>0</v>
      </c>
      <c r="L85" s="38" t="e">
        <f t="shared" si="21"/>
        <v>#REF!</v>
      </c>
      <c r="M85" s="38" t="e">
        <f>IF(A85&gt;rety-1,#REF!,NA())/100000</f>
        <v>#REF!</v>
      </c>
      <c r="N85" s="38">
        <f t="shared" si="22"/>
        <v>0</v>
      </c>
      <c r="O85" s="37">
        <f t="shared" si="20"/>
        <v>0</v>
      </c>
      <c r="P85" s="8"/>
      <c r="Q85" s="196">
        <f>-IF(R85+1=$S$1,'Long-term financial Goals'!$B$14,0)-IF(R85+1=$U$1,'Long-term financial Goals'!$D$14,0)-IF(R85+1=$W$1,'Long-term financial Goals'!$F$14,0)-IF(R85+1=$Y$1,'Long-term financial Goals'!$H$14,0)-IF(R85+1=$AA$1,'Long-term financial Goals'!$J$14,0)</f>
        <v>0</v>
      </c>
      <c r="R85" s="43">
        <f t="shared" si="30"/>
        <v>81</v>
      </c>
      <c r="S85" s="10" t="str">
        <f t="shared" si="23"/>
        <v/>
      </c>
      <c r="T85" s="13" t="str">
        <f>IF(S85&lt;&gt;"",'Long-term financial Goals'!$B$13*(1+incg)^(S85-1),"")</f>
        <v/>
      </c>
      <c r="U85" s="10" t="str">
        <f t="shared" si="24"/>
        <v/>
      </c>
      <c r="V85" s="13" t="str">
        <f>IF(U85&lt;&gt;"",'Long-term financial Goals'!$D$13*(1+'Long-term financial Goals'!$D$9)^(U85-1),"")</f>
        <v/>
      </c>
      <c r="W85" s="10" t="str">
        <f t="shared" si="25"/>
        <v/>
      </c>
      <c r="X85" s="13" t="str">
        <f>IF(W85&lt;&gt;"",'Long-term financial Goals'!$F$13*(1+'Long-term financial Goals'!$F$9)^(W85-1),"")</f>
        <v/>
      </c>
      <c r="Y85" s="10" t="str">
        <f t="shared" si="26"/>
        <v/>
      </c>
      <c r="Z85" s="13" t="str">
        <f>IF(Y85&lt;&gt;"",'Long-term financial Goals'!$H$13*(1+'Long-term financial Goals'!$H$9)^(Y85-1),"")</f>
        <v/>
      </c>
      <c r="AA85" s="10" t="str">
        <f t="shared" si="27"/>
        <v/>
      </c>
      <c r="AB85" s="13" t="str">
        <f>IF(AA85&lt;&gt;"",'Long-term financial Goals'!$J$13*(1+'Long-term financial Goals'!$J$9)^(AA85-1),"")</f>
        <v/>
      </c>
      <c r="AC85" s="8"/>
      <c r="AD85" s="14"/>
      <c r="AE85" s="8"/>
      <c r="AF85" s="12" t="e">
        <f>IF(#REF!&lt;rg2start,"",IF(#REF!&gt;rg2cs2,"",1))</f>
        <v>#REF!</v>
      </c>
      <c r="AG85" s="8"/>
      <c r="AH85" s="13">
        <f t="shared" si="28"/>
        <v>0</v>
      </c>
      <c r="AI85"/>
      <c r="AJ85"/>
      <c r="AK85"/>
      <c r="AL85"/>
    </row>
    <row r="86" spans="1:38">
      <c r="A86" s="16">
        <f>'Retirement Planner'!D88</f>
        <v>0</v>
      </c>
      <c r="B86" s="16">
        <f t="shared" si="29"/>
        <v>82</v>
      </c>
      <c r="C86" s="13">
        <f>'Retirement Planner'!F88</f>
        <v>0</v>
      </c>
      <c r="D86" s="145">
        <f>'Retirement Planner'!H88</f>
        <v>0</v>
      </c>
      <c r="E86" s="13">
        <f>'Retirement Planner'!E88</f>
        <v>0</v>
      </c>
      <c r="F86" s="13">
        <f>'Retirement Planner'!J88</f>
        <v>0</v>
      </c>
      <c r="G86" s="13">
        <f>'Retirement Planner'!K88</f>
        <v>0</v>
      </c>
      <c r="H86" s="13">
        <f>'Retirement Planner'!M88</f>
        <v>0</v>
      </c>
      <c r="I86" s="17" t="e">
        <f>IF(A86=#REF!-1,IF(F86="none",0,F86)+G86-H86,"")</f>
        <v>#REF!</v>
      </c>
      <c r="J86" s="37">
        <f t="shared" si="18"/>
        <v>0</v>
      </c>
      <c r="K86" s="38">
        <f t="shared" si="19"/>
        <v>0</v>
      </c>
      <c r="L86" s="38" t="e">
        <f t="shared" si="21"/>
        <v>#REF!</v>
      </c>
      <c r="M86" s="38" t="e">
        <f>IF(A86&gt;rety-1,#REF!,NA())/100000</f>
        <v>#REF!</v>
      </c>
      <c r="N86" s="38">
        <f t="shared" si="22"/>
        <v>0</v>
      </c>
      <c r="O86" s="37">
        <f t="shared" si="20"/>
        <v>0</v>
      </c>
      <c r="P86" s="8"/>
      <c r="Q86" s="196">
        <f>-IF(R86+1=$S$1,'Long-term financial Goals'!$B$14,0)-IF(R86+1=$U$1,'Long-term financial Goals'!$D$14,0)-IF(R86+1=$W$1,'Long-term financial Goals'!$F$14,0)-IF(R86+1=$Y$1,'Long-term financial Goals'!$H$14,0)-IF(R86+1=$AA$1,'Long-term financial Goals'!$J$14,0)</f>
        <v>0</v>
      </c>
      <c r="R86" s="43">
        <f t="shared" si="30"/>
        <v>82</v>
      </c>
      <c r="S86" s="10" t="str">
        <f t="shared" si="23"/>
        <v/>
      </c>
      <c r="T86" s="13" t="str">
        <f>IF(S86&lt;&gt;"",'Long-term financial Goals'!$B$13*(1+incg)^(S86-1),"")</f>
        <v/>
      </c>
      <c r="U86" s="10" t="str">
        <f t="shared" si="24"/>
        <v/>
      </c>
      <c r="V86" s="13" t="str">
        <f>IF(U86&lt;&gt;"",'Long-term financial Goals'!$D$13*(1+'Long-term financial Goals'!$D$9)^(U86-1),"")</f>
        <v/>
      </c>
      <c r="W86" s="10" t="str">
        <f t="shared" si="25"/>
        <v/>
      </c>
      <c r="X86" s="13" t="str">
        <f>IF(W86&lt;&gt;"",'Long-term financial Goals'!$F$13*(1+'Long-term financial Goals'!$F$9)^(W86-1),"")</f>
        <v/>
      </c>
      <c r="Y86" s="10" t="str">
        <f t="shared" si="26"/>
        <v/>
      </c>
      <c r="Z86" s="13" t="str">
        <f>IF(Y86&lt;&gt;"",'Long-term financial Goals'!$H$13*(1+'Long-term financial Goals'!$H$9)^(Y86-1),"")</f>
        <v/>
      </c>
      <c r="AA86" s="10" t="str">
        <f t="shared" si="27"/>
        <v/>
      </c>
      <c r="AB86" s="13" t="str">
        <f>IF(AA86&lt;&gt;"",'Long-term financial Goals'!$J$13*(1+'Long-term financial Goals'!$J$9)^(AA86-1),"")</f>
        <v/>
      </c>
      <c r="AC86" s="8"/>
      <c r="AD86" s="14"/>
      <c r="AE86" s="8"/>
      <c r="AF86" s="12" t="e">
        <f>IF(#REF!&lt;rg2start,"",IF(#REF!&gt;rg2cs2,"",1))</f>
        <v>#REF!</v>
      </c>
      <c r="AG86" s="8"/>
      <c r="AH86" s="13">
        <f t="shared" si="28"/>
        <v>0</v>
      </c>
      <c r="AI86"/>
      <c r="AJ86"/>
      <c r="AK86"/>
      <c r="AL86"/>
    </row>
    <row r="87" spans="1:38">
      <c r="A87" s="16">
        <f>'Retirement Planner'!D89</f>
        <v>0</v>
      </c>
      <c r="B87" s="16">
        <f t="shared" si="29"/>
        <v>83</v>
      </c>
      <c r="C87" s="13">
        <f>'Retirement Planner'!F89</f>
        <v>0</v>
      </c>
      <c r="D87" s="145">
        <f>'Retirement Planner'!H89</f>
        <v>0</v>
      </c>
      <c r="E87" s="13">
        <f>'Retirement Planner'!E89</f>
        <v>0</v>
      </c>
      <c r="F87" s="13">
        <f>'Retirement Planner'!J89</f>
        <v>0</v>
      </c>
      <c r="G87" s="13">
        <f>'Retirement Planner'!K89</f>
        <v>0</v>
      </c>
      <c r="H87" s="13">
        <f>'Retirement Planner'!M89</f>
        <v>0</v>
      </c>
      <c r="I87" s="17" t="e">
        <f>IF(A87=#REF!-1,IF(F87="none",0,F87)+G87-H87,"")</f>
        <v>#REF!</v>
      </c>
      <c r="J87" s="37">
        <f t="shared" si="18"/>
        <v>0</v>
      </c>
      <c r="K87" s="38">
        <f t="shared" si="19"/>
        <v>0</v>
      </c>
      <c r="L87" s="38" t="e">
        <f t="shared" si="21"/>
        <v>#REF!</v>
      </c>
      <c r="M87" s="38" t="e">
        <f>IF(A87&gt;rety-1,#REF!,NA())/100000</f>
        <v>#REF!</v>
      </c>
      <c r="N87" s="38">
        <f t="shared" si="22"/>
        <v>0</v>
      </c>
      <c r="O87" s="37">
        <f t="shared" si="20"/>
        <v>0</v>
      </c>
      <c r="P87" s="8"/>
      <c r="Q87" s="196">
        <f>-IF(R87+1=$S$1,'Long-term financial Goals'!$B$14,0)-IF(R87+1=$U$1,'Long-term financial Goals'!$D$14,0)-IF(R87+1=$W$1,'Long-term financial Goals'!$F$14,0)-IF(R87+1=$Y$1,'Long-term financial Goals'!$H$14,0)-IF(R87+1=$AA$1,'Long-term financial Goals'!$J$14,0)</f>
        <v>0</v>
      </c>
      <c r="R87" s="43">
        <f t="shared" si="30"/>
        <v>83</v>
      </c>
      <c r="S87" s="10" t="str">
        <f t="shared" si="23"/>
        <v/>
      </c>
      <c r="T87" s="13" t="str">
        <f>IF(S87&lt;&gt;"",'Long-term financial Goals'!$B$13*(1+incg)^(S87-1),"")</f>
        <v/>
      </c>
      <c r="U87" s="10" t="str">
        <f t="shared" si="24"/>
        <v/>
      </c>
      <c r="V87" s="13" t="str">
        <f>IF(U87&lt;&gt;"",'Long-term financial Goals'!$D$13*(1+'Long-term financial Goals'!$D$9)^(U87-1),"")</f>
        <v/>
      </c>
      <c r="W87" s="10" t="str">
        <f t="shared" si="25"/>
        <v/>
      </c>
      <c r="X87" s="13" t="str">
        <f>IF(W87&lt;&gt;"",'Long-term financial Goals'!$F$13*(1+'Long-term financial Goals'!$F$9)^(W87-1),"")</f>
        <v/>
      </c>
      <c r="Y87" s="10" t="str">
        <f t="shared" si="26"/>
        <v/>
      </c>
      <c r="Z87" s="13" t="str">
        <f>IF(Y87&lt;&gt;"",'Long-term financial Goals'!$H$13*(1+'Long-term financial Goals'!$H$9)^(Y87-1),"")</f>
        <v/>
      </c>
      <c r="AA87" s="10" t="str">
        <f t="shared" si="27"/>
        <v/>
      </c>
      <c r="AB87" s="13" t="str">
        <f>IF(AA87&lt;&gt;"",'Long-term financial Goals'!$J$13*(1+'Long-term financial Goals'!$J$9)^(AA87-1),"")</f>
        <v/>
      </c>
      <c r="AC87" s="8"/>
      <c r="AD87" s="14"/>
      <c r="AE87" s="8"/>
      <c r="AF87" s="12" t="e">
        <f>IF(#REF!&lt;rg2start,"",IF(#REF!&gt;rg2cs2,"",1))</f>
        <v>#REF!</v>
      </c>
      <c r="AG87" s="8"/>
      <c r="AH87" s="13">
        <f t="shared" si="28"/>
        <v>0</v>
      </c>
      <c r="AI87"/>
      <c r="AJ87"/>
      <c r="AK87"/>
      <c r="AL87"/>
    </row>
    <row r="88" spans="1:38">
      <c r="A88" s="16">
        <f>'Retirement Planner'!D90</f>
        <v>0</v>
      </c>
      <c r="B88" s="16">
        <f t="shared" si="29"/>
        <v>84</v>
      </c>
      <c r="C88" s="13">
        <f>'Retirement Planner'!F90</f>
        <v>0</v>
      </c>
      <c r="D88" s="145">
        <f>'Retirement Planner'!H90</f>
        <v>0</v>
      </c>
      <c r="E88" s="13">
        <f>'Retirement Planner'!E90</f>
        <v>0</v>
      </c>
      <c r="F88" s="13">
        <f>'Retirement Planner'!J90</f>
        <v>0</v>
      </c>
      <c r="G88" s="13">
        <f>'Retirement Planner'!K90</f>
        <v>0</v>
      </c>
      <c r="H88" s="13">
        <f>'Retirement Planner'!M90</f>
        <v>0</v>
      </c>
      <c r="I88" s="17" t="e">
        <f>IF(A88=#REF!-1,IF(F88="none",0,F88)+G88-H88,"")</f>
        <v>#REF!</v>
      </c>
      <c r="J88" s="37">
        <f t="shared" si="18"/>
        <v>0</v>
      </c>
      <c r="K88" s="38">
        <f t="shared" si="19"/>
        <v>0</v>
      </c>
      <c r="L88" s="38" t="e">
        <f t="shared" si="21"/>
        <v>#REF!</v>
      </c>
      <c r="M88" s="38" t="e">
        <f>IF(A88&gt;rety-1,#REF!,NA())/100000</f>
        <v>#REF!</v>
      </c>
      <c r="N88" s="38">
        <f t="shared" si="22"/>
        <v>0</v>
      </c>
      <c r="O88" s="37">
        <f t="shared" si="20"/>
        <v>0</v>
      </c>
      <c r="P88" s="8"/>
      <c r="Q88" s="196">
        <f>-IF(R88+1=$S$1,'Long-term financial Goals'!$B$14,0)-IF(R88+1=$U$1,'Long-term financial Goals'!$D$14,0)-IF(R88+1=$W$1,'Long-term financial Goals'!$F$14,0)-IF(R88+1=$Y$1,'Long-term financial Goals'!$H$14,0)-IF(R88+1=$AA$1,'Long-term financial Goals'!$J$14,0)</f>
        <v>0</v>
      </c>
      <c r="R88" s="43">
        <f t="shared" si="30"/>
        <v>84</v>
      </c>
      <c r="S88" s="10" t="str">
        <f t="shared" si="23"/>
        <v/>
      </c>
      <c r="T88" s="13" t="str">
        <f>IF(S88&lt;&gt;"",'Long-term financial Goals'!$B$13*(1+incg)^(S88-1),"")</f>
        <v/>
      </c>
      <c r="U88" s="10" t="str">
        <f t="shared" si="24"/>
        <v/>
      </c>
      <c r="V88" s="13" t="str">
        <f>IF(U88&lt;&gt;"",'Long-term financial Goals'!$D$13*(1+'Long-term financial Goals'!$D$9)^(U88-1),"")</f>
        <v/>
      </c>
      <c r="W88" s="10" t="str">
        <f t="shared" si="25"/>
        <v/>
      </c>
      <c r="X88" s="13" t="str">
        <f>IF(W88&lt;&gt;"",'Long-term financial Goals'!$F$13*(1+'Long-term financial Goals'!$F$9)^(W88-1),"")</f>
        <v/>
      </c>
      <c r="Y88" s="10" t="str">
        <f t="shared" si="26"/>
        <v/>
      </c>
      <c r="Z88" s="13" t="str">
        <f>IF(Y88&lt;&gt;"",'Long-term financial Goals'!$H$13*(1+'Long-term financial Goals'!$H$9)^(Y88-1),"")</f>
        <v/>
      </c>
      <c r="AA88" s="10" t="str">
        <f t="shared" si="27"/>
        <v/>
      </c>
      <c r="AB88" s="13" t="str">
        <f>IF(AA88&lt;&gt;"",'Long-term financial Goals'!$J$13*(1+'Long-term financial Goals'!$J$9)^(AA88-1),"")</f>
        <v/>
      </c>
      <c r="AC88" s="8"/>
      <c r="AD88" s="14"/>
      <c r="AE88" s="8"/>
      <c r="AF88" s="12" t="e">
        <f>IF(#REF!&lt;rg2start,"",IF(#REF!&gt;rg2cs2,"",1))</f>
        <v>#REF!</v>
      </c>
      <c r="AG88" s="8"/>
      <c r="AH88" s="13">
        <f t="shared" si="28"/>
        <v>0</v>
      </c>
      <c r="AI88"/>
      <c r="AJ88"/>
      <c r="AK88"/>
      <c r="AL88"/>
    </row>
    <row r="89" spans="1:38">
      <c r="A89" s="16">
        <f>'Retirement Planner'!D91</f>
        <v>0</v>
      </c>
      <c r="B89" s="16">
        <f t="shared" si="29"/>
        <v>85</v>
      </c>
      <c r="C89" s="13">
        <f>'Retirement Planner'!F91</f>
        <v>0</v>
      </c>
      <c r="D89" s="145">
        <f>'Retirement Planner'!H91</f>
        <v>0</v>
      </c>
      <c r="E89" s="13">
        <f>'Retirement Planner'!E91</f>
        <v>0</v>
      </c>
      <c r="F89" s="13">
        <f>'Retirement Planner'!J91</f>
        <v>0</v>
      </c>
      <c r="G89" s="13">
        <f>'Retirement Planner'!K91</f>
        <v>0</v>
      </c>
      <c r="H89" s="13">
        <f>'Retirement Planner'!M91</f>
        <v>0</v>
      </c>
      <c r="I89" s="17" t="e">
        <f>IF(A89=#REF!-1,IF(F89="none",0,F89)+G89-H89,"")</f>
        <v>#REF!</v>
      </c>
      <c r="J89" s="37">
        <f t="shared" si="18"/>
        <v>0</v>
      </c>
      <c r="K89" s="38">
        <f t="shared" si="19"/>
        <v>0</v>
      </c>
      <c r="L89" s="38" t="e">
        <f t="shared" si="21"/>
        <v>#REF!</v>
      </c>
      <c r="M89" s="38" t="e">
        <f>IF(A89&gt;rety-1,#REF!,NA())/100000</f>
        <v>#REF!</v>
      </c>
      <c r="N89" s="38">
        <f t="shared" si="22"/>
        <v>0</v>
      </c>
      <c r="O89" s="37">
        <f t="shared" si="20"/>
        <v>0</v>
      </c>
      <c r="P89" s="8"/>
      <c r="Q89" s="196">
        <f>-IF(R89+1=$S$1,'Long-term financial Goals'!$B$14,0)-IF(R89+1=$U$1,'Long-term financial Goals'!$D$14,0)-IF(R89+1=$W$1,'Long-term financial Goals'!$F$14,0)-IF(R89+1=$Y$1,'Long-term financial Goals'!$H$14,0)-IF(R89+1=$AA$1,'Long-term financial Goals'!$J$14,0)</f>
        <v>0</v>
      </c>
      <c r="R89" s="43">
        <f t="shared" si="30"/>
        <v>85</v>
      </c>
      <c r="S89" s="10" t="str">
        <f t="shared" si="23"/>
        <v/>
      </c>
      <c r="T89" s="13" t="str">
        <f>IF(S89&lt;&gt;"",'Long-term financial Goals'!$B$13*(1+incg)^(S89-1),"")</f>
        <v/>
      </c>
      <c r="U89" s="10" t="str">
        <f t="shared" si="24"/>
        <v/>
      </c>
      <c r="V89" s="13" t="str">
        <f>IF(U89&lt;&gt;"",'Long-term financial Goals'!$D$13*(1+'Long-term financial Goals'!$D$9)^(U89-1),"")</f>
        <v/>
      </c>
      <c r="W89" s="10" t="str">
        <f t="shared" si="25"/>
        <v/>
      </c>
      <c r="X89" s="13" t="str">
        <f>IF(W89&lt;&gt;"",'Long-term financial Goals'!$F$13*(1+'Long-term financial Goals'!$F$9)^(W89-1),"")</f>
        <v/>
      </c>
      <c r="Y89" s="10" t="str">
        <f t="shared" si="26"/>
        <v/>
      </c>
      <c r="Z89" s="13" t="str">
        <f>IF(Y89&lt;&gt;"",'Long-term financial Goals'!$H$13*(1+'Long-term financial Goals'!$H$9)^(Y89-1),"")</f>
        <v/>
      </c>
      <c r="AA89" s="10" t="str">
        <f t="shared" si="27"/>
        <v/>
      </c>
      <c r="AB89" s="13" t="str">
        <f>IF(AA89&lt;&gt;"",'Long-term financial Goals'!$J$13*(1+'Long-term financial Goals'!$J$9)^(AA89-1),"")</f>
        <v/>
      </c>
      <c r="AC89" s="8"/>
      <c r="AD89" s="14"/>
      <c r="AE89" s="8"/>
      <c r="AF89" s="12" t="e">
        <f>IF(#REF!&lt;rg2start,"",IF(#REF!&gt;rg2cs2,"",1))</f>
        <v>#REF!</v>
      </c>
      <c r="AG89" s="8"/>
      <c r="AH89" s="13">
        <f t="shared" si="28"/>
        <v>0</v>
      </c>
      <c r="AI89"/>
      <c r="AJ89"/>
      <c r="AK89"/>
      <c r="AL89"/>
    </row>
    <row r="90" spans="1:38">
      <c r="A90" s="16">
        <f>'Retirement Planner'!D92</f>
        <v>0</v>
      </c>
      <c r="B90" s="16">
        <f t="shared" si="29"/>
        <v>86</v>
      </c>
      <c r="C90" s="13">
        <f>'Retirement Planner'!F92</f>
        <v>0</v>
      </c>
      <c r="D90" s="145">
        <f>'Retirement Planner'!H92</f>
        <v>0</v>
      </c>
      <c r="E90" s="13">
        <f>'Retirement Planner'!E92</f>
        <v>0</v>
      </c>
      <c r="F90" s="13">
        <f>'Retirement Planner'!J92</f>
        <v>0</v>
      </c>
      <c r="G90" s="13">
        <f>'Retirement Planner'!K92</f>
        <v>0</v>
      </c>
      <c r="H90" s="13">
        <f>'Retirement Planner'!M92</f>
        <v>0</v>
      </c>
      <c r="I90" s="17" t="e">
        <f>IF(A90=#REF!-1,IF(F90="none",0,F90)+G90-H90,"")</f>
        <v>#REF!</v>
      </c>
      <c r="J90" s="37">
        <f t="shared" si="18"/>
        <v>0</v>
      </c>
      <c r="K90" s="38">
        <f t="shared" si="19"/>
        <v>0</v>
      </c>
      <c r="L90" s="38" t="e">
        <f t="shared" si="21"/>
        <v>#REF!</v>
      </c>
      <c r="M90" s="38" t="e">
        <f>IF(A90&gt;rety-1,#REF!,NA())/100000</f>
        <v>#REF!</v>
      </c>
      <c r="N90" s="38">
        <f t="shared" si="22"/>
        <v>0</v>
      </c>
      <c r="O90" s="37">
        <f t="shared" si="20"/>
        <v>0</v>
      </c>
      <c r="P90" s="8"/>
      <c r="Q90" s="196">
        <f>-IF(R90+1=$S$1,'Long-term financial Goals'!$B$14,0)-IF(R90+1=$U$1,'Long-term financial Goals'!$D$14,0)-IF(R90+1=$W$1,'Long-term financial Goals'!$F$14,0)-IF(R90+1=$Y$1,'Long-term financial Goals'!$H$14,0)-IF(R90+1=$AA$1,'Long-term financial Goals'!$J$14,0)</f>
        <v>0</v>
      </c>
      <c r="R90" s="43">
        <f t="shared" si="30"/>
        <v>86</v>
      </c>
      <c r="S90" s="10" t="str">
        <f t="shared" si="23"/>
        <v/>
      </c>
      <c r="T90" s="13" t="str">
        <f>IF(S90&lt;&gt;"",'Long-term financial Goals'!$B$13*(1+incg)^(S90-1),"")</f>
        <v/>
      </c>
      <c r="U90" s="10" t="str">
        <f t="shared" si="24"/>
        <v/>
      </c>
      <c r="V90" s="13" t="str">
        <f>IF(U90&lt;&gt;"",'Long-term financial Goals'!$D$13*(1+'Long-term financial Goals'!$D$9)^(U90-1),"")</f>
        <v/>
      </c>
      <c r="W90" s="10" t="str">
        <f t="shared" si="25"/>
        <v/>
      </c>
      <c r="X90" s="13" t="str">
        <f>IF(W90&lt;&gt;"",'Long-term financial Goals'!$F$13*(1+'Long-term financial Goals'!$F$9)^(W90-1),"")</f>
        <v/>
      </c>
      <c r="Y90" s="10" t="str">
        <f t="shared" si="26"/>
        <v/>
      </c>
      <c r="Z90" s="13" t="str">
        <f>IF(Y90&lt;&gt;"",'Long-term financial Goals'!$H$13*(1+'Long-term financial Goals'!$H$9)^(Y90-1),"")</f>
        <v/>
      </c>
      <c r="AA90" s="10" t="str">
        <f t="shared" si="27"/>
        <v/>
      </c>
      <c r="AB90" s="13" t="str">
        <f>IF(AA90&lt;&gt;"",'Long-term financial Goals'!$J$13*(1+'Long-term financial Goals'!$J$9)^(AA90-1),"")</f>
        <v/>
      </c>
      <c r="AC90" s="8"/>
      <c r="AD90" s="14"/>
      <c r="AE90" s="8"/>
      <c r="AF90" s="12" t="e">
        <f>IF(#REF!&lt;rg2start,"",IF(#REF!&gt;rg2cs2,"",1))</f>
        <v>#REF!</v>
      </c>
      <c r="AG90" s="8"/>
      <c r="AH90" s="13">
        <f t="shared" si="28"/>
        <v>0</v>
      </c>
      <c r="AI90"/>
      <c r="AJ90"/>
      <c r="AK90"/>
      <c r="AL90"/>
    </row>
    <row r="91" spans="1:38">
      <c r="A91" s="16">
        <f>'Retirement Planner'!D93</f>
        <v>0</v>
      </c>
      <c r="B91" s="16">
        <f t="shared" si="29"/>
        <v>87</v>
      </c>
      <c r="C91" s="13">
        <f>'Retirement Planner'!F93</f>
        <v>0</v>
      </c>
      <c r="D91" s="145">
        <f>'Retirement Planner'!H93</f>
        <v>0</v>
      </c>
      <c r="E91" s="13">
        <f>'Retirement Planner'!E93</f>
        <v>0</v>
      </c>
      <c r="F91" s="13">
        <f>'Retirement Planner'!J93</f>
        <v>0</v>
      </c>
      <c r="G91" s="13">
        <f>'Retirement Planner'!K93</f>
        <v>0</v>
      </c>
      <c r="H91" s="13">
        <f>'Retirement Planner'!M93</f>
        <v>0</v>
      </c>
      <c r="I91" s="17" t="e">
        <f>IF(A91=#REF!-1,IF(F91="none",0,F91)+G91-H91,"")</f>
        <v>#REF!</v>
      </c>
      <c r="J91" s="37">
        <f t="shared" si="18"/>
        <v>0</v>
      </c>
      <c r="K91" s="38">
        <f t="shared" si="19"/>
        <v>0</v>
      </c>
      <c r="L91" s="38" t="e">
        <f t="shared" si="21"/>
        <v>#REF!</v>
      </c>
      <c r="M91" s="38" t="e">
        <f>IF(A91&gt;rety-1,#REF!,NA())/100000</f>
        <v>#REF!</v>
      </c>
      <c r="N91" s="38">
        <f t="shared" si="22"/>
        <v>0</v>
      </c>
      <c r="O91" s="37">
        <f t="shared" si="20"/>
        <v>0</v>
      </c>
      <c r="P91" s="8"/>
      <c r="Q91" s="196">
        <f>-IF(R91+1=$S$1,'Long-term financial Goals'!$B$14,0)-IF(R91+1=$U$1,'Long-term financial Goals'!$D$14,0)-IF(R91+1=$W$1,'Long-term financial Goals'!$F$14,0)-IF(R91+1=$Y$1,'Long-term financial Goals'!$H$14,0)-IF(R91+1=$AA$1,'Long-term financial Goals'!$J$14,0)</f>
        <v>0</v>
      </c>
      <c r="R91" s="43">
        <f t="shared" si="30"/>
        <v>87</v>
      </c>
      <c r="S91" s="10" t="str">
        <f t="shared" si="23"/>
        <v/>
      </c>
      <c r="T91" s="13" t="str">
        <f>IF(S91&lt;&gt;"",'Long-term financial Goals'!$B$13*(1+incg)^(S91-1),"")</f>
        <v/>
      </c>
      <c r="U91" s="10" t="str">
        <f t="shared" si="24"/>
        <v/>
      </c>
      <c r="V91" s="13" t="str">
        <f>IF(U91&lt;&gt;"",'Long-term financial Goals'!$D$13*(1+'Long-term financial Goals'!$D$9)^(U91-1),"")</f>
        <v/>
      </c>
      <c r="W91" s="10" t="str">
        <f t="shared" si="25"/>
        <v/>
      </c>
      <c r="X91" s="13" t="str">
        <f>IF(W91&lt;&gt;"",'Long-term financial Goals'!$F$13*(1+'Long-term financial Goals'!$F$9)^(W91-1),"")</f>
        <v/>
      </c>
      <c r="Y91" s="10" t="str">
        <f t="shared" si="26"/>
        <v/>
      </c>
      <c r="Z91" s="13" t="str">
        <f>IF(Y91&lt;&gt;"",'Long-term financial Goals'!$H$13*(1+'Long-term financial Goals'!$H$9)^(Y91-1),"")</f>
        <v/>
      </c>
      <c r="AA91" s="10" t="str">
        <f t="shared" si="27"/>
        <v/>
      </c>
      <c r="AB91" s="13" t="str">
        <f>IF(AA91&lt;&gt;"",'Long-term financial Goals'!$J$13*(1+'Long-term financial Goals'!$J$9)^(AA91-1),"")</f>
        <v/>
      </c>
      <c r="AC91" s="8"/>
      <c r="AD91" s="14"/>
      <c r="AE91" s="8"/>
      <c r="AF91" s="12" t="e">
        <f>IF(#REF!&lt;rg2start,"",IF(#REF!&gt;rg2cs2,"",1))</f>
        <v>#REF!</v>
      </c>
      <c r="AG91" s="8"/>
      <c r="AH91" s="13">
        <f t="shared" si="28"/>
        <v>0</v>
      </c>
      <c r="AI91"/>
      <c r="AJ91"/>
      <c r="AK91"/>
      <c r="AL91"/>
    </row>
    <row r="92" spans="1:38">
      <c r="A92" s="16">
        <f>'Retirement Planner'!D94</f>
        <v>0</v>
      </c>
      <c r="B92" s="16">
        <f t="shared" si="29"/>
        <v>88</v>
      </c>
      <c r="C92" s="13">
        <f>'Retirement Planner'!F94</f>
        <v>0</v>
      </c>
      <c r="D92" s="145">
        <f>'Retirement Planner'!H94</f>
        <v>0</v>
      </c>
      <c r="E92" s="13">
        <f>'Retirement Planner'!E94</f>
        <v>0</v>
      </c>
      <c r="F92" s="13">
        <f>'Retirement Planner'!J94</f>
        <v>0</v>
      </c>
      <c r="G92" s="13">
        <f>'Retirement Planner'!K94</f>
        <v>0</v>
      </c>
      <c r="H92" s="13">
        <f>'Retirement Planner'!M94</f>
        <v>0</v>
      </c>
      <c r="I92" s="17" t="e">
        <f>IF(A92=#REF!-1,IF(F92="none",0,F92)+G92-H92,"")</f>
        <v>#REF!</v>
      </c>
      <c r="J92" s="37">
        <f t="shared" si="18"/>
        <v>0</v>
      </c>
      <c r="K92" s="38">
        <f t="shared" si="19"/>
        <v>0</v>
      </c>
      <c r="L92" s="38" t="e">
        <f t="shared" si="21"/>
        <v>#REF!</v>
      </c>
      <c r="M92" s="38" t="e">
        <f>IF(A92&gt;rety-1,#REF!,NA())/100000</f>
        <v>#REF!</v>
      </c>
      <c r="N92" s="38">
        <f t="shared" si="22"/>
        <v>0</v>
      </c>
      <c r="O92" s="37">
        <f t="shared" si="20"/>
        <v>0</v>
      </c>
      <c r="P92" s="8"/>
      <c r="Q92" s="196">
        <f>-IF(R92+1=$S$1,'Long-term financial Goals'!$B$14,0)-IF(R92+1=$U$1,'Long-term financial Goals'!$D$14,0)-IF(R92+1=$W$1,'Long-term financial Goals'!$F$14,0)-IF(R92+1=$Y$1,'Long-term financial Goals'!$H$14,0)-IF(R92+1=$AA$1,'Long-term financial Goals'!$J$14,0)</f>
        <v>0</v>
      </c>
      <c r="R92" s="43">
        <f t="shared" si="30"/>
        <v>88</v>
      </c>
      <c r="S92" s="10" t="str">
        <f t="shared" si="23"/>
        <v/>
      </c>
      <c r="T92" s="13" t="str">
        <f>IF(S92&lt;&gt;"",'Long-term financial Goals'!$B$13*(1+incg)^(S92-1),"")</f>
        <v/>
      </c>
      <c r="U92" s="10" t="str">
        <f t="shared" si="24"/>
        <v/>
      </c>
      <c r="V92" s="13" t="str">
        <f>IF(U92&lt;&gt;"",'Long-term financial Goals'!$D$13*(1+'Long-term financial Goals'!$D$9)^(U92-1),"")</f>
        <v/>
      </c>
      <c r="W92" s="10" t="str">
        <f t="shared" si="25"/>
        <v/>
      </c>
      <c r="X92" s="13" t="str">
        <f>IF(W92&lt;&gt;"",'Long-term financial Goals'!$F$13*(1+'Long-term financial Goals'!$F$9)^(W92-1),"")</f>
        <v/>
      </c>
      <c r="Y92" s="10" t="str">
        <f t="shared" si="26"/>
        <v/>
      </c>
      <c r="Z92" s="13" t="str">
        <f>IF(Y92&lt;&gt;"",'Long-term financial Goals'!$H$13*(1+'Long-term financial Goals'!$H$9)^(Y92-1),"")</f>
        <v/>
      </c>
      <c r="AA92" s="10" t="str">
        <f t="shared" si="27"/>
        <v/>
      </c>
      <c r="AB92" s="13" t="str">
        <f>IF(AA92&lt;&gt;"",'Long-term financial Goals'!$J$13*(1+'Long-term financial Goals'!$J$9)^(AA92-1),"")</f>
        <v/>
      </c>
      <c r="AC92" s="8"/>
      <c r="AD92" s="14"/>
      <c r="AE92" s="8"/>
      <c r="AF92" s="12" t="e">
        <f>IF(#REF!&lt;rg2start,"",IF(#REF!&gt;rg2cs2,"",1))</f>
        <v>#REF!</v>
      </c>
      <c r="AG92" s="8"/>
      <c r="AH92" s="13">
        <f t="shared" si="28"/>
        <v>0</v>
      </c>
      <c r="AI92"/>
      <c r="AJ92"/>
      <c r="AK92"/>
      <c r="AL92"/>
    </row>
    <row r="93" spans="1:38">
      <c r="A93" s="16">
        <f>'Retirement Planner'!D95</f>
        <v>0</v>
      </c>
      <c r="B93" s="16">
        <f t="shared" si="29"/>
        <v>89</v>
      </c>
      <c r="C93" s="13">
        <f>'Retirement Planner'!F95</f>
        <v>0</v>
      </c>
      <c r="D93" s="145">
        <f>'Retirement Planner'!H95</f>
        <v>0</v>
      </c>
      <c r="E93" s="13">
        <f>'Retirement Planner'!E95</f>
        <v>0</v>
      </c>
      <c r="F93" s="13">
        <f>'Retirement Planner'!J95</f>
        <v>0</v>
      </c>
      <c r="G93" s="13">
        <f>'Retirement Planner'!K95</f>
        <v>0</v>
      </c>
      <c r="H93" s="13">
        <f>'Retirement Planner'!M95</f>
        <v>0</v>
      </c>
      <c r="I93" s="17" t="e">
        <f>IF(A93=#REF!-1,IF(F93="none",0,F93)+G93-H93,"")</f>
        <v>#REF!</v>
      </c>
      <c r="J93" s="37">
        <f t="shared" si="18"/>
        <v>0</v>
      </c>
      <c r="K93" s="38">
        <f t="shared" si="19"/>
        <v>0</v>
      </c>
      <c r="L93" s="38" t="e">
        <f t="shared" si="21"/>
        <v>#REF!</v>
      </c>
      <c r="M93" s="38" t="e">
        <f>IF(A93&gt;rety-1,#REF!,NA())/100000</f>
        <v>#REF!</v>
      </c>
      <c r="N93" s="38">
        <f t="shared" si="22"/>
        <v>0</v>
      </c>
      <c r="O93" s="37">
        <f t="shared" si="20"/>
        <v>0</v>
      </c>
      <c r="P93" s="8"/>
      <c r="Q93" s="196">
        <f>-IF(R93+1=$S$1,'Long-term financial Goals'!$B$14,0)-IF(R93+1=$U$1,'Long-term financial Goals'!$D$14,0)-IF(R93+1=$W$1,'Long-term financial Goals'!$F$14,0)-IF(R93+1=$Y$1,'Long-term financial Goals'!$H$14,0)-IF(R93+1=$AA$1,'Long-term financial Goals'!$J$14,0)</f>
        <v>0</v>
      </c>
      <c r="R93" s="43">
        <f t="shared" si="30"/>
        <v>89</v>
      </c>
      <c r="S93" s="10" t="str">
        <f t="shared" si="23"/>
        <v/>
      </c>
      <c r="T93" s="13" t="str">
        <f>IF(S93&lt;&gt;"",'Long-term financial Goals'!$B$13*(1+incg)^(S93-1),"")</f>
        <v/>
      </c>
      <c r="U93" s="10" t="str">
        <f t="shared" si="24"/>
        <v/>
      </c>
      <c r="V93" s="13" t="str">
        <f>IF(U93&lt;&gt;"",'Long-term financial Goals'!$D$13*(1+'Long-term financial Goals'!$D$9)^(U93-1),"")</f>
        <v/>
      </c>
      <c r="W93" s="10" t="str">
        <f t="shared" si="25"/>
        <v/>
      </c>
      <c r="X93" s="13" t="str">
        <f>IF(W93&lt;&gt;"",'Long-term financial Goals'!$F$13*(1+'Long-term financial Goals'!$F$9)^(W93-1),"")</f>
        <v/>
      </c>
      <c r="Y93" s="10" t="str">
        <f t="shared" si="26"/>
        <v/>
      </c>
      <c r="Z93" s="13" t="str">
        <f>IF(Y93&lt;&gt;"",'Long-term financial Goals'!$H$13*(1+'Long-term financial Goals'!$H$9)^(Y93-1),"")</f>
        <v/>
      </c>
      <c r="AA93" s="10" t="str">
        <f t="shared" si="27"/>
        <v/>
      </c>
      <c r="AB93" s="13" t="str">
        <f>IF(AA93&lt;&gt;"",'Long-term financial Goals'!$J$13*(1+'Long-term financial Goals'!$J$9)^(AA93-1),"")</f>
        <v/>
      </c>
      <c r="AC93" s="8"/>
      <c r="AD93" s="14"/>
      <c r="AE93" s="8"/>
      <c r="AF93" s="12" t="e">
        <f>IF(#REF!&lt;rg2start,"",IF(#REF!&gt;rg2cs2,"",1))</f>
        <v>#REF!</v>
      </c>
      <c r="AG93" s="8"/>
      <c r="AH93" s="13">
        <f t="shared" si="28"/>
        <v>0</v>
      </c>
      <c r="AI93"/>
      <c r="AJ93"/>
      <c r="AK93"/>
      <c r="AL93"/>
    </row>
    <row r="94" spans="1:38">
      <c r="A94" s="16">
        <f>'Retirement Planner'!D96</f>
        <v>0</v>
      </c>
      <c r="B94" s="16">
        <f t="shared" si="29"/>
        <v>90</v>
      </c>
      <c r="C94" s="13">
        <f>'Retirement Planner'!F96</f>
        <v>0</v>
      </c>
      <c r="D94" s="145">
        <f>'Retirement Planner'!H96</f>
        <v>0</v>
      </c>
      <c r="E94" s="13">
        <f>'Retirement Planner'!E96</f>
        <v>0</v>
      </c>
      <c r="F94" s="13">
        <f>'Retirement Planner'!J96</f>
        <v>0</v>
      </c>
      <c r="G94" s="13">
        <f>'Retirement Planner'!K96</f>
        <v>0</v>
      </c>
      <c r="H94" s="13">
        <f>'Retirement Planner'!M96</f>
        <v>0</v>
      </c>
      <c r="I94" s="17" t="e">
        <f>IF(A94=#REF!-1,IF(F94="none",0,F94)+G94-H94,"")</f>
        <v>#REF!</v>
      </c>
      <c r="J94" s="37">
        <f t="shared" si="18"/>
        <v>0</v>
      </c>
      <c r="K94" s="38">
        <f t="shared" si="19"/>
        <v>0</v>
      </c>
      <c r="L94" s="38" t="e">
        <f t="shared" si="21"/>
        <v>#REF!</v>
      </c>
      <c r="M94" s="38" t="e">
        <f>IF(A94&gt;rety-1,#REF!,NA())/100000</f>
        <v>#REF!</v>
      </c>
      <c r="N94" s="38">
        <f t="shared" si="22"/>
        <v>0</v>
      </c>
      <c r="O94" s="37">
        <f t="shared" si="20"/>
        <v>0</v>
      </c>
      <c r="P94" s="8"/>
      <c r="Q94" s="196">
        <f>-IF(R94+1=$S$1,'Long-term financial Goals'!$B$14,0)-IF(R94+1=$U$1,'Long-term financial Goals'!$D$14,0)-IF(R94+1=$W$1,'Long-term financial Goals'!$F$14,0)-IF(R94+1=$Y$1,'Long-term financial Goals'!$H$14,0)-IF(R94+1=$AA$1,'Long-term financial Goals'!$J$14,0)</f>
        <v>0</v>
      </c>
      <c r="R94" s="43">
        <f t="shared" si="30"/>
        <v>90</v>
      </c>
      <c r="S94" s="10" t="str">
        <f t="shared" si="23"/>
        <v/>
      </c>
      <c r="T94" s="13" t="str">
        <f>IF(S94&lt;&gt;"",'Long-term financial Goals'!$B$13*(1+incg)^(S94-1),"")</f>
        <v/>
      </c>
      <c r="U94" s="10" t="str">
        <f t="shared" si="24"/>
        <v/>
      </c>
      <c r="V94" s="13" t="str">
        <f>IF(U94&lt;&gt;"",'Long-term financial Goals'!$D$13*(1+'Long-term financial Goals'!$D$9)^(U94-1),"")</f>
        <v/>
      </c>
      <c r="W94" s="10" t="str">
        <f t="shared" si="25"/>
        <v/>
      </c>
      <c r="X94" s="13" t="str">
        <f>IF(W94&lt;&gt;"",'Long-term financial Goals'!$F$13*(1+'Long-term financial Goals'!$F$9)^(W94-1),"")</f>
        <v/>
      </c>
      <c r="Y94" s="10" t="str">
        <f t="shared" si="26"/>
        <v/>
      </c>
      <c r="Z94" s="13" t="str">
        <f>IF(Y94&lt;&gt;"",'Long-term financial Goals'!$H$13*(1+'Long-term financial Goals'!$H$9)^(Y94-1),"")</f>
        <v/>
      </c>
      <c r="AA94" s="10" t="str">
        <f t="shared" si="27"/>
        <v/>
      </c>
      <c r="AB94" s="13" t="str">
        <f>IF(AA94&lt;&gt;"",'Long-term financial Goals'!$J$13*(1+'Long-term financial Goals'!$J$9)^(AA94-1),"")</f>
        <v/>
      </c>
      <c r="AC94" s="8"/>
      <c r="AD94" s="14"/>
      <c r="AE94" s="8"/>
      <c r="AF94" s="12" t="e">
        <f>IF(#REF!&lt;rg2start,"",IF(#REF!&gt;rg2cs2,"",1))</f>
        <v>#REF!</v>
      </c>
      <c r="AG94" s="8"/>
      <c r="AH94" s="13">
        <f t="shared" si="28"/>
        <v>0</v>
      </c>
      <c r="AI94"/>
      <c r="AJ94"/>
      <c r="AK94"/>
      <c r="AL94"/>
    </row>
    <row r="95" spans="1:38">
      <c r="A95" s="16">
        <f>'Retirement Planner'!D97</f>
        <v>0</v>
      </c>
      <c r="B95" s="16">
        <f t="shared" si="29"/>
        <v>91</v>
      </c>
      <c r="C95" s="13">
        <f>'Retirement Planner'!F97</f>
        <v>0</v>
      </c>
      <c r="D95" s="145">
        <f>'Retirement Planner'!H97</f>
        <v>0</v>
      </c>
      <c r="E95" s="13">
        <f>'Retirement Planner'!E97</f>
        <v>0</v>
      </c>
      <c r="F95" s="13">
        <f>'Retirement Planner'!J97</f>
        <v>0</v>
      </c>
      <c r="G95" s="13">
        <f>'Retirement Planner'!K97</f>
        <v>0</v>
      </c>
      <c r="H95" s="13">
        <f>'Retirement Planner'!M97</f>
        <v>0</v>
      </c>
      <c r="I95" s="17" t="e">
        <f>IF(A95=#REF!-1,IF(F95="none",0,F95)+G95-H95,"")</f>
        <v>#REF!</v>
      </c>
      <c r="J95" s="37">
        <f t="shared" si="18"/>
        <v>0</v>
      </c>
      <c r="K95" s="38">
        <f t="shared" si="19"/>
        <v>0</v>
      </c>
      <c r="L95" s="38" t="e">
        <f t="shared" si="21"/>
        <v>#REF!</v>
      </c>
      <c r="M95" s="38" t="e">
        <f>IF(A95&gt;rety-1,#REF!,NA())/100000</f>
        <v>#REF!</v>
      </c>
      <c r="N95" s="38">
        <f t="shared" si="22"/>
        <v>0</v>
      </c>
      <c r="O95" s="37">
        <f t="shared" si="20"/>
        <v>0</v>
      </c>
      <c r="P95" s="8"/>
      <c r="Q95" s="196">
        <f>-IF(R95+1=$S$1,'Long-term financial Goals'!$B$14,0)-IF(R95+1=$U$1,'Long-term financial Goals'!$D$14,0)-IF(R95+1=$W$1,'Long-term financial Goals'!$F$14,0)-IF(R95+1=$Y$1,'Long-term financial Goals'!$H$14,0)-IF(R95+1=$AA$1,'Long-term financial Goals'!$J$14,0)</f>
        <v>0</v>
      </c>
      <c r="R95" s="43">
        <f t="shared" si="30"/>
        <v>91</v>
      </c>
      <c r="S95" s="10" t="str">
        <f t="shared" si="23"/>
        <v/>
      </c>
      <c r="T95" s="13" t="str">
        <f>IF(S95&lt;&gt;"",'Long-term financial Goals'!$B$13*(1+incg)^(S95-1),"")</f>
        <v/>
      </c>
      <c r="U95" s="10" t="str">
        <f t="shared" si="24"/>
        <v/>
      </c>
      <c r="V95" s="13" t="str">
        <f>IF(U95&lt;&gt;"",'Long-term financial Goals'!$D$13*(1+'Long-term financial Goals'!$D$9)^(U95-1),"")</f>
        <v/>
      </c>
      <c r="W95" s="10" t="str">
        <f t="shared" si="25"/>
        <v/>
      </c>
      <c r="X95" s="13" t="str">
        <f>IF(W95&lt;&gt;"",'Long-term financial Goals'!$F$13*(1+'Long-term financial Goals'!$F$9)^(W95-1),"")</f>
        <v/>
      </c>
      <c r="Y95" s="10" t="str">
        <f t="shared" si="26"/>
        <v/>
      </c>
      <c r="Z95" s="13" t="str">
        <f>IF(Y95&lt;&gt;"",'Long-term financial Goals'!$H$13*(1+'Long-term financial Goals'!$H$9)^(Y95-1),"")</f>
        <v/>
      </c>
      <c r="AA95" s="10" t="str">
        <f t="shared" si="27"/>
        <v/>
      </c>
      <c r="AB95" s="13" t="str">
        <f>IF(AA95&lt;&gt;"",'Long-term financial Goals'!$J$13*(1+'Long-term financial Goals'!$J$9)^(AA95-1),"")</f>
        <v/>
      </c>
      <c r="AC95" s="8"/>
      <c r="AD95" s="14"/>
      <c r="AE95" s="8"/>
      <c r="AF95" s="12" t="e">
        <f>IF(#REF!&lt;rg2start,"",IF(#REF!&gt;rg2cs2,"",1))</f>
        <v>#REF!</v>
      </c>
      <c r="AG95" s="8"/>
      <c r="AH95" s="13">
        <f t="shared" si="28"/>
        <v>0</v>
      </c>
      <c r="AI95"/>
      <c r="AJ95"/>
      <c r="AK95"/>
      <c r="AL95"/>
    </row>
    <row r="96" spans="1:38">
      <c r="A96" s="16">
        <f>'Retirement Planner'!D98</f>
        <v>0</v>
      </c>
      <c r="B96" s="16">
        <f t="shared" si="29"/>
        <v>92</v>
      </c>
      <c r="C96" s="13">
        <f>'Retirement Planner'!F98</f>
        <v>0</v>
      </c>
      <c r="D96" s="145">
        <f>'Retirement Planner'!H98</f>
        <v>0</v>
      </c>
      <c r="E96" s="13">
        <f>'Retirement Planner'!E98</f>
        <v>0</v>
      </c>
      <c r="F96" s="13">
        <f>'Retirement Planner'!J98</f>
        <v>0</v>
      </c>
      <c r="G96" s="13">
        <f>'Retirement Planner'!K98</f>
        <v>0</v>
      </c>
      <c r="H96" s="13">
        <f>'Retirement Planner'!M98</f>
        <v>0</v>
      </c>
      <c r="I96" s="17" t="e">
        <f>IF(A96=#REF!-1,IF(F96="none",0,F96)+G96-H96,"")</f>
        <v>#REF!</v>
      </c>
      <c r="J96" s="37">
        <f t="shared" si="18"/>
        <v>0</v>
      </c>
      <c r="K96" s="38">
        <f t="shared" si="19"/>
        <v>0</v>
      </c>
      <c r="L96" s="38" t="e">
        <f t="shared" si="21"/>
        <v>#REF!</v>
      </c>
      <c r="M96" s="38" t="e">
        <f>IF(A96&gt;rety-1,#REF!,NA())/100000</f>
        <v>#REF!</v>
      </c>
      <c r="N96" s="38">
        <f t="shared" si="22"/>
        <v>0</v>
      </c>
      <c r="O96" s="37">
        <f t="shared" si="20"/>
        <v>0</v>
      </c>
      <c r="P96" s="8"/>
      <c r="Q96" s="196">
        <f>-IF(R96+1=$S$1,'Long-term financial Goals'!$B$14,0)-IF(R96+1=$U$1,'Long-term financial Goals'!$D$14,0)-IF(R96+1=$W$1,'Long-term financial Goals'!$F$14,0)-IF(R96+1=$Y$1,'Long-term financial Goals'!$H$14,0)-IF(R96+1=$AA$1,'Long-term financial Goals'!$J$14,0)</f>
        <v>0</v>
      </c>
      <c r="R96" s="43">
        <f t="shared" si="30"/>
        <v>92</v>
      </c>
      <c r="S96" s="10" t="str">
        <f t="shared" si="23"/>
        <v/>
      </c>
      <c r="T96" s="13" t="str">
        <f>IF(S96&lt;&gt;"",'Long-term financial Goals'!$B$13*(1+incg)^(S96-1),"")</f>
        <v/>
      </c>
      <c r="U96" s="10" t="str">
        <f t="shared" si="24"/>
        <v/>
      </c>
      <c r="V96" s="13" t="str">
        <f>IF(U96&lt;&gt;"",'Long-term financial Goals'!$D$13*(1+'Long-term financial Goals'!$D$9)^(U96-1),"")</f>
        <v/>
      </c>
      <c r="W96" s="10" t="str">
        <f t="shared" si="25"/>
        <v/>
      </c>
      <c r="X96" s="13" t="str">
        <f>IF(W96&lt;&gt;"",'Long-term financial Goals'!$F$13*(1+'Long-term financial Goals'!$F$9)^(W96-1),"")</f>
        <v/>
      </c>
      <c r="Y96" s="10" t="str">
        <f t="shared" si="26"/>
        <v/>
      </c>
      <c r="Z96" s="13" t="str">
        <f>IF(Y96&lt;&gt;"",'Long-term financial Goals'!$H$13*(1+'Long-term financial Goals'!$H$9)^(Y96-1),"")</f>
        <v/>
      </c>
      <c r="AA96" s="10" t="str">
        <f t="shared" si="27"/>
        <v/>
      </c>
      <c r="AB96" s="13" t="str">
        <f>IF(AA96&lt;&gt;"",'Long-term financial Goals'!$J$13*(1+'Long-term financial Goals'!$J$9)^(AA96-1),"")</f>
        <v/>
      </c>
      <c r="AC96" s="8"/>
      <c r="AD96" s="14"/>
      <c r="AE96" s="8"/>
      <c r="AF96" s="12" t="e">
        <f>IF(#REF!&lt;rg2start,"",IF(#REF!&gt;rg2cs2,"",1))</f>
        <v>#REF!</v>
      </c>
      <c r="AG96" s="8"/>
      <c r="AH96" s="13">
        <f t="shared" si="28"/>
        <v>0</v>
      </c>
      <c r="AI96"/>
      <c r="AJ96"/>
      <c r="AK96"/>
      <c r="AL96"/>
    </row>
    <row r="97" spans="1:38">
      <c r="A97" s="16">
        <f>'Retirement Planner'!D99</f>
        <v>0</v>
      </c>
      <c r="B97" s="16">
        <f t="shared" si="29"/>
        <v>93</v>
      </c>
      <c r="C97" s="13">
        <f>'Retirement Planner'!F99</f>
        <v>0</v>
      </c>
      <c r="D97" s="145">
        <f>'Retirement Planner'!H99</f>
        <v>0</v>
      </c>
      <c r="E97" s="13">
        <f>'Retirement Planner'!E99</f>
        <v>0</v>
      </c>
      <c r="F97" s="13">
        <f>'Retirement Planner'!J99</f>
        <v>0</v>
      </c>
      <c r="G97" s="13">
        <f>'Retirement Planner'!K99</f>
        <v>0</v>
      </c>
      <c r="H97" s="13">
        <f>'Retirement Planner'!M99</f>
        <v>0</v>
      </c>
      <c r="I97" s="17" t="e">
        <f>IF(A97=#REF!-1,IF(F97="none",0,F97)+G97-H97,"")</f>
        <v>#REF!</v>
      </c>
      <c r="J97" s="37">
        <f t="shared" si="18"/>
        <v>0</v>
      </c>
      <c r="K97" s="38">
        <f t="shared" si="19"/>
        <v>0</v>
      </c>
      <c r="L97" s="38" t="e">
        <f t="shared" si="21"/>
        <v>#REF!</v>
      </c>
      <c r="M97" s="38" t="e">
        <f>IF(A97&gt;rety-1,#REF!,NA())/100000</f>
        <v>#REF!</v>
      </c>
      <c r="N97" s="38">
        <f t="shared" si="22"/>
        <v>0</v>
      </c>
      <c r="O97" s="37">
        <f t="shared" si="20"/>
        <v>0</v>
      </c>
      <c r="P97" s="8"/>
      <c r="Q97" s="196">
        <f>-IF(R97+1=$S$1,'Long-term financial Goals'!$B$14,0)-IF(R97+1=$U$1,'Long-term financial Goals'!$D$14,0)-IF(R97+1=$W$1,'Long-term financial Goals'!$F$14,0)-IF(R97+1=$Y$1,'Long-term financial Goals'!$H$14,0)-IF(R97+1=$AA$1,'Long-term financial Goals'!$J$14,0)</f>
        <v>0</v>
      </c>
      <c r="R97" s="43">
        <f t="shared" si="30"/>
        <v>93</v>
      </c>
      <c r="S97" s="10" t="str">
        <f t="shared" si="23"/>
        <v/>
      </c>
      <c r="T97" s="13" t="str">
        <f>IF(S97&lt;&gt;"",'Long-term financial Goals'!$B$13*(1+incg)^(S97-1),"")</f>
        <v/>
      </c>
      <c r="U97" s="10" t="str">
        <f t="shared" si="24"/>
        <v/>
      </c>
      <c r="V97" s="13" t="str">
        <f>IF(U97&lt;&gt;"",'Long-term financial Goals'!$D$13*(1+'Long-term financial Goals'!$D$9)^(U97-1),"")</f>
        <v/>
      </c>
      <c r="W97" s="10" t="str">
        <f t="shared" si="25"/>
        <v/>
      </c>
      <c r="X97" s="13" t="str">
        <f>IF(W97&lt;&gt;"",'Long-term financial Goals'!$F$13*(1+'Long-term financial Goals'!$F$9)^(W97-1),"")</f>
        <v/>
      </c>
      <c r="Y97" s="10" t="str">
        <f t="shared" si="26"/>
        <v/>
      </c>
      <c r="Z97" s="13" t="str">
        <f>IF(Y97&lt;&gt;"",'Long-term financial Goals'!$H$13*(1+'Long-term financial Goals'!$H$9)^(Y97-1),"")</f>
        <v/>
      </c>
      <c r="AA97" s="10" t="str">
        <f t="shared" si="27"/>
        <v/>
      </c>
      <c r="AB97" s="13" t="str">
        <f>IF(AA97&lt;&gt;"",'Long-term financial Goals'!$J$13*(1+'Long-term financial Goals'!$J$9)^(AA97-1),"")</f>
        <v/>
      </c>
      <c r="AC97" s="8"/>
      <c r="AD97" s="14"/>
      <c r="AE97" s="8"/>
      <c r="AF97" s="12" t="e">
        <f>IF(#REF!&lt;rg2start,"",IF(#REF!&gt;rg2cs2,"",1))</f>
        <v>#REF!</v>
      </c>
      <c r="AG97" s="8"/>
      <c r="AH97" s="13">
        <f t="shared" si="28"/>
        <v>0</v>
      </c>
      <c r="AI97"/>
      <c r="AJ97"/>
      <c r="AK97"/>
      <c r="AL97"/>
    </row>
    <row r="98" spans="1:38">
      <c r="A98" s="16">
        <f>'Retirement Planner'!D100</f>
        <v>0</v>
      </c>
      <c r="B98" s="16">
        <f t="shared" si="29"/>
        <v>94</v>
      </c>
      <c r="C98" s="13">
        <f>'Retirement Planner'!F100</f>
        <v>0</v>
      </c>
      <c r="D98" s="145">
        <f>'Retirement Planner'!H100</f>
        <v>0</v>
      </c>
      <c r="E98" s="13">
        <f>'Retirement Planner'!E100</f>
        <v>0</v>
      </c>
      <c r="F98" s="13">
        <f>'Retirement Planner'!J100</f>
        <v>0</v>
      </c>
      <c r="G98" s="13">
        <f>'Retirement Planner'!K100</f>
        <v>0</v>
      </c>
      <c r="H98" s="13">
        <f>'Retirement Planner'!M100</f>
        <v>0</v>
      </c>
      <c r="I98" s="17" t="e">
        <f>IF(A98=#REF!-1,IF(F98="none",0,F98)+G98-H98,"")</f>
        <v>#REF!</v>
      </c>
      <c r="J98" s="37">
        <f t="shared" si="18"/>
        <v>0</v>
      </c>
      <c r="K98" s="38">
        <f t="shared" si="19"/>
        <v>0</v>
      </c>
      <c r="L98" s="38" t="e">
        <f t="shared" si="21"/>
        <v>#REF!</v>
      </c>
      <c r="M98" s="38" t="e">
        <f>IF(A98&gt;rety-1,#REF!,NA())/100000</f>
        <v>#REF!</v>
      </c>
      <c r="N98" s="38">
        <f t="shared" si="22"/>
        <v>0</v>
      </c>
      <c r="O98" s="37">
        <f t="shared" si="20"/>
        <v>0</v>
      </c>
      <c r="P98" s="8"/>
      <c r="Q98" s="196">
        <f>-IF(R98+1=$S$1,'Long-term financial Goals'!$B$14,0)-IF(R98+1=$U$1,'Long-term financial Goals'!$D$14,0)-IF(R98+1=$W$1,'Long-term financial Goals'!$F$14,0)-IF(R98+1=$Y$1,'Long-term financial Goals'!$H$14,0)-IF(R98+1=$AA$1,'Long-term financial Goals'!$J$14,0)</f>
        <v>0</v>
      </c>
      <c r="R98" s="43">
        <f t="shared" si="30"/>
        <v>94</v>
      </c>
      <c r="S98" s="10" t="str">
        <f t="shared" si="23"/>
        <v/>
      </c>
      <c r="T98" s="13" t="str">
        <f>IF(S98&lt;&gt;"",'Long-term financial Goals'!$B$13*(1+incg)^(S98-1),"")</f>
        <v/>
      </c>
      <c r="U98" s="10" t="str">
        <f t="shared" si="24"/>
        <v/>
      </c>
      <c r="V98" s="13" t="str">
        <f>IF(U98&lt;&gt;"",'Long-term financial Goals'!$D$13*(1+'Long-term financial Goals'!$D$9)^(U98-1),"")</f>
        <v/>
      </c>
      <c r="W98" s="10" t="str">
        <f t="shared" si="25"/>
        <v/>
      </c>
      <c r="X98" s="13" t="str">
        <f>IF(W98&lt;&gt;"",'Long-term financial Goals'!$F$13*(1+'Long-term financial Goals'!$F$9)^(W98-1),"")</f>
        <v/>
      </c>
      <c r="Y98" s="10" t="str">
        <f t="shared" si="26"/>
        <v/>
      </c>
      <c r="Z98" s="13" t="str">
        <f>IF(Y98&lt;&gt;"",'Long-term financial Goals'!$H$13*(1+'Long-term financial Goals'!$H$9)^(Y98-1),"")</f>
        <v/>
      </c>
      <c r="AA98" s="10" t="str">
        <f t="shared" si="27"/>
        <v/>
      </c>
      <c r="AB98" s="13" t="str">
        <f>IF(AA98&lt;&gt;"",'Long-term financial Goals'!$J$13*(1+'Long-term financial Goals'!$J$9)^(AA98-1),"")</f>
        <v/>
      </c>
      <c r="AC98" s="8"/>
      <c r="AD98" s="14"/>
      <c r="AE98" s="8"/>
      <c r="AF98" s="12" t="e">
        <f>IF(#REF!&lt;rg2start,"",IF(#REF!&gt;rg2cs2,"",1))</f>
        <v>#REF!</v>
      </c>
      <c r="AG98" s="8"/>
      <c r="AH98" s="13">
        <f t="shared" si="28"/>
        <v>0</v>
      </c>
      <c r="AI98"/>
      <c r="AJ98"/>
      <c r="AK98"/>
      <c r="AL98"/>
    </row>
    <row r="99" spans="1:38">
      <c r="A99" s="16">
        <f>'Retirement Planner'!D101</f>
        <v>0</v>
      </c>
      <c r="B99" s="16">
        <f t="shared" si="29"/>
        <v>95</v>
      </c>
      <c r="C99" s="13">
        <f>'Retirement Planner'!F101</f>
        <v>0</v>
      </c>
      <c r="D99" s="145">
        <f>'Retirement Planner'!H101</f>
        <v>0</v>
      </c>
      <c r="E99" s="13">
        <f>'Retirement Planner'!E101</f>
        <v>0</v>
      </c>
      <c r="F99" s="13">
        <f>'Retirement Planner'!J101</f>
        <v>0</v>
      </c>
      <c r="G99" s="13">
        <f>'Retirement Planner'!K101</f>
        <v>0</v>
      </c>
      <c r="H99" s="13">
        <f>'Retirement Planner'!M101</f>
        <v>0</v>
      </c>
      <c r="I99" s="17" t="e">
        <f>IF(A99=#REF!-1,IF(F99="none",0,F99)+G99-H99,"")</f>
        <v>#REF!</v>
      </c>
      <c r="J99" s="37">
        <f t="shared" si="18"/>
        <v>0</v>
      </c>
      <c r="K99" s="38">
        <f t="shared" si="19"/>
        <v>0</v>
      </c>
      <c r="L99" s="38" t="e">
        <f t="shared" si="21"/>
        <v>#REF!</v>
      </c>
      <c r="M99" s="38" t="e">
        <f>IF(A99&gt;rety-1,#REF!,NA())/100000</f>
        <v>#REF!</v>
      </c>
      <c r="N99" s="38">
        <f t="shared" si="22"/>
        <v>0</v>
      </c>
      <c r="O99" s="37">
        <f t="shared" si="20"/>
        <v>0</v>
      </c>
      <c r="P99" s="8"/>
      <c r="Q99" s="196">
        <f>-IF(R99+1=$S$1,'Long-term financial Goals'!$B$14,0)-IF(R99+1=$U$1,'Long-term financial Goals'!$D$14,0)-IF(R99+1=$W$1,'Long-term financial Goals'!$F$14,0)-IF(R99+1=$Y$1,'Long-term financial Goals'!$H$14,0)-IF(R99+1=$AA$1,'Long-term financial Goals'!$J$14,0)</f>
        <v>0</v>
      </c>
      <c r="R99" s="43">
        <f t="shared" si="30"/>
        <v>95</v>
      </c>
      <c r="S99" s="10" t="str">
        <f t="shared" si="23"/>
        <v/>
      </c>
      <c r="T99" s="13" t="str">
        <f>IF(S99&lt;&gt;"",'Long-term financial Goals'!$B$13*(1+incg)^(S99-1),"")</f>
        <v/>
      </c>
      <c r="U99" s="10" t="str">
        <f t="shared" si="24"/>
        <v/>
      </c>
      <c r="V99" s="13" t="str">
        <f>IF(U99&lt;&gt;"",'Long-term financial Goals'!$D$13*(1+'Long-term financial Goals'!$D$9)^(U99-1),"")</f>
        <v/>
      </c>
      <c r="W99" s="10" t="str">
        <f t="shared" si="25"/>
        <v/>
      </c>
      <c r="X99" s="13" t="str">
        <f>IF(W99&lt;&gt;"",'Long-term financial Goals'!$F$13*(1+'Long-term financial Goals'!$F$9)^(W99-1),"")</f>
        <v/>
      </c>
      <c r="Y99" s="10" t="str">
        <f t="shared" si="26"/>
        <v/>
      </c>
      <c r="Z99" s="13" t="str">
        <f>IF(Y99&lt;&gt;"",'Long-term financial Goals'!$H$13*(1+'Long-term financial Goals'!$H$9)^(Y99-1),"")</f>
        <v/>
      </c>
      <c r="AA99" s="10" t="str">
        <f t="shared" si="27"/>
        <v/>
      </c>
      <c r="AB99" s="13" t="str">
        <f>IF(AA99&lt;&gt;"",'Long-term financial Goals'!$J$13*(1+'Long-term financial Goals'!$J$9)^(AA99-1),"")</f>
        <v/>
      </c>
      <c r="AC99" s="8"/>
      <c r="AD99" s="14"/>
      <c r="AE99" s="8"/>
      <c r="AF99" s="12" t="e">
        <f>IF(#REF!&lt;rg2start,"",IF(#REF!&gt;rg2cs2,"",1))</f>
        <v>#REF!</v>
      </c>
      <c r="AG99" s="8"/>
      <c r="AH99" s="13">
        <f t="shared" si="28"/>
        <v>0</v>
      </c>
      <c r="AI99"/>
      <c r="AJ99"/>
      <c r="AK99"/>
      <c r="AL99"/>
    </row>
    <row r="100" spans="1:38">
      <c r="A100" s="16">
        <f>'Retirement Planner'!D102</f>
        <v>0</v>
      </c>
      <c r="B100" s="16">
        <f t="shared" si="29"/>
        <v>96</v>
      </c>
      <c r="C100" s="13">
        <f>'Retirement Planner'!F102</f>
        <v>0</v>
      </c>
      <c r="D100" s="145">
        <f>'Retirement Planner'!H102</f>
        <v>0</v>
      </c>
      <c r="E100" s="13">
        <f>'Retirement Planner'!E102</f>
        <v>0</v>
      </c>
      <c r="F100" s="13">
        <f>'Retirement Planner'!J102</f>
        <v>0</v>
      </c>
      <c r="G100" s="13">
        <f>'Retirement Planner'!K102</f>
        <v>0</v>
      </c>
      <c r="H100" s="13">
        <f>'Retirement Planner'!M102</f>
        <v>0</v>
      </c>
      <c r="I100" s="17" t="e">
        <f>IF(A100=#REF!-1,IF(F100="none",0,F100)+G100-H100,"")</f>
        <v>#REF!</v>
      </c>
      <c r="J100" s="37">
        <f t="shared" ref="J100:J131" si="31">IF(A100="",NA(),A100)</f>
        <v>0</v>
      </c>
      <c r="K100" s="38">
        <f t="shared" ref="K100:K131" si="32">IF(C100="",NA(),C100)/100000</f>
        <v>0</v>
      </c>
      <c r="L100" s="38" t="e">
        <f t="shared" si="21"/>
        <v>#REF!</v>
      </c>
      <c r="M100" s="38" t="e">
        <f>IF(A100&gt;rety-1,#REF!,NA())/100000</f>
        <v>#REF!</v>
      </c>
      <c r="N100" s="38">
        <f t="shared" si="22"/>
        <v>0</v>
      </c>
      <c r="O100" s="37">
        <f t="shared" ref="O100:O131" si="33">IF(H100="",NA(),H100)/100000</f>
        <v>0</v>
      </c>
      <c r="P100" s="8"/>
      <c r="Q100" s="196">
        <f>-IF(R100+1=$S$1,'Long-term financial Goals'!$B$14,0)-IF(R100+1=$U$1,'Long-term financial Goals'!$D$14,0)-IF(R100+1=$W$1,'Long-term financial Goals'!$F$14,0)-IF(R100+1=$Y$1,'Long-term financial Goals'!$H$14,0)-IF(R100+1=$AA$1,'Long-term financial Goals'!$J$14,0)</f>
        <v>0</v>
      </c>
      <c r="R100" s="43">
        <f t="shared" si="30"/>
        <v>96</v>
      </c>
      <c r="S100" s="10" t="str">
        <f t="shared" si="23"/>
        <v/>
      </c>
      <c r="T100" s="13" t="str">
        <f>IF(S100&lt;&gt;"",'Long-term financial Goals'!$B$13*(1+incg)^(S100-1),"")</f>
        <v/>
      </c>
      <c r="U100" s="10" t="str">
        <f t="shared" si="24"/>
        <v/>
      </c>
      <c r="V100" s="13" t="str">
        <f>IF(U100&lt;&gt;"",'Long-term financial Goals'!$D$13*(1+'Long-term financial Goals'!$D$9)^(U100-1),"")</f>
        <v/>
      </c>
      <c r="W100" s="10" t="str">
        <f t="shared" si="25"/>
        <v/>
      </c>
      <c r="X100" s="13" t="str">
        <f>IF(W100&lt;&gt;"",'Long-term financial Goals'!$F$13*(1+'Long-term financial Goals'!$F$9)^(W100-1),"")</f>
        <v/>
      </c>
      <c r="Y100" s="10" t="str">
        <f t="shared" si="26"/>
        <v/>
      </c>
      <c r="Z100" s="13" t="str">
        <f>IF(Y100&lt;&gt;"",'Long-term financial Goals'!$H$13*(1+'Long-term financial Goals'!$H$9)^(Y100-1),"")</f>
        <v/>
      </c>
      <c r="AA100" s="10" t="str">
        <f t="shared" si="27"/>
        <v/>
      </c>
      <c r="AB100" s="13" t="str">
        <f>IF(AA100&lt;&gt;"",'Long-term financial Goals'!$J$13*(1+'Long-term financial Goals'!$J$9)^(AA100-1),"")</f>
        <v/>
      </c>
      <c r="AC100" s="8"/>
      <c r="AD100" s="14"/>
      <c r="AE100" s="8"/>
      <c r="AF100" s="12" t="e">
        <f>IF(#REF!&lt;rg2start,"",IF(#REF!&gt;rg2cs2,"",1))</f>
        <v>#REF!</v>
      </c>
      <c r="AG100" s="8"/>
      <c r="AH100" s="13">
        <f t="shared" si="28"/>
        <v>0</v>
      </c>
      <c r="AI100"/>
      <c r="AJ100"/>
      <c r="AK100"/>
      <c r="AL100"/>
    </row>
    <row r="101" spans="1:38">
      <c r="A101" s="16">
        <f>'Retirement Planner'!D103</f>
        <v>0</v>
      </c>
      <c r="B101" s="16">
        <f t="shared" si="29"/>
        <v>97</v>
      </c>
      <c r="C101" s="13">
        <f>'Retirement Planner'!F103</f>
        <v>0</v>
      </c>
      <c r="D101" s="145">
        <f>'Retirement Planner'!H103</f>
        <v>0</v>
      </c>
      <c r="E101" s="13">
        <f>'Retirement Planner'!E103</f>
        <v>0</v>
      </c>
      <c r="F101" s="13">
        <f>'Retirement Planner'!J103</f>
        <v>0</v>
      </c>
      <c r="G101" s="13">
        <f>'Retirement Planner'!K103</f>
        <v>0</v>
      </c>
      <c r="H101" s="13">
        <f>'Retirement Planner'!M103</f>
        <v>0</v>
      </c>
      <c r="I101" s="17" t="e">
        <f>IF(A101=#REF!-1,IF(F101="none",0,F101)+G101-H101,"")</f>
        <v>#REF!</v>
      </c>
      <c r="J101" s="37">
        <f t="shared" si="31"/>
        <v>0</v>
      </c>
      <c r="K101" s="38">
        <f t="shared" si="32"/>
        <v>0</v>
      </c>
      <c r="L101" s="38" t="e">
        <f t="shared" ref="L101:L132" si="34">M101+N101</f>
        <v>#REF!</v>
      </c>
      <c r="M101" s="38" t="e">
        <f>IF(A101&gt;rety-1,#REF!,NA())/100000</f>
        <v>#REF!</v>
      </c>
      <c r="N101" s="38">
        <f t="shared" ref="N101:N132" si="35">IF(D101="",NA(),IF(E101&lt;&gt;0,NA(),D101))/100000</f>
        <v>0</v>
      </c>
      <c r="O101" s="37">
        <f t="shared" si="33"/>
        <v>0</v>
      </c>
      <c r="P101" s="8"/>
      <c r="Q101" s="196">
        <f>-IF(R101+1=$S$1,'Long-term financial Goals'!$B$14,0)-IF(R101+1=$U$1,'Long-term financial Goals'!$D$14,0)-IF(R101+1=$W$1,'Long-term financial Goals'!$F$14,0)-IF(R101+1=$Y$1,'Long-term financial Goals'!$H$14,0)-IF(R101+1=$AA$1,'Long-term financial Goals'!$J$14,0)</f>
        <v>0</v>
      </c>
      <c r="R101" s="43">
        <f t="shared" si="30"/>
        <v>97</v>
      </c>
      <c r="S101" s="10" t="str">
        <f t="shared" si="23"/>
        <v/>
      </c>
      <c r="T101" s="13" t="str">
        <f>IF(S101&lt;&gt;"",'Long-term financial Goals'!$B$13*(1+incg)^(S101-1),"")</f>
        <v/>
      </c>
      <c r="U101" s="10" t="str">
        <f t="shared" si="24"/>
        <v/>
      </c>
      <c r="V101" s="13" t="str">
        <f>IF(U101&lt;&gt;"",'Long-term financial Goals'!$D$13*(1+'Long-term financial Goals'!$D$9)^(U101-1),"")</f>
        <v/>
      </c>
      <c r="W101" s="10" t="str">
        <f t="shared" si="25"/>
        <v/>
      </c>
      <c r="X101" s="13" t="str">
        <f>IF(W101&lt;&gt;"",'Long-term financial Goals'!$F$13*(1+'Long-term financial Goals'!$F$9)^(W101-1),"")</f>
        <v/>
      </c>
      <c r="Y101" s="10" t="str">
        <f t="shared" si="26"/>
        <v/>
      </c>
      <c r="Z101" s="13" t="str">
        <f>IF(Y101&lt;&gt;"",'Long-term financial Goals'!$H$13*(1+'Long-term financial Goals'!$H$9)^(Y101-1),"")</f>
        <v/>
      </c>
      <c r="AA101" s="10" t="str">
        <f t="shared" si="27"/>
        <v/>
      </c>
      <c r="AB101" s="13" t="str">
        <f>IF(AA101&lt;&gt;"",'Long-term financial Goals'!$J$13*(1+'Long-term financial Goals'!$J$9)^(AA101-1),"")</f>
        <v/>
      </c>
      <c r="AC101" s="8"/>
      <c r="AD101" s="14"/>
      <c r="AE101" s="8"/>
      <c r="AF101" s="12" t="e">
        <f>IF(#REF!&lt;rg2start,"",IF(#REF!&gt;rg2cs2,"",1))</f>
        <v>#REF!</v>
      </c>
      <c r="AG101" s="8"/>
      <c r="AH101" s="13">
        <f t="shared" si="28"/>
        <v>0</v>
      </c>
      <c r="AI101"/>
      <c r="AJ101"/>
      <c r="AK101"/>
      <c r="AL101"/>
    </row>
    <row r="102" spans="1:38">
      <c r="A102" s="16">
        <f>'Retirement Planner'!D104</f>
        <v>0</v>
      </c>
      <c r="B102" s="16">
        <f t="shared" si="29"/>
        <v>98</v>
      </c>
      <c r="C102" s="13">
        <f>'Retirement Planner'!F104</f>
        <v>0</v>
      </c>
      <c r="D102" s="145">
        <f>'Retirement Planner'!H104</f>
        <v>0</v>
      </c>
      <c r="E102" s="13">
        <f>'Retirement Planner'!E104</f>
        <v>0</v>
      </c>
      <c r="F102" s="13">
        <f>'Retirement Planner'!J104</f>
        <v>0</v>
      </c>
      <c r="G102" s="13">
        <f>'Retirement Planner'!K104</f>
        <v>0</v>
      </c>
      <c r="H102" s="13">
        <f>'Retirement Planner'!M104</f>
        <v>0</v>
      </c>
      <c r="I102" s="17" t="e">
        <f>IF(A102=#REF!-1,IF(F102="none",0,F102)+G102-H102,"")</f>
        <v>#REF!</v>
      </c>
      <c r="J102" s="37">
        <f t="shared" si="31"/>
        <v>0</v>
      </c>
      <c r="K102" s="38">
        <f t="shared" si="32"/>
        <v>0</v>
      </c>
      <c r="L102" s="38" t="e">
        <f t="shared" si="34"/>
        <v>#REF!</v>
      </c>
      <c r="M102" s="38" t="e">
        <f>IF(A102&gt;rety-1,#REF!,NA())/100000</f>
        <v>#REF!</v>
      </c>
      <c r="N102" s="38">
        <f t="shared" si="35"/>
        <v>0</v>
      </c>
      <c r="O102" s="37">
        <f t="shared" si="33"/>
        <v>0</v>
      </c>
      <c r="P102" s="8"/>
      <c r="Q102" s="196">
        <f>-IF(R102+1=$S$1,'Long-term financial Goals'!$B$14,0)-IF(R102+1=$U$1,'Long-term financial Goals'!$D$14,0)-IF(R102+1=$W$1,'Long-term financial Goals'!$F$14,0)-IF(R102+1=$Y$1,'Long-term financial Goals'!$H$14,0)-IF(R102+1=$AA$1,'Long-term financial Goals'!$J$14,0)</f>
        <v>0</v>
      </c>
      <c r="R102" s="43">
        <f t="shared" si="30"/>
        <v>98</v>
      </c>
      <c r="S102" s="10" t="str">
        <f t="shared" si="23"/>
        <v/>
      </c>
      <c r="T102" s="13" t="str">
        <f>IF(S102&lt;&gt;"",'Long-term financial Goals'!$B$13*(1+incg)^(S102-1),"")</f>
        <v/>
      </c>
      <c r="U102" s="10" t="str">
        <f t="shared" si="24"/>
        <v/>
      </c>
      <c r="V102" s="13" t="str">
        <f>IF(U102&lt;&gt;"",'Long-term financial Goals'!$D$13*(1+'Long-term financial Goals'!$D$9)^(U102-1),"")</f>
        <v/>
      </c>
      <c r="W102" s="10" t="str">
        <f t="shared" si="25"/>
        <v/>
      </c>
      <c r="X102" s="13" t="str">
        <f>IF(W102&lt;&gt;"",'Long-term financial Goals'!$F$13*(1+'Long-term financial Goals'!$F$9)^(W102-1),"")</f>
        <v/>
      </c>
      <c r="Y102" s="10" t="str">
        <f t="shared" si="26"/>
        <v/>
      </c>
      <c r="Z102" s="13" t="str">
        <f>IF(Y102&lt;&gt;"",'Long-term financial Goals'!$H$13*(1+'Long-term financial Goals'!$H$9)^(Y102-1),"")</f>
        <v/>
      </c>
      <c r="AA102" s="10" t="str">
        <f t="shared" si="27"/>
        <v/>
      </c>
      <c r="AB102" s="13" t="str">
        <f>IF(AA102&lt;&gt;"",'Long-term financial Goals'!$J$13*(1+'Long-term financial Goals'!$J$9)^(AA102-1),"")</f>
        <v/>
      </c>
      <c r="AC102" s="8"/>
      <c r="AD102" s="14"/>
      <c r="AE102" s="8"/>
      <c r="AF102" s="12" t="e">
        <f>IF(#REF!&lt;rg2start,"",IF(#REF!&gt;rg2cs2,"",1))</f>
        <v>#REF!</v>
      </c>
      <c r="AG102" s="8"/>
      <c r="AH102" s="13">
        <f t="shared" si="28"/>
        <v>0</v>
      </c>
      <c r="AI102"/>
      <c r="AJ102"/>
      <c r="AK102"/>
      <c r="AL102"/>
    </row>
    <row r="103" spans="1:38">
      <c r="A103" s="16">
        <f>'Retirement Planner'!D105</f>
        <v>0</v>
      </c>
      <c r="B103" s="16">
        <f t="shared" si="29"/>
        <v>99</v>
      </c>
      <c r="C103" s="13">
        <f>'Retirement Planner'!F105</f>
        <v>0</v>
      </c>
      <c r="D103" s="145">
        <f>'Retirement Planner'!H105</f>
        <v>0</v>
      </c>
      <c r="E103" s="13">
        <f>'Retirement Planner'!E105</f>
        <v>0</v>
      </c>
      <c r="F103" s="13">
        <f>'Retirement Planner'!J105</f>
        <v>0</v>
      </c>
      <c r="G103" s="13">
        <f>'Retirement Planner'!K105</f>
        <v>0</v>
      </c>
      <c r="H103" s="13">
        <f>'Retirement Planner'!M105</f>
        <v>0</v>
      </c>
      <c r="I103" s="17" t="e">
        <f>IF(A103=#REF!-1,IF(F103="none",0,F103)+G103-H103,"")</f>
        <v>#REF!</v>
      </c>
      <c r="J103" s="37">
        <f t="shared" si="31"/>
        <v>0</v>
      </c>
      <c r="K103" s="38">
        <f t="shared" si="32"/>
        <v>0</v>
      </c>
      <c r="L103" s="38" t="e">
        <f t="shared" si="34"/>
        <v>#REF!</v>
      </c>
      <c r="M103" s="38" t="e">
        <f>IF(A103&gt;rety-1,#REF!,NA())/100000</f>
        <v>#REF!</v>
      </c>
      <c r="N103" s="38">
        <f t="shared" si="35"/>
        <v>0</v>
      </c>
      <c r="O103" s="37">
        <f t="shared" si="33"/>
        <v>0</v>
      </c>
      <c r="P103" s="8"/>
      <c r="Q103" s="196">
        <f>-IF(R103+1=$S$1,'Long-term financial Goals'!$B$14,0)-IF(R103+1=$U$1,'Long-term financial Goals'!$D$14,0)-IF(R103+1=$W$1,'Long-term financial Goals'!$F$14,0)-IF(R103+1=$Y$1,'Long-term financial Goals'!$H$14,0)-IF(R103+1=$AA$1,'Long-term financial Goals'!$J$14,0)</f>
        <v>0</v>
      </c>
      <c r="R103" s="43">
        <f t="shared" si="30"/>
        <v>99</v>
      </c>
      <c r="S103" s="10" t="str">
        <f t="shared" si="23"/>
        <v/>
      </c>
      <c r="T103" s="13" t="str">
        <f>IF(S103&lt;&gt;"",'Long-term financial Goals'!$B$13*(1+incg)^(S103-1),"")</f>
        <v/>
      </c>
      <c r="U103" s="10" t="str">
        <f t="shared" si="24"/>
        <v/>
      </c>
      <c r="V103" s="13" t="str">
        <f>IF(U103&lt;&gt;"",'Long-term financial Goals'!$D$13*(1+'Long-term financial Goals'!$D$9)^(U103-1),"")</f>
        <v/>
      </c>
      <c r="W103" s="10" t="str">
        <f t="shared" si="25"/>
        <v/>
      </c>
      <c r="X103" s="13" t="str">
        <f>IF(W103&lt;&gt;"",'Long-term financial Goals'!$F$13*(1+'Long-term financial Goals'!$F$9)^(W103-1),"")</f>
        <v/>
      </c>
      <c r="Y103" s="10" t="str">
        <f t="shared" si="26"/>
        <v/>
      </c>
      <c r="Z103" s="13" t="str">
        <f>IF(Y103&lt;&gt;"",'Long-term financial Goals'!$H$13*(1+'Long-term financial Goals'!$H$9)^(Y103-1),"")</f>
        <v/>
      </c>
      <c r="AA103" s="10" t="str">
        <f t="shared" si="27"/>
        <v/>
      </c>
      <c r="AB103" s="13" t="str">
        <f>IF(AA103&lt;&gt;"",'Long-term financial Goals'!$J$13*(1+'Long-term financial Goals'!$J$9)^(AA103-1),"")</f>
        <v/>
      </c>
      <c r="AC103" s="8"/>
      <c r="AD103" s="14"/>
      <c r="AE103" s="8"/>
      <c r="AF103" s="12" t="e">
        <f>IF(#REF!&lt;rg2start,"",IF(#REF!&gt;rg2cs2,"",1))</f>
        <v>#REF!</v>
      </c>
      <c r="AG103" s="8"/>
      <c r="AH103" s="13">
        <f t="shared" si="28"/>
        <v>0</v>
      </c>
      <c r="AI103"/>
      <c r="AJ103"/>
      <c r="AK103"/>
      <c r="AL103"/>
    </row>
    <row r="104" spans="1:38">
      <c r="A104" s="16">
        <f>'Retirement Planner'!D106</f>
        <v>0</v>
      </c>
      <c r="B104" s="16">
        <f t="shared" si="29"/>
        <v>100</v>
      </c>
      <c r="C104" s="13">
        <f>'Retirement Planner'!F106</f>
        <v>0</v>
      </c>
      <c r="D104" s="145">
        <f>'Retirement Planner'!H106</f>
        <v>0</v>
      </c>
      <c r="E104" s="13">
        <f>'Retirement Planner'!E106</f>
        <v>0</v>
      </c>
      <c r="F104" s="13">
        <f>'Retirement Planner'!J106</f>
        <v>0</v>
      </c>
      <c r="G104" s="13">
        <f>'Retirement Planner'!K106</f>
        <v>0</v>
      </c>
      <c r="H104" s="13">
        <f>'Retirement Planner'!M106</f>
        <v>0</v>
      </c>
      <c r="I104" s="17" t="e">
        <f>IF(A104=#REF!-1,IF(F104="none",0,F104)+G104-H104,"")</f>
        <v>#REF!</v>
      </c>
      <c r="J104" s="37">
        <f t="shared" si="31"/>
        <v>0</v>
      </c>
      <c r="K104" s="38">
        <f t="shared" si="32"/>
        <v>0</v>
      </c>
      <c r="L104" s="38" t="e">
        <f t="shared" si="34"/>
        <v>#REF!</v>
      </c>
      <c r="M104" s="38" t="e">
        <f>IF(A104&gt;rety-1,#REF!,NA())/100000</f>
        <v>#REF!</v>
      </c>
      <c r="N104" s="38">
        <f t="shared" si="35"/>
        <v>0</v>
      </c>
      <c r="O104" s="37">
        <f t="shared" si="33"/>
        <v>0</v>
      </c>
      <c r="P104" s="8"/>
      <c r="Q104" s="196">
        <f>-IF(R104+1=$S$1,'Long-term financial Goals'!$B$14,0)-IF(R104+1=$U$1,'Long-term financial Goals'!$D$14,0)-IF(R104+1=$W$1,'Long-term financial Goals'!$F$14,0)-IF(R104+1=$Y$1,'Long-term financial Goals'!$H$14,0)-IF(R104+1=$AA$1,'Long-term financial Goals'!$J$14,0)</f>
        <v>0</v>
      </c>
      <c r="R104" s="43">
        <f t="shared" si="30"/>
        <v>100</v>
      </c>
      <c r="S104" s="10" t="str">
        <f t="shared" si="23"/>
        <v/>
      </c>
      <c r="T104" s="13" t="str">
        <f>IF(S104&lt;&gt;"",'Long-term financial Goals'!$B$13*(1+incg)^(S104-1),"")</f>
        <v/>
      </c>
      <c r="U104" s="10" t="str">
        <f t="shared" si="24"/>
        <v/>
      </c>
      <c r="V104" s="13" t="str">
        <f>IF(U104&lt;&gt;"",'Long-term financial Goals'!$D$13*(1+'Long-term financial Goals'!$D$9)^(U104-1),"")</f>
        <v/>
      </c>
      <c r="W104" s="10" t="str">
        <f t="shared" si="25"/>
        <v/>
      </c>
      <c r="X104" s="13" t="str">
        <f>IF(W104&lt;&gt;"",'Long-term financial Goals'!$F$13*(1+'Long-term financial Goals'!$F$9)^(W104-1),"")</f>
        <v/>
      </c>
      <c r="Y104" s="10" t="str">
        <f t="shared" si="26"/>
        <v/>
      </c>
      <c r="Z104" s="13" t="str">
        <f>IF(Y104&lt;&gt;"",'Long-term financial Goals'!$H$13*(1+'Long-term financial Goals'!$H$9)^(Y104-1),"")</f>
        <v/>
      </c>
      <c r="AA104" s="10" t="str">
        <f t="shared" si="27"/>
        <v/>
      </c>
      <c r="AB104" s="13" t="str">
        <f>IF(AA104&lt;&gt;"",'Long-term financial Goals'!$J$13*(1+'Long-term financial Goals'!$J$9)^(AA104-1),"")</f>
        <v/>
      </c>
      <c r="AC104" s="8"/>
      <c r="AD104" s="14"/>
      <c r="AE104" s="8"/>
      <c r="AF104" s="12" t="e">
        <f>IF(#REF!&lt;rg2start,"",IF(#REF!&gt;rg2cs2,"",1))</f>
        <v>#REF!</v>
      </c>
      <c r="AG104" s="8"/>
      <c r="AH104" s="13">
        <f t="shared" si="28"/>
        <v>0</v>
      </c>
      <c r="AI104"/>
      <c r="AJ104"/>
      <c r="AK104"/>
      <c r="AL104"/>
    </row>
    <row r="105" spans="1:38">
      <c r="A105" s="16">
        <f>'Retirement Planner'!D107</f>
        <v>0</v>
      </c>
      <c r="B105" s="16">
        <f t="shared" si="29"/>
        <v>101</v>
      </c>
      <c r="C105" s="13">
        <f>'Retirement Planner'!F107</f>
        <v>0</v>
      </c>
      <c r="D105" s="145">
        <f>'Retirement Planner'!H107</f>
        <v>0</v>
      </c>
      <c r="E105" s="13">
        <f>'Retirement Planner'!E107</f>
        <v>0</v>
      </c>
      <c r="F105" s="13">
        <f>'Retirement Planner'!J107</f>
        <v>0</v>
      </c>
      <c r="G105" s="13">
        <f>'Retirement Planner'!K107</f>
        <v>0</v>
      </c>
      <c r="H105" s="13">
        <f>'Retirement Planner'!M107</f>
        <v>0</v>
      </c>
      <c r="I105" s="17" t="e">
        <f>IF(A105=#REF!-1,IF(F105="none",0,F105)+G105-H105,"")</f>
        <v>#REF!</v>
      </c>
      <c r="J105" s="37">
        <f t="shared" si="31"/>
        <v>0</v>
      </c>
      <c r="K105" s="38">
        <f t="shared" si="32"/>
        <v>0</v>
      </c>
      <c r="L105" s="38" t="e">
        <f t="shared" si="34"/>
        <v>#REF!</v>
      </c>
      <c r="M105" s="38" t="e">
        <f>IF(A105&gt;rety-1,#REF!,NA())/100000</f>
        <v>#REF!</v>
      </c>
      <c r="N105" s="38">
        <f t="shared" si="35"/>
        <v>0</v>
      </c>
      <c r="O105" s="37">
        <f t="shared" si="33"/>
        <v>0</v>
      </c>
      <c r="P105" s="8"/>
      <c r="Q105" s="196">
        <f>-IF(R105+1=$S$1,'Long-term financial Goals'!$B$14,0)-IF(R105+1=$U$1,'Long-term financial Goals'!$D$14,0)-IF(R105+1=$W$1,'Long-term financial Goals'!$F$14,0)-IF(R105+1=$Y$1,'Long-term financial Goals'!$H$14,0)-IF(R105+1=$AA$1,'Long-term financial Goals'!$J$14,0)</f>
        <v>0</v>
      </c>
      <c r="R105" s="43">
        <f t="shared" si="30"/>
        <v>101</v>
      </c>
      <c r="S105" s="10" t="str">
        <f t="shared" si="23"/>
        <v/>
      </c>
      <c r="T105" s="13" t="str">
        <f>IF(S105&lt;&gt;"",'Long-term financial Goals'!$B$13*(1+incg)^(S105-1),"")</f>
        <v/>
      </c>
      <c r="U105" s="10" t="str">
        <f t="shared" si="24"/>
        <v/>
      </c>
      <c r="V105" s="13" t="str">
        <f>IF(U105&lt;&gt;"",'Long-term financial Goals'!$D$13*(1+'Long-term financial Goals'!$D$9)^(U105-1),"")</f>
        <v/>
      </c>
      <c r="W105" s="10" t="str">
        <f t="shared" si="25"/>
        <v/>
      </c>
      <c r="X105" s="13" t="str">
        <f>IF(W105&lt;&gt;"",'Long-term financial Goals'!$F$13*(1+'Long-term financial Goals'!$F$9)^(W105-1),"")</f>
        <v/>
      </c>
      <c r="Y105" s="10" t="str">
        <f t="shared" si="26"/>
        <v/>
      </c>
      <c r="Z105" s="13" t="str">
        <f>IF(Y105&lt;&gt;"",'Long-term financial Goals'!$H$13*(1+'Long-term financial Goals'!$H$9)^(Y105-1),"")</f>
        <v/>
      </c>
      <c r="AA105" s="10" t="str">
        <f t="shared" si="27"/>
        <v/>
      </c>
      <c r="AB105" s="13" t="str">
        <f>IF(AA105&lt;&gt;"",'Long-term financial Goals'!$J$13*(1+'Long-term financial Goals'!$J$9)^(AA105-1),"")</f>
        <v/>
      </c>
      <c r="AC105" s="8"/>
      <c r="AD105" s="14"/>
      <c r="AE105" s="8"/>
      <c r="AF105" s="12" t="e">
        <f>IF(#REF!&lt;rg2start,"",IF(#REF!&gt;rg2cs2,"",1))</f>
        <v>#REF!</v>
      </c>
      <c r="AG105" s="8"/>
      <c r="AH105" s="13">
        <f t="shared" si="28"/>
        <v>0</v>
      </c>
      <c r="AI105"/>
      <c r="AJ105"/>
      <c r="AK105"/>
      <c r="AL105"/>
    </row>
    <row r="106" spans="1:38">
      <c r="A106" s="16">
        <f>'Retirement Planner'!D108</f>
        <v>0</v>
      </c>
      <c r="B106" s="16">
        <f t="shared" si="29"/>
        <v>102</v>
      </c>
      <c r="C106" s="13">
        <f>'Retirement Planner'!F108</f>
        <v>0</v>
      </c>
      <c r="D106" s="145">
        <f>'Retirement Planner'!H108</f>
        <v>0</v>
      </c>
      <c r="E106" s="13">
        <f>'Retirement Planner'!E108</f>
        <v>0</v>
      </c>
      <c r="F106" s="13">
        <f>'Retirement Planner'!J108</f>
        <v>0</v>
      </c>
      <c r="G106" s="13">
        <f>'Retirement Planner'!K108</f>
        <v>0</v>
      </c>
      <c r="H106" s="13">
        <f>'Retirement Planner'!M108</f>
        <v>0</v>
      </c>
      <c r="I106" s="17" t="e">
        <f>IF(A106=#REF!-1,IF(F106="none",0,F106)+G106-H106,"")</f>
        <v>#REF!</v>
      </c>
      <c r="J106" s="37">
        <f t="shared" si="31"/>
        <v>0</v>
      </c>
      <c r="K106" s="38">
        <f t="shared" si="32"/>
        <v>0</v>
      </c>
      <c r="L106" s="38" t="e">
        <f t="shared" si="34"/>
        <v>#REF!</v>
      </c>
      <c r="M106" s="38" t="e">
        <f>IF(A106&gt;rety-1,#REF!,NA())/100000</f>
        <v>#REF!</v>
      </c>
      <c r="N106" s="38">
        <f t="shared" si="35"/>
        <v>0</v>
      </c>
      <c r="O106" s="37">
        <f t="shared" si="33"/>
        <v>0</v>
      </c>
      <c r="P106" s="8"/>
      <c r="Q106" s="196">
        <f>-IF(R106+1=$S$1,'Long-term financial Goals'!$B$14,0)-IF(R106+1=$U$1,'Long-term financial Goals'!$D$14,0)-IF(R106+1=$W$1,'Long-term financial Goals'!$F$14,0)-IF(R106+1=$Y$1,'Long-term financial Goals'!$H$14,0)-IF(R106+1=$AA$1,'Long-term financial Goals'!$J$14,0)</f>
        <v>0</v>
      </c>
      <c r="R106" s="43">
        <f t="shared" si="30"/>
        <v>102</v>
      </c>
      <c r="S106" s="10" t="str">
        <f t="shared" si="23"/>
        <v/>
      </c>
      <c r="T106" s="13" t="str">
        <f>IF(S106&lt;&gt;"",'Long-term financial Goals'!$B$13*(1+incg)^(S106-1),"")</f>
        <v/>
      </c>
      <c r="U106" s="10" t="str">
        <f t="shared" si="24"/>
        <v/>
      </c>
      <c r="V106" s="13" t="str">
        <f>IF(U106&lt;&gt;"",'Long-term financial Goals'!$D$13*(1+'Long-term financial Goals'!$D$9)^(U106-1),"")</f>
        <v/>
      </c>
      <c r="W106" s="10" t="str">
        <f t="shared" si="25"/>
        <v/>
      </c>
      <c r="X106" s="13" t="str">
        <f>IF(W106&lt;&gt;"",'Long-term financial Goals'!$F$13*(1+'Long-term financial Goals'!$F$9)^(W106-1),"")</f>
        <v/>
      </c>
      <c r="Y106" s="10" t="str">
        <f t="shared" si="26"/>
        <v/>
      </c>
      <c r="Z106" s="13" t="str">
        <f>IF(Y106&lt;&gt;"",'Long-term financial Goals'!$H$13*(1+'Long-term financial Goals'!$H$9)^(Y106-1),"")</f>
        <v/>
      </c>
      <c r="AA106" s="10" t="str">
        <f t="shared" si="27"/>
        <v/>
      </c>
      <c r="AB106" s="13" t="str">
        <f>IF(AA106&lt;&gt;"",'Long-term financial Goals'!$J$13*(1+'Long-term financial Goals'!$J$9)^(AA106-1),"")</f>
        <v/>
      </c>
      <c r="AC106" s="8"/>
      <c r="AD106" s="14"/>
      <c r="AE106" s="8"/>
      <c r="AF106" s="12" t="e">
        <f>IF(#REF!&lt;rg2start,"",IF(#REF!&gt;rg2cs2,"",1))</f>
        <v>#REF!</v>
      </c>
      <c r="AG106" s="8"/>
      <c r="AH106" s="13">
        <f t="shared" si="28"/>
        <v>0</v>
      </c>
      <c r="AI106"/>
      <c r="AJ106"/>
      <c r="AK106"/>
      <c r="AL106"/>
    </row>
    <row r="107" spans="1:38">
      <c r="A107" s="16">
        <f>'Retirement Planner'!D109</f>
        <v>0</v>
      </c>
      <c r="B107" s="16">
        <f t="shared" si="29"/>
        <v>103</v>
      </c>
      <c r="C107" s="13">
        <f>'Retirement Planner'!F109</f>
        <v>0</v>
      </c>
      <c r="D107" s="145">
        <f>'Retirement Planner'!H109</f>
        <v>0</v>
      </c>
      <c r="E107" s="13">
        <f>'Retirement Planner'!E109</f>
        <v>0</v>
      </c>
      <c r="F107" s="13">
        <f>'Retirement Planner'!J109</f>
        <v>0</v>
      </c>
      <c r="G107" s="13">
        <f>'Retirement Planner'!K109</f>
        <v>0</v>
      </c>
      <c r="H107" s="13">
        <f>'Retirement Planner'!M109</f>
        <v>0</v>
      </c>
      <c r="I107" s="17" t="e">
        <f>IF(A107=#REF!-1,IF(F107="none",0,F107)+G107-H107,"")</f>
        <v>#REF!</v>
      </c>
      <c r="J107" s="37">
        <f t="shared" si="31"/>
        <v>0</v>
      </c>
      <c r="K107" s="38">
        <f t="shared" si="32"/>
        <v>0</v>
      </c>
      <c r="L107" s="38" t="e">
        <f t="shared" si="34"/>
        <v>#REF!</v>
      </c>
      <c r="M107" s="38" t="e">
        <f>IF(A107&gt;rety-1,#REF!,NA())/100000</f>
        <v>#REF!</v>
      </c>
      <c r="N107" s="38">
        <f t="shared" si="35"/>
        <v>0</v>
      </c>
      <c r="O107" s="37">
        <f t="shared" si="33"/>
        <v>0</v>
      </c>
      <c r="P107" s="8"/>
      <c r="Q107" s="196">
        <f>-IF(R107+1=$S$1,'Long-term financial Goals'!$B$14,0)-IF(R107+1=$U$1,'Long-term financial Goals'!$D$14,0)-IF(R107+1=$W$1,'Long-term financial Goals'!$F$14,0)-IF(R107+1=$Y$1,'Long-term financial Goals'!$H$14,0)-IF(R107+1=$AA$1,'Long-term financial Goals'!$J$14,0)</f>
        <v>0</v>
      </c>
      <c r="R107" s="43">
        <f t="shared" si="30"/>
        <v>103</v>
      </c>
      <c r="S107" s="10" t="str">
        <f t="shared" si="23"/>
        <v/>
      </c>
      <c r="T107" s="13" t="str">
        <f>IF(S107&lt;&gt;"",'Long-term financial Goals'!$B$13*(1+incg)^(S107-1),"")</f>
        <v/>
      </c>
      <c r="U107" s="10" t="str">
        <f t="shared" si="24"/>
        <v/>
      </c>
      <c r="V107" s="13" t="str">
        <f>IF(U107&lt;&gt;"",'Long-term financial Goals'!$D$13*(1+'Long-term financial Goals'!$D$9)^(U107-1),"")</f>
        <v/>
      </c>
      <c r="W107" s="10" t="str">
        <f t="shared" si="25"/>
        <v/>
      </c>
      <c r="X107" s="13" t="str">
        <f>IF(W107&lt;&gt;"",'Long-term financial Goals'!$F$13*(1+'Long-term financial Goals'!$F$9)^(W107-1),"")</f>
        <v/>
      </c>
      <c r="Y107" s="10" t="str">
        <f t="shared" si="26"/>
        <v/>
      </c>
      <c r="Z107" s="13" t="str">
        <f>IF(Y107&lt;&gt;"",'Long-term financial Goals'!$H$13*(1+'Long-term financial Goals'!$H$9)^(Y107-1),"")</f>
        <v/>
      </c>
      <c r="AA107" s="10" t="str">
        <f t="shared" si="27"/>
        <v/>
      </c>
      <c r="AB107" s="13" t="str">
        <f>IF(AA107&lt;&gt;"",'Long-term financial Goals'!$J$13*(1+'Long-term financial Goals'!$J$9)^(AA107-1),"")</f>
        <v/>
      </c>
      <c r="AC107" s="8"/>
      <c r="AD107" s="14"/>
      <c r="AE107" s="8"/>
      <c r="AF107" s="12" t="e">
        <f>IF(#REF!&lt;rg2start,"",IF(#REF!&gt;rg2cs2,"",1))</f>
        <v>#REF!</v>
      </c>
      <c r="AG107" s="8"/>
      <c r="AH107" s="13">
        <f t="shared" si="28"/>
        <v>0</v>
      </c>
      <c r="AI107"/>
      <c r="AJ107"/>
      <c r="AK107"/>
      <c r="AL107"/>
    </row>
    <row r="108" spans="1:38">
      <c r="A108" s="16">
        <f>'Retirement Planner'!D110</f>
        <v>0</v>
      </c>
      <c r="B108" s="16">
        <f t="shared" si="29"/>
        <v>104</v>
      </c>
      <c r="C108" s="13">
        <f>'Retirement Planner'!F110</f>
        <v>0</v>
      </c>
      <c r="D108" s="145">
        <f>'Retirement Planner'!H110</f>
        <v>0</v>
      </c>
      <c r="E108" s="13">
        <f>'Retirement Planner'!E110</f>
        <v>0</v>
      </c>
      <c r="F108" s="13">
        <f>'Retirement Planner'!J110</f>
        <v>0</v>
      </c>
      <c r="G108" s="13">
        <f>'Retirement Planner'!K110</f>
        <v>0</v>
      </c>
      <c r="H108" s="13">
        <f>'Retirement Planner'!M110</f>
        <v>0</v>
      </c>
      <c r="I108" s="17" t="e">
        <f>IF(A108=#REF!-1,IF(F108="none",0,F108)+G108-H108,"")</f>
        <v>#REF!</v>
      </c>
      <c r="J108" s="37">
        <f t="shared" si="31"/>
        <v>0</v>
      </c>
      <c r="K108" s="38">
        <f t="shared" si="32"/>
        <v>0</v>
      </c>
      <c r="L108" s="38" t="e">
        <f t="shared" si="34"/>
        <v>#REF!</v>
      </c>
      <c r="M108" s="38" t="e">
        <f>IF(A108&gt;rety-1,#REF!,NA())/100000</f>
        <v>#REF!</v>
      </c>
      <c r="N108" s="38">
        <f t="shared" si="35"/>
        <v>0</v>
      </c>
      <c r="O108" s="37">
        <f t="shared" si="33"/>
        <v>0</v>
      </c>
      <c r="P108" s="8"/>
      <c r="Q108" s="196">
        <f>-IF(R108+1=$S$1,'Long-term financial Goals'!$B$14,0)-IF(R108+1=$U$1,'Long-term financial Goals'!$D$14,0)-IF(R108+1=$W$1,'Long-term financial Goals'!$F$14,0)-IF(R108+1=$Y$1,'Long-term financial Goals'!$H$14,0)-IF(R108+1=$AA$1,'Long-term financial Goals'!$J$14,0)</f>
        <v>0</v>
      </c>
      <c r="R108" s="43">
        <f t="shared" si="30"/>
        <v>104</v>
      </c>
      <c r="S108" s="10" t="str">
        <f t="shared" si="23"/>
        <v/>
      </c>
      <c r="T108" s="13" t="str">
        <f>IF(S108&lt;&gt;"",'Long-term financial Goals'!$B$13*(1+incg)^(S108-1),"")</f>
        <v/>
      </c>
      <c r="U108" s="10" t="str">
        <f t="shared" si="24"/>
        <v/>
      </c>
      <c r="V108" s="13" t="str">
        <f>IF(U108&lt;&gt;"",'Long-term financial Goals'!$D$13*(1+'Long-term financial Goals'!$D$9)^(U108-1),"")</f>
        <v/>
      </c>
      <c r="W108" s="10" t="str">
        <f t="shared" si="25"/>
        <v/>
      </c>
      <c r="X108" s="13" t="str">
        <f>IF(W108&lt;&gt;"",'Long-term financial Goals'!$F$13*(1+'Long-term financial Goals'!$F$9)^(W108-1),"")</f>
        <v/>
      </c>
      <c r="Y108" s="10" t="str">
        <f t="shared" si="26"/>
        <v/>
      </c>
      <c r="Z108" s="13" t="str">
        <f>IF(Y108&lt;&gt;"",'Long-term financial Goals'!$H$13*(1+'Long-term financial Goals'!$H$9)^(Y108-1),"")</f>
        <v/>
      </c>
      <c r="AA108" s="10" t="str">
        <f t="shared" si="27"/>
        <v/>
      </c>
      <c r="AB108" s="13" t="str">
        <f>IF(AA108&lt;&gt;"",'Long-term financial Goals'!$J$13*(1+'Long-term financial Goals'!$J$9)^(AA108-1),"")</f>
        <v/>
      </c>
      <c r="AC108" s="8"/>
      <c r="AD108" s="14"/>
      <c r="AE108" s="8"/>
      <c r="AF108" s="12" t="e">
        <f>IF(#REF!&lt;rg2start,"",IF(#REF!&gt;rg2cs2,"",1))</f>
        <v>#REF!</v>
      </c>
      <c r="AG108" s="8"/>
      <c r="AH108" s="13">
        <f t="shared" si="28"/>
        <v>0</v>
      </c>
      <c r="AI108"/>
      <c r="AJ108"/>
      <c r="AK108"/>
      <c r="AL108"/>
    </row>
    <row r="109" spans="1:38">
      <c r="A109" s="16">
        <f>'Retirement Planner'!D111</f>
        <v>0</v>
      </c>
      <c r="B109" s="16">
        <f t="shared" si="29"/>
        <v>105</v>
      </c>
      <c r="C109" s="13">
        <f>'Retirement Planner'!F111</f>
        <v>0</v>
      </c>
      <c r="D109" s="145">
        <f>'Retirement Planner'!H111</f>
        <v>0</v>
      </c>
      <c r="E109" s="13">
        <f>'Retirement Planner'!E111</f>
        <v>0</v>
      </c>
      <c r="F109" s="13">
        <f>'Retirement Planner'!J111</f>
        <v>0</v>
      </c>
      <c r="G109" s="13">
        <f>'Retirement Planner'!K111</f>
        <v>0</v>
      </c>
      <c r="H109" s="13">
        <f>'Retirement Planner'!M111</f>
        <v>0</v>
      </c>
      <c r="I109" s="17" t="e">
        <f>IF(A109=#REF!-1,IF(F109="none",0,F109)+G109-H109,"")</f>
        <v>#REF!</v>
      </c>
      <c r="J109" s="37">
        <f t="shared" si="31"/>
        <v>0</v>
      </c>
      <c r="K109" s="38">
        <f t="shared" si="32"/>
        <v>0</v>
      </c>
      <c r="L109" s="38" t="e">
        <f t="shared" si="34"/>
        <v>#REF!</v>
      </c>
      <c r="M109" s="38" t="e">
        <f>IF(A109&gt;rety-1,#REF!,NA())/100000</f>
        <v>#REF!</v>
      </c>
      <c r="N109" s="38">
        <f t="shared" si="35"/>
        <v>0</v>
      </c>
      <c r="O109" s="37">
        <f t="shared" si="33"/>
        <v>0</v>
      </c>
      <c r="P109" s="8"/>
      <c r="Q109" s="196">
        <f>-IF(R109+1=$S$1,'Long-term financial Goals'!$B$14,0)-IF(R109+1=$U$1,'Long-term financial Goals'!$D$14,0)-IF(R109+1=$W$1,'Long-term financial Goals'!$F$14,0)-IF(R109+1=$Y$1,'Long-term financial Goals'!$H$14,0)-IF(R109+1=$AA$1,'Long-term financial Goals'!$J$14,0)</f>
        <v>0</v>
      </c>
      <c r="R109" s="43">
        <f t="shared" si="30"/>
        <v>105</v>
      </c>
      <c r="S109" s="10" t="str">
        <f t="shared" si="23"/>
        <v/>
      </c>
      <c r="T109" s="13" t="str">
        <f>IF(S109&lt;&gt;"",'Long-term financial Goals'!$B$13*(1+incg)^(S109-1),"")</f>
        <v/>
      </c>
      <c r="U109" s="10" t="str">
        <f t="shared" si="24"/>
        <v/>
      </c>
      <c r="V109" s="13" t="str">
        <f>IF(U109&lt;&gt;"",'Long-term financial Goals'!$D$13*(1+'Long-term financial Goals'!$D$9)^(U109-1),"")</f>
        <v/>
      </c>
      <c r="W109" s="10" t="str">
        <f t="shared" si="25"/>
        <v/>
      </c>
      <c r="X109" s="13" t="str">
        <f>IF(W109&lt;&gt;"",'Long-term financial Goals'!$F$13*(1+'Long-term financial Goals'!$F$9)^(W109-1),"")</f>
        <v/>
      </c>
      <c r="Y109" s="10" t="str">
        <f t="shared" si="26"/>
        <v/>
      </c>
      <c r="Z109" s="13" t="str">
        <f>IF(Y109&lt;&gt;"",'Long-term financial Goals'!$H$13*(1+'Long-term financial Goals'!$H$9)^(Y109-1),"")</f>
        <v/>
      </c>
      <c r="AA109" s="10" t="str">
        <f t="shared" si="27"/>
        <v/>
      </c>
      <c r="AB109" s="13" t="str">
        <f>IF(AA109&lt;&gt;"",'Long-term financial Goals'!$J$13*(1+'Long-term financial Goals'!$J$9)^(AA109-1),"")</f>
        <v/>
      </c>
      <c r="AC109" s="8"/>
      <c r="AD109" s="14"/>
      <c r="AE109" s="8"/>
      <c r="AF109" s="12" t="e">
        <f>IF(#REF!&lt;rg2start,"",IF(#REF!&gt;rg2cs2,"",1))</f>
        <v>#REF!</v>
      </c>
      <c r="AG109" s="8"/>
      <c r="AH109" s="13">
        <f t="shared" si="28"/>
        <v>0</v>
      </c>
      <c r="AI109"/>
      <c r="AJ109"/>
      <c r="AK109"/>
      <c r="AL109"/>
    </row>
    <row r="110" spans="1:38">
      <c r="A110" s="16">
        <f>'Retirement Planner'!D112</f>
        <v>0</v>
      </c>
      <c r="B110" s="16">
        <f t="shared" si="29"/>
        <v>106</v>
      </c>
      <c r="C110" s="13">
        <f>'Retirement Planner'!F112</f>
        <v>0</v>
      </c>
      <c r="D110" s="145">
        <f>'Retirement Planner'!H112</f>
        <v>0</v>
      </c>
      <c r="E110" s="13">
        <f>'Retirement Planner'!E112</f>
        <v>0</v>
      </c>
      <c r="F110" s="13">
        <f>'Retirement Planner'!J112</f>
        <v>0</v>
      </c>
      <c r="G110" s="13">
        <f>'Retirement Planner'!K112</f>
        <v>0</v>
      </c>
      <c r="H110" s="13">
        <f>'Retirement Planner'!M112</f>
        <v>0</v>
      </c>
      <c r="I110" s="17" t="e">
        <f>IF(A110=#REF!-1,IF(F110="none",0,F110)+G110-H110,"")</f>
        <v>#REF!</v>
      </c>
      <c r="J110" s="37">
        <f t="shared" si="31"/>
        <v>0</v>
      </c>
      <c r="K110" s="38">
        <f t="shared" si="32"/>
        <v>0</v>
      </c>
      <c r="L110" s="38" t="e">
        <f t="shared" si="34"/>
        <v>#REF!</v>
      </c>
      <c r="M110" s="38" t="e">
        <f>IF(A110&gt;rety-1,#REF!,NA())/100000</f>
        <v>#REF!</v>
      </c>
      <c r="N110" s="38">
        <f t="shared" si="35"/>
        <v>0</v>
      </c>
      <c r="O110" s="37">
        <f t="shared" si="33"/>
        <v>0</v>
      </c>
      <c r="P110" s="8"/>
      <c r="Q110" s="196">
        <f>-IF(R110+1=$S$1,'Long-term financial Goals'!$B$14,0)-IF(R110+1=$U$1,'Long-term financial Goals'!$D$14,0)-IF(R110+1=$W$1,'Long-term financial Goals'!$F$14,0)-IF(R110+1=$Y$1,'Long-term financial Goals'!$H$14,0)-IF(R110+1=$AA$1,'Long-term financial Goals'!$J$14,0)</f>
        <v>0</v>
      </c>
      <c r="R110" s="43">
        <f t="shared" si="30"/>
        <v>106</v>
      </c>
      <c r="S110" s="10" t="str">
        <f t="shared" si="23"/>
        <v/>
      </c>
      <c r="T110" s="13" t="str">
        <f>IF(S110&lt;&gt;"",'Long-term financial Goals'!$B$13*(1+incg)^(S110-1),"")</f>
        <v/>
      </c>
      <c r="U110" s="10" t="str">
        <f t="shared" si="24"/>
        <v/>
      </c>
      <c r="V110" s="13" t="str">
        <f>IF(U110&lt;&gt;"",'Long-term financial Goals'!$D$13*(1+'Long-term financial Goals'!$D$9)^(U110-1),"")</f>
        <v/>
      </c>
      <c r="W110" s="10" t="str">
        <f t="shared" si="25"/>
        <v/>
      </c>
      <c r="X110" s="13" t="str">
        <f>IF(W110&lt;&gt;"",'Long-term financial Goals'!$F$13*(1+'Long-term financial Goals'!$F$9)^(W110-1),"")</f>
        <v/>
      </c>
      <c r="Y110" s="10" t="str">
        <f t="shared" si="26"/>
        <v/>
      </c>
      <c r="Z110" s="13" t="str">
        <f>IF(Y110&lt;&gt;"",'Long-term financial Goals'!$H$13*(1+'Long-term financial Goals'!$H$9)^(Y110-1),"")</f>
        <v/>
      </c>
      <c r="AA110" s="10" t="str">
        <f t="shared" si="27"/>
        <v/>
      </c>
      <c r="AB110" s="13" t="str">
        <f>IF(AA110&lt;&gt;"",'Long-term financial Goals'!$J$13*(1+'Long-term financial Goals'!$J$9)^(AA110-1),"")</f>
        <v/>
      </c>
      <c r="AC110" s="8"/>
      <c r="AD110" s="14"/>
      <c r="AE110" s="8"/>
      <c r="AF110" s="12" t="e">
        <f>IF(#REF!&lt;rg2start,"",IF(#REF!&gt;rg2cs2,"",1))</f>
        <v>#REF!</v>
      </c>
      <c r="AG110" s="8"/>
      <c r="AH110" s="13">
        <f t="shared" si="28"/>
        <v>0</v>
      </c>
      <c r="AI110"/>
      <c r="AJ110"/>
      <c r="AK110"/>
      <c r="AL110"/>
    </row>
    <row r="111" spans="1:38">
      <c r="A111" s="16">
        <f>'Retirement Planner'!D113</f>
        <v>0</v>
      </c>
      <c r="B111" s="16">
        <f t="shared" si="29"/>
        <v>107</v>
      </c>
      <c r="C111" s="13">
        <f>'Retirement Planner'!F113</f>
        <v>0</v>
      </c>
      <c r="D111" s="145">
        <f>'Retirement Planner'!H113</f>
        <v>0</v>
      </c>
      <c r="E111" s="13">
        <f>'Retirement Planner'!E113</f>
        <v>0</v>
      </c>
      <c r="F111" s="13">
        <f>'Retirement Planner'!J113</f>
        <v>0</v>
      </c>
      <c r="G111" s="13">
        <f>'Retirement Planner'!K113</f>
        <v>0</v>
      </c>
      <c r="H111" s="13">
        <f>'Retirement Planner'!M113</f>
        <v>0</v>
      </c>
      <c r="I111" s="17" t="e">
        <f>IF(A111=#REF!-1,IF(F111="none",0,F111)+G111-H111,"")</f>
        <v>#REF!</v>
      </c>
      <c r="J111" s="37">
        <f t="shared" si="31"/>
        <v>0</v>
      </c>
      <c r="K111" s="38">
        <f t="shared" si="32"/>
        <v>0</v>
      </c>
      <c r="L111" s="38" t="e">
        <f t="shared" si="34"/>
        <v>#REF!</v>
      </c>
      <c r="M111" s="38" t="e">
        <f>IF(A111&gt;rety-1,#REF!,NA())/100000</f>
        <v>#REF!</v>
      </c>
      <c r="N111" s="38">
        <f t="shared" si="35"/>
        <v>0</v>
      </c>
      <c r="O111" s="37">
        <f t="shared" si="33"/>
        <v>0</v>
      </c>
      <c r="P111" s="8"/>
      <c r="Q111" s="196">
        <f>-IF(R111+1=$S$1,'Long-term financial Goals'!$B$14,0)-IF(R111+1=$U$1,'Long-term financial Goals'!$D$14,0)-IF(R111+1=$W$1,'Long-term financial Goals'!$F$14,0)-IF(R111+1=$Y$1,'Long-term financial Goals'!$H$14,0)-IF(R111+1=$AA$1,'Long-term financial Goals'!$J$14,0)</f>
        <v>0</v>
      </c>
      <c r="R111" s="43">
        <f t="shared" si="30"/>
        <v>107</v>
      </c>
      <c r="S111" s="10" t="str">
        <f t="shared" si="23"/>
        <v/>
      </c>
      <c r="T111" s="13" t="str">
        <f>IF(S111&lt;&gt;"",'Long-term financial Goals'!$B$13*(1+incg)^(S111-1),"")</f>
        <v/>
      </c>
      <c r="U111" s="10" t="str">
        <f t="shared" si="24"/>
        <v/>
      </c>
      <c r="V111" s="13" t="str">
        <f>IF(U111&lt;&gt;"",'Long-term financial Goals'!$D$13*(1+'Long-term financial Goals'!$D$9)^(U111-1),"")</f>
        <v/>
      </c>
      <c r="W111" s="10" t="str">
        <f t="shared" si="25"/>
        <v/>
      </c>
      <c r="X111" s="13" t="str">
        <f>IF(W111&lt;&gt;"",'Long-term financial Goals'!$F$13*(1+'Long-term financial Goals'!$F$9)^(W111-1),"")</f>
        <v/>
      </c>
      <c r="Y111" s="10" t="str">
        <f t="shared" si="26"/>
        <v/>
      </c>
      <c r="Z111" s="13" t="str">
        <f>IF(Y111&lt;&gt;"",'Long-term financial Goals'!$H$13*(1+'Long-term financial Goals'!$H$9)^(Y111-1),"")</f>
        <v/>
      </c>
      <c r="AA111" s="10" t="str">
        <f t="shared" si="27"/>
        <v/>
      </c>
      <c r="AB111" s="13" t="str">
        <f>IF(AA111&lt;&gt;"",'Long-term financial Goals'!$J$13*(1+'Long-term financial Goals'!$J$9)^(AA111-1),"")</f>
        <v/>
      </c>
      <c r="AC111" s="8"/>
      <c r="AD111" s="14"/>
      <c r="AE111" s="8"/>
      <c r="AF111" s="12" t="e">
        <f>IF(#REF!&lt;rg2start,"",IF(#REF!&gt;rg2cs2,"",1))</f>
        <v>#REF!</v>
      </c>
      <c r="AG111" s="8"/>
      <c r="AH111" s="13">
        <f t="shared" si="28"/>
        <v>0</v>
      </c>
      <c r="AI111"/>
      <c r="AJ111"/>
      <c r="AK111"/>
      <c r="AL111"/>
    </row>
    <row r="112" spans="1:38">
      <c r="A112" s="16">
        <f>'Retirement Planner'!D114</f>
        <v>0</v>
      </c>
      <c r="B112" s="16">
        <f t="shared" si="29"/>
        <v>108</v>
      </c>
      <c r="C112" s="13">
        <f>'Retirement Planner'!F114</f>
        <v>0</v>
      </c>
      <c r="D112" s="145">
        <f>'Retirement Planner'!H114</f>
        <v>0</v>
      </c>
      <c r="E112" s="13">
        <f>'Retirement Planner'!E114</f>
        <v>0</v>
      </c>
      <c r="F112" s="13">
        <f>'Retirement Planner'!J114</f>
        <v>0</v>
      </c>
      <c r="G112" s="13">
        <f>'Retirement Planner'!K114</f>
        <v>0</v>
      </c>
      <c r="H112" s="13">
        <f>'Retirement Planner'!M114</f>
        <v>0</v>
      </c>
      <c r="I112" s="17" t="e">
        <f>IF(A112=#REF!-1,IF(F112="none",0,F112)+G112-H112,"")</f>
        <v>#REF!</v>
      </c>
      <c r="J112" s="37">
        <f t="shared" si="31"/>
        <v>0</v>
      </c>
      <c r="K112" s="38">
        <f t="shared" si="32"/>
        <v>0</v>
      </c>
      <c r="L112" s="38" t="e">
        <f t="shared" si="34"/>
        <v>#REF!</v>
      </c>
      <c r="M112" s="38" t="e">
        <f>IF(A112&gt;rety-1,#REF!,NA())/100000</f>
        <v>#REF!</v>
      </c>
      <c r="N112" s="38">
        <f t="shared" si="35"/>
        <v>0</v>
      </c>
      <c r="O112" s="37">
        <f t="shared" si="33"/>
        <v>0</v>
      </c>
      <c r="P112" s="8"/>
      <c r="Q112" s="196">
        <f>-IF(R112+1=$S$1,'Long-term financial Goals'!$B$14,0)-IF(R112+1=$U$1,'Long-term financial Goals'!$D$14,0)-IF(R112+1=$W$1,'Long-term financial Goals'!$F$14,0)-IF(R112+1=$Y$1,'Long-term financial Goals'!$H$14,0)-IF(R112+1=$AA$1,'Long-term financial Goals'!$J$14,0)</f>
        <v>0</v>
      </c>
      <c r="R112" s="43">
        <f t="shared" si="30"/>
        <v>108</v>
      </c>
      <c r="S112" s="10" t="str">
        <f t="shared" si="23"/>
        <v/>
      </c>
      <c r="T112" s="13" t="str">
        <f>IF(S112&lt;&gt;"",'Long-term financial Goals'!$B$13*(1+incg)^(S112-1),"")</f>
        <v/>
      </c>
      <c r="U112" s="10" t="str">
        <f t="shared" si="24"/>
        <v/>
      </c>
      <c r="V112" s="13" t="str">
        <f>IF(U112&lt;&gt;"",'Long-term financial Goals'!$D$13*(1+'Long-term financial Goals'!$D$9)^(U112-1),"")</f>
        <v/>
      </c>
      <c r="W112" s="10" t="str">
        <f t="shared" si="25"/>
        <v/>
      </c>
      <c r="X112" s="13" t="str">
        <f>IF(W112&lt;&gt;"",'Long-term financial Goals'!$F$13*(1+'Long-term financial Goals'!$F$9)^(W112-1),"")</f>
        <v/>
      </c>
      <c r="Y112" s="10" t="str">
        <f t="shared" si="26"/>
        <v/>
      </c>
      <c r="Z112" s="13" t="str">
        <f>IF(Y112&lt;&gt;"",'Long-term financial Goals'!$H$13*(1+'Long-term financial Goals'!$H$9)^(Y112-1),"")</f>
        <v/>
      </c>
      <c r="AA112" s="10" t="str">
        <f t="shared" si="27"/>
        <v/>
      </c>
      <c r="AB112" s="13" t="str">
        <f>IF(AA112&lt;&gt;"",'Long-term financial Goals'!$J$13*(1+'Long-term financial Goals'!$J$9)^(AA112-1),"")</f>
        <v/>
      </c>
      <c r="AC112" s="8"/>
      <c r="AD112" s="14"/>
      <c r="AE112" s="8"/>
      <c r="AF112" s="12" t="e">
        <f>IF(#REF!&lt;rg2start,"",IF(#REF!&gt;rg2cs2,"",1))</f>
        <v>#REF!</v>
      </c>
      <c r="AG112" s="8"/>
      <c r="AH112" s="13">
        <f t="shared" si="28"/>
        <v>0</v>
      </c>
      <c r="AI112"/>
      <c r="AJ112"/>
      <c r="AK112"/>
      <c r="AL112"/>
    </row>
    <row r="113" spans="1:38">
      <c r="A113" s="16">
        <f>'Retirement Planner'!D115</f>
        <v>0</v>
      </c>
      <c r="B113" s="16">
        <f t="shared" si="29"/>
        <v>109</v>
      </c>
      <c r="C113" s="13">
        <f>'Retirement Planner'!F115</f>
        <v>0</v>
      </c>
      <c r="D113" s="145">
        <f>'Retirement Planner'!H115</f>
        <v>0</v>
      </c>
      <c r="E113" s="13">
        <f>'Retirement Planner'!E115</f>
        <v>0</v>
      </c>
      <c r="F113" s="13">
        <f>'Retirement Planner'!J115</f>
        <v>0</v>
      </c>
      <c r="G113" s="13">
        <f>'Retirement Planner'!K115</f>
        <v>0</v>
      </c>
      <c r="H113" s="13">
        <f>'Retirement Planner'!M115</f>
        <v>0</v>
      </c>
      <c r="I113" s="17" t="e">
        <f>IF(A113=#REF!-1,IF(F113="none",0,F113)+G113-H113,"")</f>
        <v>#REF!</v>
      </c>
      <c r="J113" s="37">
        <f t="shared" si="31"/>
        <v>0</v>
      </c>
      <c r="K113" s="38">
        <f t="shared" si="32"/>
        <v>0</v>
      </c>
      <c r="L113" s="38" t="e">
        <f t="shared" si="34"/>
        <v>#REF!</v>
      </c>
      <c r="M113" s="38" t="e">
        <f>IF(A113&gt;rety-1,#REF!,NA())/100000</f>
        <v>#REF!</v>
      </c>
      <c r="N113" s="38">
        <f t="shared" si="35"/>
        <v>0</v>
      </c>
      <c r="O113" s="37">
        <f t="shared" si="33"/>
        <v>0</v>
      </c>
      <c r="P113" s="8"/>
      <c r="Q113" s="196">
        <f>-IF(R113+1=$S$1,'Long-term financial Goals'!$B$14,0)-IF(R113+1=$U$1,'Long-term financial Goals'!$D$14,0)-IF(R113+1=$W$1,'Long-term financial Goals'!$F$14,0)-IF(R113+1=$Y$1,'Long-term financial Goals'!$H$14,0)-IF(R113+1=$AA$1,'Long-term financial Goals'!$J$14,0)</f>
        <v>0</v>
      </c>
      <c r="R113" s="43">
        <f t="shared" si="30"/>
        <v>109</v>
      </c>
      <c r="S113" s="10" t="str">
        <f t="shared" si="23"/>
        <v/>
      </c>
      <c r="T113" s="13" t="str">
        <f>IF(S113&lt;&gt;"",'Long-term financial Goals'!$B$13*(1+incg)^(S113-1),"")</f>
        <v/>
      </c>
      <c r="U113" s="10" t="str">
        <f t="shared" si="24"/>
        <v/>
      </c>
      <c r="V113" s="13" t="str">
        <f>IF(U113&lt;&gt;"",'Long-term financial Goals'!$D$13*(1+'Long-term financial Goals'!$D$9)^(U113-1),"")</f>
        <v/>
      </c>
      <c r="W113" s="10" t="str">
        <f t="shared" si="25"/>
        <v/>
      </c>
      <c r="X113" s="13" t="str">
        <f>IF(W113&lt;&gt;"",'Long-term financial Goals'!$F$13*(1+'Long-term financial Goals'!$F$9)^(W113-1),"")</f>
        <v/>
      </c>
      <c r="Y113" s="10" t="str">
        <f t="shared" si="26"/>
        <v/>
      </c>
      <c r="Z113" s="13" t="str">
        <f>IF(Y113&lt;&gt;"",'Long-term financial Goals'!$H$13*(1+'Long-term financial Goals'!$H$9)^(Y113-1),"")</f>
        <v/>
      </c>
      <c r="AA113" s="10" t="str">
        <f t="shared" si="27"/>
        <v/>
      </c>
      <c r="AB113" s="13" t="str">
        <f>IF(AA113&lt;&gt;"",'Long-term financial Goals'!$J$13*(1+'Long-term financial Goals'!$J$9)^(AA113-1),"")</f>
        <v/>
      </c>
      <c r="AC113" s="8"/>
      <c r="AD113" s="14"/>
      <c r="AE113" s="8"/>
      <c r="AF113" s="12" t="e">
        <f>IF(#REF!&lt;rg2start,"",IF(#REF!&gt;rg2cs2,"",1))</f>
        <v>#REF!</v>
      </c>
      <c r="AG113" s="8"/>
      <c r="AH113" s="13">
        <f t="shared" si="28"/>
        <v>0</v>
      </c>
      <c r="AI113"/>
      <c r="AJ113"/>
      <c r="AK113"/>
      <c r="AL113"/>
    </row>
    <row r="114" spans="1:38">
      <c r="A114" s="16">
        <f>'Retirement Planner'!D116</f>
        <v>0</v>
      </c>
      <c r="B114" s="16">
        <f t="shared" si="29"/>
        <v>110</v>
      </c>
      <c r="C114" s="13">
        <f>'Retirement Planner'!F116</f>
        <v>0</v>
      </c>
      <c r="D114" s="145">
        <f>'Retirement Planner'!H116</f>
        <v>0</v>
      </c>
      <c r="E114" s="13">
        <f>'Retirement Planner'!E116</f>
        <v>0</v>
      </c>
      <c r="F114" s="13">
        <f>'Retirement Planner'!J116</f>
        <v>0</v>
      </c>
      <c r="G114" s="13">
        <f>'Retirement Planner'!K116</f>
        <v>0</v>
      </c>
      <c r="H114" s="13">
        <f>'Retirement Planner'!M116</f>
        <v>0</v>
      </c>
      <c r="I114" s="17" t="e">
        <f>IF(A114=#REF!-1,IF(F114="none",0,F114)+G114-H114,"")</f>
        <v>#REF!</v>
      </c>
      <c r="J114" s="37">
        <f t="shared" si="31"/>
        <v>0</v>
      </c>
      <c r="K114" s="38">
        <f t="shared" si="32"/>
        <v>0</v>
      </c>
      <c r="L114" s="38" t="e">
        <f t="shared" si="34"/>
        <v>#REF!</v>
      </c>
      <c r="M114" s="38" t="e">
        <f>IF(A114&gt;rety-1,#REF!,NA())/100000</f>
        <v>#REF!</v>
      </c>
      <c r="N114" s="38">
        <f t="shared" si="35"/>
        <v>0</v>
      </c>
      <c r="O114" s="37">
        <f t="shared" si="33"/>
        <v>0</v>
      </c>
      <c r="P114" s="8"/>
      <c r="Q114" s="196">
        <f>-IF(R114+1=$S$1,'Long-term financial Goals'!$B$14,0)-IF(R114+1=$U$1,'Long-term financial Goals'!$D$14,0)-IF(R114+1=$W$1,'Long-term financial Goals'!$F$14,0)-IF(R114+1=$Y$1,'Long-term financial Goals'!$H$14,0)-IF(R114+1=$AA$1,'Long-term financial Goals'!$J$14,0)</f>
        <v>0</v>
      </c>
      <c r="R114" s="43">
        <f t="shared" si="30"/>
        <v>110</v>
      </c>
      <c r="S114" s="10" t="str">
        <f t="shared" si="23"/>
        <v/>
      </c>
      <c r="T114" s="13" t="str">
        <f>IF(S114&lt;&gt;"",'Long-term financial Goals'!$B$13*(1+incg)^(S114-1),"")</f>
        <v/>
      </c>
      <c r="U114" s="10" t="str">
        <f t="shared" si="24"/>
        <v/>
      </c>
      <c r="V114" s="13" t="str">
        <f>IF(U114&lt;&gt;"",'Long-term financial Goals'!$D$13*(1+'Long-term financial Goals'!$D$9)^(U114-1),"")</f>
        <v/>
      </c>
      <c r="W114" s="10" t="str">
        <f t="shared" si="25"/>
        <v/>
      </c>
      <c r="X114" s="13" t="str">
        <f>IF(W114&lt;&gt;"",'Long-term financial Goals'!$F$13*(1+'Long-term financial Goals'!$F$9)^(W114-1),"")</f>
        <v/>
      </c>
      <c r="Y114" s="10" t="str">
        <f t="shared" si="26"/>
        <v/>
      </c>
      <c r="Z114" s="13" t="str">
        <f>IF(Y114&lt;&gt;"",'Long-term financial Goals'!$H$13*(1+'Long-term financial Goals'!$H$9)^(Y114-1),"")</f>
        <v/>
      </c>
      <c r="AA114" s="10" t="str">
        <f t="shared" si="27"/>
        <v/>
      </c>
      <c r="AB114" s="13" t="str">
        <f>IF(AA114&lt;&gt;"",'Long-term financial Goals'!$J$13*(1+'Long-term financial Goals'!$J$9)^(AA114-1),"")</f>
        <v/>
      </c>
      <c r="AC114" s="8"/>
      <c r="AD114" s="14"/>
      <c r="AE114" s="8"/>
      <c r="AF114" s="12" t="e">
        <f>IF(#REF!&lt;rg2start,"",IF(#REF!&gt;rg2cs2,"",1))</f>
        <v>#REF!</v>
      </c>
      <c r="AG114" s="8"/>
      <c r="AH114" s="13">
        <f t="shared" si="28"/>
        <v>0</v>
      </c>
      <c r="AI114"/>
      <c r="AJ114"/>
      <c r="AK114"/>
      <c r="AL114"/>
    </row>
    <row r="115" spans="1:38">
      <c r="A115" s="16">
        <f>'Retirement Planner'!D117</f>
        <v>0</v>
      </c>
      <c r="B115" s="16">
        <f t="shared" si="29"/>
        <v>111</v>
      </c>
      <c r="C115" s="13">
        <f>'Retirement Planner'!F117</f>
        <v>0</v>
      </c>
      <c r="D115" s="145">
        <f>'Retirement Planner'!H117</f>
        <v>0</v>
      </c>
      <c r="E115" s="13">
        <f>'Retirement Planner'!E117</f>
        <v>0</v>
      </c>
      <c r="F115" s="13">
        <f>'Retirement Planner'!J117</f>
        <v>0</v>
      </c>
      <c r="G115" s="13">
        <f>'Retirement Planner'!K117</f>
        <v>0</v>
      </c>
      <c r="H115" s="13">
        <f>'Retirement Planner'!M117</f>
        <v>0</v>
      </c>
      <c r="I115" s="17" t="e">
        <f>IF(A115=#REF!-1,IF(F115="none",0,F115)+G115-H115,"")</f>
        <v>#REF!</v>
      </c>
      <c r="J115" s="37">
        <f t="shared" si="31"/>
        <v>0</v>
      </c>
      <c r="K115" s="38">
        <f t="shared" si="32"/>
        <v>0</v>
      </c>
      <c r="L115" s="38" t="e">
        <f t="shared" si="34"/>
        <v>#REF!</v>
      </c>
      <c r="M115" s="38" t="e">
        <f>IF(A115&gt;rety-1,#REF!,NA())/100000</f>
        <v>#REF!</v>
      </c>
      <c r="N115" s="38">
        <f t="shared" si="35"/>
        <v>0</v>
      </c>
      <c r="O115" s="37">
        <f t="shared" si="33"/>
        <v>0</v>
      </c>
      <c r="P115" s="8"/>
      <c r="Q115" s="196">
        <f>-IF(R115+1=$S$1,'Long-term financial Goals'!$B$14,0)-IF(R115+1=$U$1,'Long-term financial Goals'!$D$14,0)-IF(R115+1=$W$1,'Long-term financial Goals'!$F$14,0)-IF(R115+1=$Y$1,'Long-term financial Goals'!$H$14,0)-IF(R115+1=$AA$1,'Long-term financial Goals'!$J$14,0)</f>
        <v>0</v>
      </c>
      <c r="R115" s="43">
        <f t="shared" si="30"/>
        <v>111</v>
      </c>
      <c r="S115" s="10" t="str">
        <f t="shared" si="23"/>
        <v/>
      </c>
      <c r="T115" s="13" t="str">
        <f>IF(S115&lt;&gt;"",'Long-term financial Goals'!$B$13*(1+incg)^(S115-1),"")</f>
        <v/>
      </c>
      <c r="U115" s="10" t="str">
        <f t="shared" si="24"/>
        <v/>
      </c>
      <c r="V115" s="13" t="str">
        <f>IF(U115&lt;&gt;"",'Long-term financial Goals'!$D$13*(1+'Long-term financial Goals'!$D$9)^(U115-1),"")</f>
        <v/>
      </c>
      <c r="W115" s="10" t="str">
        <f t="shared" si="25"/>
        <v/>
      </c>
      <c r="X115" s="13" t="str">
        <f>IF(W115&lt;&gt;"",'Long-term financial Goals'!$F$13*(1+'Long-term financial Goals'!$F$9)^(W115-1),"")</f>
        <v/>
      </c>
      <c r="Y115" s="10" t="str">
        <f t="shared" si="26"/>
        <v/>
      </c>
      <c r="Z115" s="13" t="str">
        <f>IF(Y115&lt;&gt;"",'Long-term financial Goals'!$H$13*(1+'Long-term financial Goals'!$H$9)^(Y115-1),"")</f>
        <v/>
      </c>
      <c r="AA115" s="10" t="str">
        <f t="shared" si="27"/>
        <v/>
      </c>
      <c r="AB115" s="13" t="str">
        <f>IF(AA115&lt;&gt;"",'Long-term financial Goals'!$J$13*(1+'Long-term financial Goals'!$J$9)^(AA115-1),"")</f>
        <v/>
      </c>
      <c r="AC115" s="8"/>
      <c r="AD115" s="14"/>
      <c r="AE115" s="8"/>
      <c r="AF115" s="12" t="e">
        <f>IF(#REF!&lt;rg2start,"",IF(#REF!&gt;rg2cs2,"",1))</f>
        <v>#REF!</v>
      </c>
      <c r="AG115" s="8"/>
      <c r="AH115" s="13">
        <f t="shared" si="28"/>
        <v>0</v>
      </c>
      <c r="AI115"/>
      <c r="AJ115"/>
      <c r="AK115"/>
      <c r="AL115"/>
    </row>
    <row r="116" spans="1:38">
      <c r="A116" s="16">
        <f>'Retirement Planner'!D118</f>
        <v>0</v>
      </c>
      <c r="B116" s="16">
        <f t="shared" si="29"/>
        <v>112</v>
      </c>
      <c r="C116" s="13">
        <f>'Retirement Planner'!F118</f>
        <v>0</v>
      </c>
      <c r="D116" s="145">
        <f>'Retirement Planner'!H118</f>
        <v>0</v>
      </c>
      <c r="E116" s="13">
        <f>'Retirement Planner'!E118</f>
        <v>0</v>
      </c>
      <c r="F116" s="13">
        <f>'Retirement Planner'!J118</f>
        <v>0</v>
      </c>
      <c r="G116" s="13">
        <f>'Retirement Planner'!K118</f>
        <v>0</v>
      </c>
      <c r="H116" s="13">
        <f>'Retirement Planner'!M118</f>
        <v>0</v>
      </c>
      <c r="I116" s="17" t="e">
        <f>IF(A116=#REF!-1,IF(F116="none",0,F116)+G116-H116,"")</f>
        <v>#REF!</v>
      </c>
      <c r="J116" s="37">
        <f t="shared" si="31"/>
        <v>0</v>
      </c>
      <c r="K116" s="38">
        <f t="shared" si="32"/>
        <v>0</v>
      </c>
      <c r="L116" s="38" t="e">
        <f t="shared" si="34"/>
        <v>#REF!</v>
      </c>
      <c r="M116" s="38" t="e">
        <f>IF(A116&gt;rety-1,#REF!,NA())/100000</f>
        <v>#REF!</v>
      </c>
      <c r="N116" s="38">
        <f t="shared" si="35"/>
        <v>0</v>
      </c>
      <c r="O116" s="37">
        <f t="shared" si="33"/>
        <v>0</v>
      </c>
      <c r="P116" s="8"/>
      <c r="Q116" s="196">
        <f>-IF(R116+1=$S$1,'Long-term financial Goals'!$B$14,0)-IF(R116+1=$U$1,'Long-term financial Goals'!$D$14,0)-IF(R116+1=$W$1,'Long-term financial Goals'!$F$14,0)-IF(R116+1=$Y$1,'Long-term financial Goals'!$H$14,0)-IF(R116+1=$AA$1,'Long-term financial Goals'!$J$14,0)</f>
        <v>0</v>
      </c>
      <c r="R116" s="43">
        <f t="shared" si="30"/>
        <v>112</v>
      </c>
      <c r="S116" s="10" t="str">
        <f t="shared" si="23"/>
        <v/>
      </c>
      <c r="T116" s="13" t="str">
        <f>IF(S116&lt;&gt;"",'Long-term financial Goals'!$B$13*(1+incg)^(S116-1),"")</f>
        <v/>
      </c>
      <c r="U116" s="10" t="str">
        <f t="shared" si="24"/>
        <v/>
      </c>
      <c r="V116" s="13" t="str">
        <f>IF(U116&lt;&gt;"",'Long-term financial Goals'!$D$13*(1+'Long-term financial Goals'!$D$9)^(U116-1),"")</f>
        <v/>
      </c>
      <c r="W116" s="10" t="str">
        <f t="shared" si="25"/>
        <v/>
      </c>
      <c r="X116" s="13" t="str">
        <f>IF(W116&lt;&gt;"",'Long-term financial Goals'!$F$13*(1+'Long-term financial Goals'!$F$9)^(W116-1),"")</f>
        <v/>
      </c>
      <c r="Y116" s="10" t="str">
        <f t="shared" si="26"/>
        <v/>
      </c>
      <c r="Z116" s="13" t="str">
        <f>IF(Y116&lt;&gt;"",'Long-term financial Goals'!$H$13*(1+'Long-term financial Goals'!$H$9)^(Y116-1),"")</f>
        <v/>
      </c>
      <c r="AA116" s="10" t="str">
        <f t="shared" si="27"/>
        <v/>
      </c>
      <c r="AB116" s="13" t="str">
        <f>IF(AA116&lt;&gt;"",'Long-term financial Goals'!$J$13*(1+'Long-term financial Goals'!$J$9)^(AA116-1),"")</f>
        <v/>
      </c>
      <c r="AC116" s="8"/>
      <c r="AD116" s="14"/>
      <c r="AE116" s="8"/>
      <c r="AF116" s="12" t="e">
        <f>IF(#REF!&lt;rg2start,"",IF(#REF!&gt;rg2cs2,"",1))</f>
        <v>#REF!</v>
      </c>
      <c r="AG116" s="8"/>
      <c r="AH116" s="13">
        <f t="shared" si="28"/>
        <v>0</v>
      </c>
      <c r="AI116"/>
      <c r="AJ116"/>
      <c r="AK116"/>
      <c r="AL116"/>
    </row>
    <row r="117" spans="1:38">
      <c r="A117" s="16">
        <f>'Retirement Planner'!D119</f>
        <v>0</v>
      </c>
      <c r="B117" s="16">
        <f t="shared" si="29"/>
        <v>113</v>
      </c>
      <c r="C117" s="13">
        <f>'Retirement Planner'!F119</f>
        <v>0</v>
      </c>
      <c r="D117" s="145">
        <f>'Retirement Planner'!H119</f>
        <v>0</v>
      </c>
      <c r="E117" s="13">
        <f>'Retirement Planner'!E119</f>
        <v>0</v>
      </c>
      <c r="F117" s="13">
        <f>'Retirement Planner'!J119</f>
        <v>0</v>
      </c>
      <c r="G117" s="13">
        <f>'Retirement Planner'!K119</f>
        <v>0</v>
      </c>
      <c r="H117" s="13">
        <f>'Retirement Planner'!M119</f>
        <v>0</v>
      </c>
      <c r="I117" s="17" t="e">
        <f>IF(A117=#REF!-1,IF(F117="none",0,F117)+G117-H117,"")</f>
        <v>#REF!</v>
      </c>
      <c r="J117" s="37">
        <f t="shared" si="31"/>
        <v>0</v>
      </c>
      <c r="K117" s="38">
        <f t="shared" si="32"/>
        <v>0</v>
      </c>
      <c r="L117" s="38" t="e">
        <f t="shared" si="34"/>
        <v>#REF!</v>
      </c>
      <c r="M117" s="38" t="e">
        <f>IF(A117&gt;rety-1,#REF!,NA())/100000</f>
        <v>#REF!</v>
      </c>
      <c r="N117" s="38">
        <f t="shared" si="35"/>
        <v>0</v>
      </c>
      <c r="O117" s="37">
        <f t="shared" si="33"/>
        <v>0</v>
      </c>
      <c r="P117" s="8"/>
      <c r="Q117" s="196">
        <f>-IF(R117+1=$S$1,'Long-term financial Goals'!$B$14,0)-IF(R117+1=$U$1,'Long-term financial Goals'!$D$14,0)-IF(R117+1=$W$1,'Long-term financial Goals'!$F$14,0)-IF(R117+1=$Y$1,'Long-term financial Goals'!$H$14,0)-IF(R117+1=$AA$1,'Long-term financial Goals'!$J$14,0)</f>
        <v>0</v>
      </c>
      <c r="R117" s="43">
        <f t="shared" si="30"/>
        <v>113</v>
      </c>
      <c r="S117" s="10" t="str">
        <f t="shared" si="23"/>
        <v/>
      </c>
      <c r="T117" s="13" t="str">
        <f>IF(S117&lt;&gt;"",'Long-term financial Goals'!$B$13*(1+incg)^(S117-1),"")</f>
        <v/>
      </c>
      <c r="U117" s="10" t="str">
        <f t="shared" si="24"/>
        <v/>
      </c>
      <c r="V117" s="13" t="str">
        <f>IF(U117&lt;&gt;"",'Long-term financial Goals'!$D$13*(1+'Long-term financial Goals'!$D$9)^(U117-1),"")</f>
        <v/>
      </c>
      <c r="W117" s="10" t="str">
        <f t="shared" si="25"/>
        <v/>
      </c>
      <c r="X117" s="13" t="str">
        <f>IF(W117&lt;&gt;"",'Long-term financial Goals'!$F$13*(1+'Long-term financial Goals'!$F$9)^(W117-1),"")</f>
        <v/>
      </c>
      <c r="Y117" s="10" t="str">
        <f t="shared" si="26"/>
        <v/>
      </c>
      <c r="Z117" s="13" t="str">
        <f>IF(Y117&lt;&gt;"",'Long-term financial Goals'!$H$13*(1+'Long-term financial Goals'!$H$9)^(Y117-1),"")</f>
        <v/>
      </c>
      <c r="AA117" s="10" t="str">
        <f t="shared" si="27"/>
        <v/>
      </c>
      <c r="AB117" s="13" t="str">
        <f>IF(AA117&lt;&gt;"",'Long-term financial Goals'!$J$13*(1+'Long-term financial Goals'!$J$9)^(AA117-1),"")</f>
        <v/>
      </c>
      <c r="AC117" s="8"/>
      <c r="AD117" s="14"/>
      <c r="AE117" s="8"/>
      <c r="AF117" s="12" t="e">
        <f>IF(#REF!&lt;rg2start,"",IF(#REF!&gt;rg2cs2,"",1))</f>
        <v>#REF!</v>
      </c>
      <c r="AG117" s="8"/>
      <c r="AH117" s="13">
        <f t="shared" si="28"/>
        <v>0</v>
      </c>
      <c r="AI117"/>
      <c r="AJ117"/>
      <c r="AK117"/>
      <c r="AL117"/>
    </row>
    <row r="118" spans="1:38">
      <c r="A118" s="16">
        <f>'Retirement Planner'!D120</f>
        <v>0</v>
      </c>
      <c r="B118" s="16">
        <f t="shared" si="29"/>
        <v>114</v>
      </c>
      <c r="C118" s="13">
        <f>'Retirement Planner'!F120</f>
        <v>0</v>
      </c>
      <c r="D118" s="145">
        <f>'Retirement Planner'!H120</f>
        <v>0</v>
      </c>
      <c r="E118" s="13">
        <f>'Retirement Planner'!E120</f>
        <v>0</v>
      </c>
      <c r="F118" s="13">
        <f>'Retirement Planner'!J120</f>
        <v>0</v>
      </c>
      <c r="G118" s="13">
        <f>'Retirement Planner'!K120</f>
        <v>0</v>
      </c>
      <c r="H118" s="13">
        <f>'Retirement Planner'!M120</f>
        <v>0</v>
      </c>
      <c r="I118" s="17" t="e">
        <f>IF(A118=#REF!-1,IF(F118="none",0,F118)+G118-H118,"")</f>
        <v>#REF!</v>
      </c>
      <c r="J118" s="37">
        <f t="shared" si="31"/>
        <v>0</v>
      </c>
      <c r="K118" s="38">
        <f t="shared" si="32"/>
        <v>0</v>
      </c>
      <c r="L118" s="38" t="e">
        <f t="shared" si="34"/>
        <v>#REF!</v>
      </c>
      <c r="M118" s="38" t="e">
        <f>IF(A118&gt;rety-1,#REF!,NA())/100000</f>
        <v>#REF!</v>
      </c>
      <c r="N118" s="38">
        <f t="shared" si="35"/>
        <v>0</v>
      </c>
      <c r="O118" s="37">
        <f t="shared" si="33"/>
        <v>0</v>
      </c>
      <c r="P118" s="8"/>
      <c r="Q118" s="196">
        <f>-IF(R118+1=$S$1,'Long-term financial Goals'!$B$14,0)-IF(R118+1=$U$1,'Long-term financial Goals'!$D$14,0)-IF(R118+1=$W$1,'Long-term financial Goals'!$F$14,0)-IF(R118+1=$Y$1,'Long-term financial Goals'!$H$14,0)-IF(R118+1=$AA$1,'Long-term financial Goals'!$J$14,0)</f>
        <v>0</v>
      </c>
      <c r="R118" s="43">
        <f t="shared" si="30"/>
        <v>114</v>
      </c>
      <c r="S118" s="10" t="str">
        <f t="shared" si="23"/>
        <v/>
      </c>
      <c r="T118" s="13" t="str">
        <f>IF(S118&lt;&gt;"",'Long-term financial Goals'!$B$13*(1+incg)^(S118-1),"")</f>
        <v/>
      </c>
      <c r="U118" s="10" t="str">
        <f t="shared" si="24"/>
        <v/>
      </c>
      <c r="V118" s="13" t="str">
        <f>IF(U118&lt;&gt;"",'Long-term financial Goals'!$D$13*(1+'Long-term financial Goals'!$D$9)^(U118-1),"")</f>
        <v/>
      </c>
      <c r="W118" s="10" t="str">
        <f t="shared" si="25"/>
        <v/>
      </c>
      <c r="X118" s="13" t="str">
        <f>IF(W118&lt;&gt;"",'Long-term financial Goals'!$F$13*(1+'Long-term financial Goals'!$F$9)^(W118-1),"")</f>
        <v/>
      </c>
      <c r="Y118" s="10" t="str">
        <f t="shared" si="26"/>
        <v/>
      </c>
      <c r="Z118" s="13" t="str">
        <f>IF(Y118&lt;&gt;"",'Long-term financial Goals'!$H$13*(1+'Long-term financial Goals'!$H$9)^(Y118-1),"")</f>
        <v/>
      </c>
      <c r="AA118" s="10" t="str">
        <f t="shared" si="27"/>
        <v/>
      </c>
      <c r="AB118" s="13" t="str">
        <f>IF(AA118&lt;&gt;"",'Long-term financial Goals'!$J$13*(1+'Long-term financial Goals'!$J$9)^(AA118-1),"")</f>
        <v/>
      </c>
      <c r="AC118" s="8"/>
      <c r="AD118" s="14"/>
      <c r="AE118" s="8"/>
      <c r="AF118" s="12" t="e">
        <f>IF(#REF!&lt;rg2start,"",IF(#REF!&gt;rg2cs2,"",1))</f>
        <v>#REF!</v>
      </c>
      <c r="AG118" s="8"/>
      <c r="AH118" s="13">
        <f t="shared" si="28"/>
        <v>0</v>
      </c>
      <c r="AI118"/>
      <c r="AJ118"/>
      <c r="AK118"/>
      <c r="AL118"/>
    </row>
    <row r="119" spans="1:38">
      <c r="A119" s="16">
        <f>'Retirement Planner'!D121</f>
        <v>0</v>
      </c>
      <c r="B119" s="16">
        <f t="shared" si="29"/>
        <v>115</v>
      </c>
      <c r="C119" s="13">
        <f>'Retirement Planner'!F121</f>
        <v>0</v>
      </c>
      <c r="D119" s="145">
        <f>'Retirement Planner'!H121</f>
        <v>0</v>
      </c>
      <c r="E119" s="13">
        <f>'Retirement Planner'!E121</f>
        <v>0</v>
      </c>
      <c r="F119" s="13">
        <f>'Retirement Planner'!J121</f>
        <v>0</v>
      </c>
      <c r="G119" s="13">
        <f>'Retirement Planner'!K121</f>
        <v>0</v>
      </c>
      <c r="H119" s="13">
        <f>'Retirement Planner'!M121</f>
        <v>0</v>
      </c>
      <c r="I119" s="17" t="e">
        <f>IF(A119=#REF!-1,IF(F119="none",0,F119)+G119-H119,"")</f>
        <v>#REF!</v>
      </c>
      <c r="J119" s="37">
        <f t="shared" si="31"/>
        <v>0</v>
      </c>
      <c r="K119" s="38">
        <f t="shared" si="32"/>
        <v>0</v>
      </c>
      <c r="L119" s="38" t="e">
        <f t="shared" si="34"/>
        <v>#REF!</v>
      </c>
      <c r="M119" s="38" t="e">
        <f>IF(A119&gt;rety-1,#REF!,NA())/100000</f>
        <v>#REF!</v>
      </c>
      <c r="N119" s="38">
        <f t="shared" si="35"/>
        <v>0</v>
      </c>
      <c r="O119" s="37">
        <f t="shared" si="33"/>
        <v>0</v>
      </c>
      <c r="P119" s="8"/>
      <c r="Q119" s="196">
        <f>-IF(R119+1=$S$1,'Long-term financial Goals'!$B$14,0)-IF(R119+1=$U$1,'Long-term financial Goals'!$D$14,0)-IF(R119+1=$W$1,'Long-term financial Goals'!$F$14,0)-IF(R119+1=$Y$1,'Long-term financial Goals'!$H$14,0)-IF(R119+1=$AA$1,'Long-term financial Goals'!$J$14,0)</f>
        <v>0</v>
      </c>
      <c r="R119" s="43">
        <f t="shared" si="30"/>
        <v>115</v>
      </c>
      <c r="S119" s="10" t="str">
        <f t="shared" si="23"/>
        <v/>
      </c>
      <c r="T119" s="13" t="str">
        <f>IF(S119&lt;&gt;"",'Long-term financial Goals'!$B$13*(1+incg)^(S119-1),"")</f>
        <v/>
      </c>
      <c r="U119" s="10" t="str">
        <f t="shared" si="24"/>
        <v/>
      </c>
      <c r="V119" s="13" t="str">
        <f>IF(U119&lt;&gt;"",'Long-term financial Goals'!$D$13*(1+'Long-term financial Goals'!$D$9)^(U119-1),"")</f>
        <v/>
      </c>
      <c r="W119" s="10" t="str">
        <f t="shared" si="25"/>
        <v/>
      </c>
      <c r="X119" s="13" t="str">
        <f>IF(W119&lt;&gt;"",'Long-term financial Goals'!$F$13*(1+'Long-term financial Goals'!$F$9)^(W119-1),"")</f>
        <v/>
      </c>
      <c r="Y119" s="10" t="str">
        <f t="shared" si="26"/>
        <v/>
      </c>
      <c r="Z119" s="13" t="str">
        <f>IF(Y119&lt;&gt;"",'Long-term financial Goals'!$H$13*(1+'Long-term financial Goals'!$H$9)^(Y119-1),"")</f>
        <v/>
      </c>
      <c r="AA119" s="10" t="str">
        <f t="shared" si="27"/>
        <v/>
      </c>
      <c r="AB119" s="13" t="str">
        <f>IF(AA119&lt;&gt;"",'Long-term financial Goals'!$J$13*(1+'Long-term financial Goals'!$J$9)^(AA119-1),"")</f>
        <v/>
      </c>
      <c r="AC119" s="8"/>
      <c r="AD119" s="14"/>
      <c r="AE119" s="8"/>
      <c r="AF119" s="12" t="e">
        <f>IF(#REF!&lt;rg2start,"",IF(#REF!&gt;rg2cs2,"",1))</f>
        <v>#REF!</v>
      </c>
      <c r="AG119" s="8"/>
      <c r="AH119" s="13">
        <f t="shared" si="28"/>
        <v>0</v>
      </c>
      <c r="AI119"/>
      <c r="AJ119"/>
      <c r="AK119"/>
      <c r="AL119"/>
    </row>
    <row r="120" spans="1:38">
      <c r="A120" s="16">
        <f>'Retirement Planner'!D122</f>
        <v>0</v>
      </c>
      <c r="B120" s="16">
        <f t="shared" si="29"/>
        <v>116</v>
      </c>
      <c r="C120" s="13">
        <f>'Retirement Planner'!F122</f>
        <v>0</v>
      </c>
      <c r="D120" s="145">
        <f>'Retirement Planner'!H122</f>
        <v>0</v>
      </c>
      <c r="E120" s="13">
        <f>'Retirement Planner'!E122</f>
        <v>0</v>
      </c>
      <c r="F120" s="13">
        <f>'Retirement Planner'!J122</f>
        <v>0</v>
      </c>
      <c r="G120" s="13">
        <f>'Retirement Planner'!K122</f>
        <v>0</v>
      </c>
      <c r="H120" s="13">
        <f>'Retirement Planner'!M122</f>
        <v>0</v>
      </c>
      <c r="I120" s="17" t="e">
        <f>IF(A120=#REF!-1,IF(F120="none",0,F120)+G120-H120,"")</f>
        <v>#REF!</v>
      </c>
      <c r="J120" s="37">
        <f t="shared" si="31"/>
        <v>0</v>
      </c>
      <c r="K120" s="38">
        <f t="shared" si="32"/>
        <v>0</v>
      </c>
      <c r="L120" s="38" t="e">
        <f t="shared" si="34"/>
        <v>#REF!</v>
      </c>
      <c r="M120" s="38" t="e">
        <f>IF(A120&gt;rety-1,#REF!,NA())/100000</f>
        <v>#REF!</v>
      </c>
      <c r="N120" s="38">
        <f t="shared" si="35"/>
        <v>0</v>
      </c>
      <c r="O120" s="37">
        <f t="shared" si="33"/>
        <v>0</v>
      </c>
      <c r="P120" s="8"/>
      <c r="Q120" s="196">
        <f>-IF(R120+1=$S$1,'Long-term financial Goals'!$B$14,0)-IF(R120+1=$U$1,'Long-term financial Goals'!$D$14,0)-IF(R120+1=$W$1,'Long-term financial Goals'!$F$14,0)-IF(R120+1=$Y$1,'Long-term financial Goals'!$H$14,0)-IF(R120+1=$AA$1,'Long-term financial Goals'!$J$14,0)</f>
        <v>0</v>
      </c>
      <c r="R120" s="43">
        <f t="shared" si="30"/>
        <v>116</v>
      </c>
      <c r="S120" s="10" t="str">
        <f t="shared" si="23"/>
        <v/>
      </c>
      <c r="T120" s="13" t="str">
        <f>IF(S120&lt;&gt;"",'Long-term financial Goals'!$B$13*(1+incg)^(S120-1),"")</f>
        <v/>
      </c>
      <c r="U120" s="10" t="str">
        <f t="shared" si="24"/>
        <v/>
      </c>
      <c r="V120" s="13" t="str">
        <f>IF(U120&lt;&gt;"",'Long-term financial Goals'!$D$13*(1+'Long-term financial Goals'!$D$9)^(U120-1),"")</f>
        <v/>
      </c>
      <c r="W120" s="10" t="str">
        <f t="shared" si="25"/>
        <v/>
      </c>
      <c r="X120" s="13" t="str">
        <f>IF(W120&lt;&gt;"",'Long-term financial Goals'!$F$13*(1+'Long-term financial Goals'!$F$9)^(W120-1),"")</f>
        <v/>
      </c>
      <c r="Y120" s="10" t="str">
        <f t="shared" si="26"/>
        <v/>
      </c>
      <c r="Z120" s="13" t="str">
        <f>IF(Y120&lt;&gt;"",'Long-term financial Goals'!$H$13*(1+'Long-term financial Goals'!$H$9)^(Y120-1),"")</f>
        <v/>
      </c>
      <c r="AA120" s="10" t="str">
        <f t="shared" si="27"/>
        <v/>
      </c>
      <c r="AB120" s="13" t="str">
        <f>IF(AA120&lt;&gt;"",'Long-term financial Goals'!$J$13*(1+'Long-term financial Goals'!$J$9)^(AA120-1),"")</f>
        <v/>
      </c>
      <c r="AC120" s="8"/>
      <c r="AD120" s="14"/>
      <c r="AE120" s="8"/>
      <c r="AF120" s="12" t="e">
        <f>IF(#REF!&lt;rg2start,"",IF(#REF!&gt;rg2cs2,"",1))</f>
        <v>#REF!</v>
      </c>
      <c r="AG120" s="8"/>
      <c r="AH120" s="13">
        <f t="shared" si="28"/>
        <v>0</v>
      </c>
      <c r="AI120"/>
      <c r="AJ120"/>
      <c r="AK120"/>
      <c r="AL120"/>
    </row>
    <row r="121" spans="1:38">
      <c r="A121" s="16">
        <f>'Retirement Planner'!D123</f>
        <v>0</v>
      </c>
      <c r="B121" s="16">
        <f t="shared" si="29"/>
        <v>117</v>
      </c>
      <c r="C121" s="13">
        <f>'Retirement Planner'!F123</f>
        <v>0</v>
      </c>
      <c r="D121" s="145">
        <f>'Retirement Planner'!H123</f>
        <v>0</v>
      </c>
      <c r="E121" s="13">
        <f>'Retirement Planner'!E123</f>
        <v>0</v>
      </c>
      <c r="F121" s="13">
        <f>'Retirement Planner'!J123</f>
        <v>0</v>
      </c>
      <c r="G121" s="13">
        <f>'Retirement Planner'!K123</f>
        <v>0</v>
      </c>
      <c r="H121" s="13">
        <f>'Retirement Planner'!M123</f>
        <v>0</v>
      </c>
      <c r="I121" s="17" t="e">
        <f>IF(A121=#REF!-1,IF(F121="none",0,F121)+G121-H121,"")</f>
        <v>#REF!</v>
      </c>
      <c r="J121" s="37">
        <f t="shared" si="31"/>
        <v>0</v>
      </c>
      <c r="K121" s="38">
        <f t="shared" si="32"/>
        <v>0</v>
      </c>
      <c r="L121" s="38" t="e">
        <f t="shared" si="34"/>
        <v>#REF!</v>
      </c>
      <c r="M121" s="38" t="e">
        <f>IF(A121&gt;rety-1,#REF!,NA())/100000</f>
        <v>#REF!</v>
      </c>
      <c r="N121" s="38">
        <f t="shared" si="35"/>
        <v>0</v>
      </c>
      <c r="O121" s="37">
        <f t="shared" si="33"/>
        <v>0</v>
      </c>
      <c r="P121" s="8"/>
      <c r="Q121" s="196">
        <f>-IF(R121+1=$S$1,'Long-term financial Goals'!$B$14,0)-IF(R121+1=$U$1,'Long-term financial Goals'!$D$14,0)-IF(R121+1=$W$1,'Long-term financial Goals'!$F$14,0)-IF(R121+1=$Y$1,'Long-term financial Goals'!$H$14,0)-IF(R121+1=$AA$1,'Long-term financial Goals'!$J$14,0)</f>
        <v>0</v>
      </c>
      <c r="R121" s="43">
        <f t="shared" si="30"/>
        <v>117</v>
      </c>
      <c r="S121" s="10" t="str">
        <f t="shared" si="23"/>
        <v/>
      </c>
      <c r="T121" s="13" t="str">
        <f>IF(S121&lt;&gt;"",'Long-term financial Goals'!$B$13*(1+incg)^(S121-1),"")</f>
        <v/>
      </c>
      <c r="U121" s="10" t="str">
        <f t="shared" si="24"/>
        <v/>
      </c>
      <c r="V121" s="13" t="str">
        <f>IF(U121&lt;&gt;"",'Long-term financial Goals'!$D$13*(1+'Long-term financial Goals'!$D$9)^(U121-1),"")</f>
        <v/>
      </c>
      <c r="W121" s="10" t="str">
        <f t="shared" si="25"/>
        <v/>
      </c>
      <c r="X121" s="13" t="str">
        <f>IF(W121&lt;&gt;"",'Long-term financial Goals'!$F$13*(1+'Long-term financial Goals'!$F$9)^(W121-1),"")</f>
        <v/>
      </c>
      <c r="Y121" s="10" t="str">
        <f t="shared" si="26"/>
        <v/>
      </c>
      <c r="Z121" s="13" t="str">
        <f>IF(Y121&lt;&gt;"",'Long-term financial Goals'!$H$13*(1+'Long-term financial Goals'!$H$9)^(Y121-1),"")</f>
        <v/>
      </c>
      <c r="AA121" s="10" t="str">
        <f t="shared" si="27"/>
        <v/>
      </c>
      <c r="AB121" s="13" t="str">
        <f>IF(AA121&lt;&gt;"",'Long-term financial Goals'!$J$13*(1+'Long-term financial Goals'!$J$9)^(AA121-1),"")</f>
        <v/>
      </c>
      <c r="AC121" s="8"/>
      <c r="AD121" s="14"/>
      <c r="AE121" s="8"/>
      <c r="AF121" s="12" t="e">
        <f>IF(#REF!&lt;rg2start,"",IF(#REF!&gt;rg2cs2,"",1))</f>
        <v>#REF!</v>
      </c>
      <c r="AG121" s="8"/>
      <c r="AH121" s="13">
        <f t="shared" si="28"/>
        <v>0</v>
      </c>
      <c r="AI121"/>
      <c r="AJ121"/>
      <c r="AK121"/>
      <c r="AL121"/>
    </row>
    <row r="122" spans="1:38">
      <c r="A122" s="16">
        <f>'Retirement Planner'!D124</f>
        <v>0</v>
      </c>
      <c r="B122" s="16">
        <f t="shared" si="29"/>
        <v>118</v>
      </c>
      <c r="C122" s="13">
        <f>'Retirement Planner'!F124</f>
        <v>0</v>
      </c>
      <c r="D122" s="145">
        <f>'Retirement Planner'!H124</f>
        <v>0</v>
      </c>
      <c r="E122" s="13">
        <f>'Retirement Planner'!E124</f>
        <v>0</v>
      </c>
      <c r="F122" s="13">
        <f>'Retirement Planner'!J124</f>
        <v>0</v>
      </c>
      <c r="G122" s="13">
        <f>'Retirement Planner'!K124</f>
        <v>0</v>
      </c>
      <c r="H122" s="13">
        <f>'Retirement Planner'!M124</f>
        <v>0</v>
      </c>
      <c r="I122" s="17" t="e">
        <f>IF(A122=#REF!-1,IF(F122="none",0,F122)+G122-H122,"")</f>
        <v>#REF!</v>
      </c>
      <c r="J122" s="37">
        <f t="shared" si="31"/>
        <v>0</v>
      </c>
      <c r="K122" s="38">
        <f t="shared" si="32"/>
        <v>0</v>
      </c>
      <c r="L122" s="38" t="e">
        <f t="shared" si="34"/>
        <v>#REF!</v>
      </c>
      <c r="M122" s="38" t="e">
        <f>IF(A122&gt;rety-1,#REF!,NA())/100000</f>
        <v>#REF!</v>
      </c>
      <c r="N122" s="38">
        <f t="shared" si="35"/>
        <v>0</v>
      </c>
      <c r="O122" s="37">
        <f t="shared" si="33"/>
        <v>0</v>
      </c>
      <c r="P122" s="8"/>
      <c r="Q122" s="196">
        <f>-IF(R122+1=$S$1,'Long-term financial Goals'!$B$14,0)-IF(R122+1=$U$1,'Long-term financial Goals'!$D$14,0)-IF(R122+1=$W$1,'Long-term financial Goals'!$F$14,0)-IF(R122+1=$Y$1,'Long-term financial Goals'!$H$14,0)-IF(R122+1=$AA$1,'Long-term financial Goals'!$J$14,0)</f>
        <v>0</v>
      </c>
      <c r="R122" s="43">
        <f t="shared" si="30"/>
        <v>118</v>
      </c>
      <c r="S122" s="10" t="str">
        <f t="shared" si="23"/>
        <v/>
      </c>
      <c r="T122" s="13" t="str">
        <f>IF(S122&lt;&gt;"",'Long-term financial Goals'!$B$13*(1+incg)^(S122-1),"")</f>
        <v/>
      </c>
      <c r="U122" s="10" t="str">
        <f t="shared" si="24"/>
        <v/>
      </c>
      <c r="V122" s="13" t="str">
        <f>IF(U122&lt;&gt;"",'Long-term financial Goals'!$D$13*(1+'Long-term financial Goals'!$D$9)^(U122-1),"")</f>
        <v/>
      </c>
      <c r="W122" s="10" t="str">
        <f t="shared" si="25"/>
        <v/>
      </c>
      <c r="X122" s="13" t="str">
        <f>IF(W122&lt;&gt;"",'Long-term financial Goals'!$F$13*(1+'Long-term financial Goals'!$F$9)^(W122-1),"")</f>
        <v/>
      </c>
      <c r="Y122" s="10" t="str">
        <f t="shared" si="26"/>
        <v/>
      </c>
      <c r="Z122" s="13" t="str">
        <f>IF(Y122&lt;&gt;"",'Long-term financial Goals'!$H$13*(1+'Long-term financial Goals'!$H$9)^(Y122-1),"")</f>
        <v/>
      </c>
      <c r="AA122" s="10" t="str">
        <f t="shared" si="27"/>
        <v/>
      </c>
      <c r="AB122" s="13" t="str">
        <f>IF(AA122&lt;&gt;"",'Long-term financial Goals'!$J$13*(1+'Long-term financial Goals'!$J$9)^(AA122-1),"")</f>
        <v/>
      </c>
      <c r="AC122" s="8"/>
      <c r="AD122" s="14"/>
      <c r="AE122" s="8"/>
      <c r="AF122" s="12" t="e">
        <f>IF(#REF!&lt;rg2start,"",IF(#REF!&gt;rg2cs2,"",1))</f>
        <v>#REF!</v>
      </c>
      <c r="AG122" s="8"/>
      <c r="AH122" s="13">
        <f t="shared" si="28"/>
        <v>0</v>
      </c>
      <c r="AI122"/>
      <c r="AJ122"/>
      <c r="AK122"/>
      <c r="AL122"/>
    </row>
    <row r="123" spans="1:38">
      <c r="A123" s="16">
        <f>'Retirement Planner'!D125</f>
        <v>0</v>
      </c>
      <c r="B123" s="16">
        <f t="shared" si="29"/>
        <v>119</v>
      </c>
      <c r="C123" s="13">
        <f>'Retirement Planner'!F125</f>
        <v>0</v>
      </c>
      <c r="D123" s="145">
        <f>'Retirement Planner'!H125</f>
        <v>0</v>
      </c>
      <c r="E123" s="13">
        <f>'Retirement Planner'!E125</f>
        <v>0</v>
      </c>
      <c r="F123" s="13">
        <f>'Retirement Planner'!J125</f>
        <v>0</v>
      </c>
      <c r="G123" s="13">
        <f>'Retirement Planner'!K125</f>
        <v>0</v>
      </c>
      <c r="H123" s="13">
        <f>'Retirement Planner'!M125</f>
        <v>0</v>
      </c>
      <c r="I123" s="17" t="e">
        <f>IF(A123=#REF!-1,IF(F123="none",0,F123)+G123-H123,"")</f>
        <v>#REF!</v>
      </c>
      <c r="J123" s="37">
        <f t="shared" si="31"/>
        <v>0</v>
      </c>
      <c r="K123" s="38">
        <f t="shared" si="32"/>
        <v>0</v>
      </c>
      <c r="L123" s="38" t="e">
        <f t="shared" si="34"/>
        <v>#REF!</v>
      </c>
      <c r="M123" s="38" t="e">
        <f>IF(A123&gt;rety-1,#REF!,NA())/100000</f>
        <v>#REF!</v>
      </c>
      <c r="N123" s="38">
        <f t="shared" si="35"/>
        <v>0</v>
      </c>
      <c r="O123" s="37">
        <f t="shared" si="33"/>
        <v>0</v>
      </c>
      <c r="P123" s="8"/>
      <c r="Q123" s="196">
        <f>-IF(R123+1=$S$1,'Long-term financial Goals'!$B$14,0)-IF(R123+1=$U$1,'Long-term financial Goals'!$D$14,0)-IF(R123+1=$W$1,'Long-term financial Goals'!$F$14,0)-IF(R123+1=$Y$1,'Long-term financial Goals'!$H$14,0)-IF(R123+1=$AA$1,'Long-term financial Goals'!$J$14,0)</f>
        <v>0</v>
      </c>
      <c r="R123" s="43">
        <f t="shared" si="30"/>
        <v>119</v>
      </c>
      <c r="S123" s="10" t="str">
        <f t="shared" si="23"/>
        <v/>
      </c>
      <c r="T123" s="13" t="str">
        <f>IF(S123&lt;&gt;"",'Long-term financial Goals'!$B$13*(1+incg)^(S123-1),"")</f>
        <v/>
      </c>
      <c r="U123" s="10" t="str">
        <f t="shared" si="24"/>
        <v/>
      </c>
      <c r="V123" s="13" t="str">
        <f>IF(U123&lt;&gt;"",'Long-term financial Goals'!$D$13*(1+'Long-term financial Goals'!$D$9)^(U123-1),"")</f>
        <v/>
      </c>
      <c r="W123" s="10" t="str">
        <f t="shared" si="25"/>
        <v/>
      </c>
      <c r="X123" s="13" t="str">
        <f>IF(W123&lt;&gt;"",'Long-term financial Goals'!$F$13*(1+'Long-term financial Goals'!$F$9)^(W123-1),"")</f>
        <v/>
      </c>
      <c r="Y123" s="10" t="str">
        <f t="shared" si="26"/>
        <v/>
      </c>
      <c r="Z123" s="13" t="str">
        <f>IF(Y123&lt;&gt;"",'Long-term financial Goals'!$H$13*(1+'Long-term financial Goals'!$H$9)^(Y123-1),"")</f>
        <v/>
      </c>
      <c r="AA123" s="10" t="str">
        <f t="shared" si="27"/>
        <v/>
      </c>
      <c r="AB123" s="13" t="str">
        <f>IF(AA123&lt;&gt;"",'Long-term financial Goals'!$J$13*(1+'Long-term financial Goals'!$J$9)^(AA123-1),"")</f>
        <v/>
      </c>
      <c r="AC123" s="8"/>
      <c r="AD123" s="14"/>
      <c r="AE123" s="8"/>
      <c r="AF123" s="12" t="e">
        <f>IF(#REF!&lt;rg2start,"",IF(#REF!&gt;rg2cs2,"",1))</f>
        <v>#REF!</v>
      </c>
      <c r="AG123" s="8"/>
      <c r="AH123" s="13">
        <f t="shared" si="28"/>
        <v>0</v>
      </c>
      <c r="AI123"/>
      <c r="AJ123"/>
      <c r="AK123"/>
      <c r="AL123"/>
    </row>
    <row r="124" spans="1:38">
      <c r="A124" s="16">
        <f>'Retirement Planner'!D126</f>
        <v>0</v>
      </c>
      <c r="B124" s="16">
        <f t="shared" si="29"/>
        <v>120</v>
      </c>
      <c r="C124" s="13">
        <f>'Retirement Planner'!F126</f>
        <v>0</v>
      </c>
      <c r="D124" s="145">
        <f>'Retirement Planner'!H126</f>
        <v>0</v>
      </c>
      <c r="E124" s="13">
        <f>'Retirement Planner'!E126</f>
        <v>0</v>
      </c>
      <c r="F124" s="13">
        <f>'Retirement Planner'!J126</f>
        <v>0</v>
      </c>
      <c r="G124" s="13">
        <f>'Retirement Planner'!K126</f>
        <v>0</v>
      </c>
      <c r="H124" s="13">
        <f>'Retirement Planner'!M126</f>
        <v>0</v>
      </c>
      <c r="I124" s="17" t="e">
        <f>IF(A124=#REF!-1,IF(F124="none",0,F124)+G124-H124,"")</f>
        <v>#REF!</v>
      </c>
      <c r="J124" s="37">
        <f t="shared" si="31"/>
        <v>0</v>
      </c>
      <c r="K124" s="38">
        <f t="shared" si="32"/>
        <v>0</v>
      </c>
      <c r="L124" s="38" t="e">
        <f t="shared" si="34"/>
        <v>#REF!</v>
      </c>
      <c r="M124" s="38" t="e">
        <f>IF(A124&gt;rety-1,#REF!,NA())/100000</f>
        <v>#REF!</v>
      </c>
      <c r="N124" s="38">
        <f t="shared" si="35"/>
        <v>0</v>
      </c>
      <c r="O124" s="37">
        <f t="shared" si="33"/>
        <v>0</v>
      </c>
      <c r="P124" s="8"/>
      <c r="Q124" s="196">
        <f>-IF(R124+1=$S$1,'Long-term financial Goals'!$B$14,0)-IF(R124+1=$U$1,'Long-term financial Goals'!$D$14,0)-IF(R124+1=$W$1,'Long-term financial Goals'!$F$14,0)-IF(R124+1=$Y$1,'Long-term financial Goals'!$H$14,0)-IF(R124+1=$AA$1,'Long-term financial Goals'!$J$14,0)</f>
        <v>0</v>
      </c>
      <c r="R124" s="43">
        <f t="shared" si="30"/>
        <v>120</v>
      </c>
      <c r="S124" s="10" t="str">
        <f t="shared" si="23"/>
        <v/>
      </c>
      <c r="T124" s="13" t="str">
        <f>IF(S124&lt;&gt;"",'Long-term financial Goals'!$B$13*(1+incg)^(S124-1),"")</f>
        <v/>
      </c>
      <c r="U124" s="10" t="str">
        <f t="shared" si="24"/>
        <v/>
      </c>
      <c r="V124" s="13" t="str">
        <f>IF(U124&lt;&gt;"",'Long-term financial Goals'!$D$13*(1+'Long-term financial Goals'!$D$9)^(U124-1),"")</f>
        <v/>
      </c>
      <c r="W124" s="10" t="str">
        <f t="shared" si="25"/>
        <v/>
      </c>
      <c r="X124" s="13" t="str">
        <f>IF(W124&lt;&gt;"",'Long-term financial Goals'!$F$13*(1+'Long-term financial Goals'!$F$9)^(W124-1),"")</f>
        <v/>
      </c>
      <c r="Y124" s="10" t="str">
        <f t="shared" si="26"/>
        <v/>
      </c>
      <c r="Z124" s="13" t="str">
        <f>IF(Y124&lt;&gt;"",'Long-term financial Goals'!$H$13*(1+'Long-term financial Goals'!$H$9)^(Y124-1),"")</f>
        <v/>
      </c>
      <c r="AA124" s="10" t="str">
        <f t="shared" si="27"/>
        <v/>
      </c>
      <c r="AB124" s="13" t="str">
        <f>IF(AA124&lt;&gt;"",'Long-term financial Goals'!$J$13*(1+'Long-term financial Goals'!$J$9)^(AA124-1),"")</f>
        <v/>
      </c>
      <c r="AC124" s="8"/>
      <c r="AD124" s="14"/>
      <c r="AE124" s="8"/>
      <c r="AF124" s="12" t="e">
        <f>IF(#REF!&lt;rg2start,"",IF(#REF!&gt;rg2cs2,"",1))</f>
        <v>#REF!</v>
      </c>
      <c r="AG124" s="8"/>
      <c r="AH124" s="13">
        <f t="shared" si="28"/>
        <v>0</v>
      </c>
      <c r="AI124"/>
      <c r="AJ124"/>
      <c r="AK124"/>
      <c r="AL124"/>
    </row>
    <row r="125" spans="1:38">
      <c r="A125" s="16">
        <f>'Retirement Planner'!D127</f>
        <v>0</v>
      </c>
      <c r="B125" s="16">
        <f t="shared" si="29"/>
        <v>121</v>
      </c>
      <c r="C125" s="13">
        <f>'Retirement Planner'!F127</f>
        <v>0</v>
      </c>
      <c r="D125" s="145">
        <f>'Retirement Planner'!H127</f>
        <v>0</v>
      </c>
      <c r="E125" s="13">
        <f>'Retirement Planner'!E127</f>
        <v>0</v>
      </c>
      <c r="F125" s="13">
        <f>'Retirement Planner'!J127</f>
        <v>0</v>
      </c>
      <c r="G125" s="13">
        <f>'Retirement Planner'!K127</f>
        <v>0</v>
      </c>
      <c r="H125" s="13">
        <f>'Retirement Planner'!M127</f>
        <v>0</v>
      </c>
      <c r="I125" s="17" t="e">
        <f>IF(A125=#REF!-1,IF(F125="none",0,F125)+G125-H125,"")</f>
        <v>#REF!</v>
      </c>
      <c r="J125" s="37">
        <f t="shared" si="31"/>
        <v>0</v>
      </c>
      <c r="K125" s="38">
        <f t="shared" si="32"/>
        <v>0</v>
      </c>
      <c r="L125" s="38" t="e">
        <f t="shared" si="34"/>
        <v>#REF!</v>
      </c>
      <c r="M125" s="38" t="e">
        <f>IF(A125&gt;rety-1,#REF!,NA())/100000</f>
        <v>#REF!</v>
      </c>
      <c r="N125" s="38">
        <f t="shared" si="35"/>
        <v>0</v>
      </c>
      <c r="O125" s="37">
        <f t="shared" si="33"/>
        <v>0</v>
      </c>
      <c r="P125" s="8"/>
      <c r="Q125" s="196">
        <f>-IF(R125+1=$S$1,'Long-term financial Goals'!$B$14,0)-IF(R125+1=$U$1,'Long-term financial Goals'!$D$14,0)-IF(R125+1=$W$1,'Long-term financial Goals'!$F$14,0)-IF(R125+1=$Y$1,'Long-term financial Goals'!$H$14,0)-IF(R125+1=$AA$1,'Long-term financial Goals'!$J$14,0)</f>
        <v>0</v>
      </c>
      <c r="R125" s="43">
        <f t="shared" si="30"/>
        <v>121</v>
      </c>
      <c r="S125" s="10" t="str">
        <f t="shared" si="23"/>
        <v/>
      </c>
      <c r="T125" s="13" t="str">
        <f>IF(S125&lt;&gt;"",'Long-term financial Goals'!$B$13*(1+incg)^(S125-1),"")</f>
        <v/>
      </c>
      <c r="U125" s="10" t="str">
        <f t="shared" si="24"/>
        <v/>
      </c>
      <c r="V125" s="13" t="str">
        <f>IF(U125&lt;&gt;"",'Long-term financial Goals'!$D$13*(1+'Long-term financial Goals'!$D$9)^(U125-1),"")</f>
        <v/>
      </c>
      <c r="W125" s="10" t="str">
        <f t="shared" si="25"/>
        <v/>
      </c>
      <c r="X125" s="13" t="str">
        <f>IF(W125&lt;&gt;"",'Long-term financial Goals'!$F$13*(1+'Long-term financial Goals'!$F$9)^(W125-1),"")</f>
        <v/>
      </c>
      <c r="Y125" s="10" t="str">
        <f t="shared" si="26"/>
        <v/>
      </c>
      <c r="Z125" s="13" t="str">
        <f>IF(Y125&lt;&gt;"",'Long-term financial Goals'!$H$13*(1+'Long-term financial Goals'!$H$9)^(Y125-1),"")</f>
        <v/>
      </c>
      <c r="AA125" s="10" t="str">
        <f t="shared" si="27"/>
        <v/>
      </c>
      <c r="AB125" s="13" t="str">
        <f>IF(AA125&lt;&gt;"",'Long-term financial Goals'!$J$13*(1+'Long-term financial Goals'!$J$9)^(AA125-1),"")</f>
        <v/>
      </c>
      <c r="AC125" s="8"/>
      <c r="AD125" s="14"/>
      <c r="AE125" s="8"/>
      <c r="AF125" s="12" t="e">
        <f>IF(#REF!&lt;rg2start,"",IF(#REF!&gt;rg2cs2,"",1))</f>
        <v>#REF!</v>
      </c>
      <c r="AG125" s="8"/>
      <c r="AH125" s="13">
        <f t="shared" si="28"/>
        <v>0</v>
      </c>
      <c r="AI125"/>
      <c r="AJ125"/>
      <c r="AK125"/>
      <c r="AL125"/>
    </row>
    <row r="126" spans="1:38">
      <c r="A126" s="16">
        <f>'Retirement Planner'!D128</f>
        <v>0</v>
      </c>
      <c r="B126" s="16">
        <f t="shared" si="29"/>
        <v>122</v>
      </c>
      <c r="C126" s="13">
        <f>'Retirement Planner'!F128</f>
        <v>0</v>
      </c>
      <c r="D126" s="145">
        <f>'Retirement Planner'!H128</f>
        <v>0</v>
      </c>
      <c r="E126" s="13">
        <f>'Retirement Planner'!E128</f>
        <v>0</v>
      </c>
      <c r="F126" s="13">
        <f>'Retirement Planner'!J128</f>
        <v>0</v>
      </c>
      <c r="G126" s="13">
        <f>'Retirement Planner'!K128</f>
        <v>0</v>
      </c>
      <c r="H126" s="13">
        <f>'Retirement Planner'!M128</f>
        <v>0</v>
      </c>
      <c r="I126" s="17" t="e">
        <f>IF(A126=#REF!-1,IF(F126="none",0,F126)+G126-H126,"")</f>
        <v>#REF!</v>
      </c>
      <c r="J126" s="37">
        <f t="shared" si="31"/>
        <v>0</v>
      </c>
      <c r="K126" s="38">
        <f t="shared" si="32"/>
        <v>0</v>
      </c>
      <c r="L126" s="38" t="e">
        <f t="shared" si="34"/>
        <v>#REF!</v>
      </c>
      <c r="M126" s="38" t="e">
        <f>IF(A126&gt;rety-1,#REF!,NA())/100000</f>
        <v>#REF!</v>
      </c>
      <c r="N126" s="38">
        <f t="shared" si="35"/>
        <v>0</v>
      </c>
      <c r="O126" s="37">
        <f t="shared" si="33"/>
        <v>0</v>
      </c>
      <c r="P126" s="8"/>
      <c r="Q126" s="196">
        <f>-IF(R126+1=$S$1,'Long-term financial Goals'!$B$14,0)-IF(R126+1=$U$1,'Long-term financial Goals'!$D$14,0)-IF(R126+1=$W$1,'Long-term financial Goals'!$F$14,0)-IF(R126+1=$Y$1,'Long-term financial Goals'!$H$14,0)-IF(R126+1=$AA$1,'Long-term financial Goals'!$J$14,0)</f>
        <v>0</v>
      </c>
      <c r="R126" s="43">
        <f t="shared" si="30"/>
        <v>122</v>
      </c>
      <c r="S126" s="10" t="str">
        <f t="shared" si="23"/>
        <v/>
      </c>
      <c r="T126" s="13" t="str">
        <f>IF(S126&lt;&gt;"",'Long-term financial Goals'!$B$13*(1+incg)^(S126-1),"")</f>
        <v/>
      </c>
      <c r="U126" s="10" t="str">
        <f t="shared" si="24"/>
        <v/>
      </c>
      <c r="V126" s="13" t="str">
        <f>IF(U126&lt;&gt;"",'Long-term financial Goals'!$D$13*(1+'Long-term financial Goals'!$D$9)^(U126-1),"")</f>
        <v/>
      </c>
      <c r="W126" s="10" t="str">
        <f t="shared" si="25"/>
        <v/>
      </c>
      <c r="X126" s="13" t="str">
        <f>IF(W126&lt;&gt;"",'Long-term financial Goals'!$F$13*(1+'Long-term financial Goals'!$F$9)^(W126-1),"")</f>
        <v/>
      </c>
      <c r="Y126" s="10" t="str">
        <f t="shared" si="26"/>
        <v/>
      </c>
      <c r="Z126" s="13" t="str">
        <f>IF(Y126&lt;&gt;"",'Long-term financial Goals'!$H$13*(1+'Long-term financial Goals'!$H$9)^(Y126-1),"")</f>
        <v/>
      </c>
      <c r="AA126" s="10" t="str">
        <f t="shared" si="27"/>
        <v/>
      </c>
      <c r="AB126" s="13" t="str">
        <f>IF(AA126&lt;&gt;"",'Long-term financial Goals'!$J$13*(1+'Long-term financial Goals'!$J$9)^(AA126-1),"")</f>
        <v/>
      </c>
      <c r="AC126" s="8"/>
      <c r="AD126" s="14"/>
      <c r="AE126" s="8"/>
      <c r="AF126" s="12" t="e">
        <f>IF(#REF!&lt;rg2start,"",IF(#REF!&gt;rg2cs2,"",1))</f>
        <v>#REF!</v>
      </c>
      <c r="AG126" s="8"/>
      <c r="AH126" s="13">
        <f t="shared" si="28"/>
        <v>0</v>
      </c>
      <c r="AI126"/>
      <c r="AJ126"/>
      <c r="AK126"/>
      <c r="AL126"/>
    </row>
    <row r="127" spans="1:38">
      <c r="A127" s="16">
        <f>'Retirement Planner'!D129</f>
        <v>0</v>
      </c>
      <c r="B127" s="16">
        <f t="shared" si="29"/>
        <v>123</v>
      </c>
      <c r="C127" s="13">
        <f>'Retirement Planner'!F129</f>
        <v>0</v>
      </c>
      <c r="D127" s="145">
        <f>'Retirement Planner'!H129</f>
        <v>0</v>
      </c>
      <c r="E127" s="13">
        <f>'Retirement Planner'!E129</f>
        <v>0</v>
      </c>
      <c r="F127" s="13">
        <f>'Retirement Planner'!J129</f>
        <v>0</v>
      </c>
      <c r="G127" s="13">
        <f>'Retirement Planner'!K129</f>
        <v>0</v>
      </c>
      <c r="H127" s="13">
        <f>'Retirement Planner'!M129</f>
        <v>0</v>
      </c>
      <c r="I127" s="17" t="e">
        <f>IF(A127=#REF!-1,IF(F127="none",0,F127)+G127-H127,"")</f>
        <v>#REF!</v>
      </c>
      <c r="J127" s="37">
        <f t="shared" si="31"/>
        <v>0</v>
      </c>
      <c r="K127" s="38">
        <f t="shared" si="32"/>
        <v>0</v>
      </c>
      <c r="L127" s="38" t="e">
        <f t="shared" si="34"/>
        <v>#REF!</v>
      </c>
      <c r="M127" s="38" t="e">
        <f>IF(A127&gt;rety-1,#REF!,NA())/100000</f>
        <v>#REF!</v>
      </c>
      <c r="N127" s="38">
        <f t="shared" si="35"/>
        <v>0</v>
      </c>
      <c r="O127" s="37">
        <f t="shared" si="33"/>
        <v>0</v>
      </c>
      <c r="P127" s="8"/>
      <c r="Q127" s="196">
        <f>-IF(R127+1=$S$1,'Long-term financial Goals'!$B$14,0)-IF(R127+1=$U$1,'Long-term financial Goals'!$D$14,0)-IF(R127+1=$W$1,'Long-term financial Goals'!$F$14,0)-IF(R127+1=$Y$1,'Long-term financial Goals'!$H$14,0)-IF(R127+1=$AA$1,'Long-term financial Goals'!$J$14,0)</f>
        <v>0</v>
      </c>
      <c r="R127" s="43">
        <f t="shared" si="30"/>
        <v>123</v>
      </c>
      <c r="S127" s="10" t="str">
        <f t="shared" si="23"/>
        <v/>
      </c>
      <c r="T127" s="13" t="str">
        <f>IF(S127&lt;&gt;"",'Long-term financial Goals'!$B$13*(1+incg)^(S127-1),"")</f>
        <v/>
      </c>
      <c r="U127" s="10" t="str">
        <f t="shared" si="24"/>
        <v/>
      </c>
      <c r="V127" s="13" t="str">
        <f>IF(U127&lt;&gt;"",'Long-term financial Goals'!$D$13*(1+'Long-term financial Goals'!$D$9)^(U127-1),"")</f>
        <v/>
      </c>
      <c r="W127" s="10" t="str">
        <f t="shared" si="25"/>
        <v/>
      </c>
      <c r="X127" s="13" t="str">
        <f>IF(W127&lt;&gt;"",'Long-term financial Goals'!$F$13*(1+'Long-term financial Goals'!$F$9)^(W127-1),"")</f>
        <v/>
      </c>
      <c r="Y127" s="10" t="str">
        <f t="shared" si="26"/>
        <v/>
      </c>
      <c r="Z127" s="13" t="str">
        <f>IF(Y127&lt;&gt;"",'Long-term financial Goals'!$H$13*(1+'Long-term financial Goals'!$H$9)^(Y127-1),"")</f>
        <v/>
      </c>
      <c r="AA127" s="10" t="str">
        <f t="shared" si="27"/>
        <v/>
      </c>
      <c r="AB127" s="13" t="str">
        <f>IF(AA127&lt;&gt;"",'Long-term financial Goals'!$J$13*(1+'Long-term financial Goals'!$J$9)^(AA127-1),"")</f>
        <v/>
      </c>
      <c r="AC127" s="8"/>
      <c r="AD127" s="14"/>
      <c r="AE127" s="8"/>
      <c r="AF127" s="12" t="e">
        <f>IF(#REF!&lt;rg2start,"",IF(#REF!&gt;rg2cs2,"",1))</f>
        <v>#REF!</v>
      </c>
      <c r="AG127" s="8"/>
      <c r="AH127" s="13">
        <f t="shared" si="28"/>
        <v>0</v>
      </c>
      <c r="AI127"/>
      <c r="AJ127"/>
      <c r="AK127"/>
      <c r="AL127"/>
    </row>
    <row r="128" spans="1:38">
      <c r="A128" s="16">
        <f>'Retirement Planner'!D130</f>
        <v>0</v>
      </c>
      <c r="B128" s="16">
        <f t="shared" si="29"/>
        <v>124</v>
      </c>
      <c r="C128" s="13">
        <f>'Retirement Planner'!F130</f>
        <v>0</v>
      </c>
      <c r="D128" s="145">
        <f>'Retirement Planner'!H130</f>
        <v>0</v>
      </c>
      <c r="E128" s="13">
        <f>'Retirement Planner'!E130</f>
        <v>0</v>
      </c>
      <c r="F128" s="13">
        <f>'Retirement Planner'!J130</f>
        <v>0</v>
      </c>
      <c r="G128" s="13">
        <f>'Retirement Planner'!K130</f>
        <v>0</v>
      </c>
      <c r="H128" s="13">
        <f>'Retirement Planner'!M130</f>
        <v>0</v>
      </c>
      <c r="I128" s="17" t="e">
        <f>IF(A128=#REF!-1,IF(F128="none",0,F128)+G128-H128,"")</f>
        <v>#REF!</v>
      </c>
      <c r="J128" s="37">
        <f t="shared" si="31"/>
        <v>0</v>
      </c>
      <c r="K128" s="38">
        <f t="shared" si="32"/>
        <v>0</v>
      </c>
      <c r="L128" s="38" t="e">
        <f t="shared" si="34"/>
        <v>#REF!</v>
      </c>
      <c r="M128" s="38" t="e">
        <f>IF(A128&gt;rety-1,#REF!,NA())/100000</f>
        <v>#REF!</v>
      </c>
      <c r="N128" s="38">
        <f t="shared" si="35"/>
        <v>0</v>
      </c>
      <c r="O128" s="37">
        <f t="shared" si="33"/>
        <v>0</v>
      </c>
      <c r="P128" s="8"/>
      <c r="Q128" s="196">
        <f>-IF(R128+1=$S$1,'Long-term financial Goals'!$B$14,0)-IF(R128+1=$U$1,'Long-term financial Goals'!$D$14,0)-IF(R128+1=$W$1,'Long-term financial Goals'!$F$14,0)-IF(R128+1=$Y$1,'Long-term financial Goals'!$H$14,0)-IF(R128+1=$AA$1,'Long-term financial Goals'!$J$14,0)</f>
        <v>0</v>
      </c>
      <c r="R128" s="43">
        <f t="shared" si="30"/>
        <v>124</v>
      </c>
      <c r="S128" s="10" t="str">
        <f t="shared" si="23"/>
        <v/>
      </c>
      <c r="T128" s="13" t="str">
        <f>IF(S128&lt;&gt;"",'Long-term financial Goals'!$B$13*(1+incg)^(S128-1),"")</f>
        <v/>
      </c>
      <c r="U128" s="10" t="str">
        <f t="shared" si="24"/>
        <v/>
      </c>
      <c r="V128" s="13" t="str">
        <f>IF(U128&lt;&gt;"",'Long-term financial Goals'!$D$13*(1+'Long-term financial Goals'!$D$9)^(U128-1),"")</f>
        <v/>
      </c>
      <c r="W128" s="10" t="str">
        <f t="shared" si="25"/>
        <v/>
      </c>
      <c r="X128" s="13" t="str">
        <f>IF(W128&lt;&gt;"",'Long-term financial Goals'!$F$13*(1+'Long-term financial Goals'!$F$9)^(W128-1),"")</f>
        <v/>
      </c>
      <c r="Y128" s="10" t="str">
        <f t="shared" si="26"/>
        <v/>
      </c>
      <c r="Z128" s="13" t="str">
        <f>IF(Y128&lt;&gt;"",'Long-term financial Goals'!$H$13*(1+'Long-term financial Goals'!$H$9)^(Y128-1),"")</f>
        <v/>
      </c>
      <c r="AA128" s="10" t="str">
        <f t="shared" si="27"/>
        <v/>
      </c>
      <c r="AB128" s="13" t="str">
        <f>IF(AA128&lt;&gt;"",'Long-term financial Goals'!$J$13*(1+'Long-term financial Goals'!$J$9)^(AA128-1),"")</f>
        <v/>
      </c>
      <c r="AC128" s="8"/>
      <c r="AD128" s="14"/>
      <c r="AE128" s="8"/>
      <c r="AF128" s="12" t="e">
        <f>IF(#REF!&lt;rg2start,"",IF(#REF!&gt;rg2cs2,"",1))</f>
        <v>#REF!</v>
      </c>
      <c r="AG128" s="8"/>
      <c r="AH128" s="13">
        <f t="shared" si="28"/>
        <v>0</v>
      </c>
      <c r="AI128"/>
      <c r="AJ128"/>
      <c r="AK128"/>
      <c r="AL128"/>
    </row>
    <row r="129" spans="1:38">
      <c r="A129" s="16">
        <f>'Retirement Planner'!D131</f>
        <v>0</v>
      </c>
      <c r="B129" s="16">
        <f t="shared" si="29"/>
        <v>125</v>
      </c>
      <c r="C129" s="13">
        <f>'Retirement Planner'!F131</f>
        <v>0</v>
      </c>
      <c r="D129" s="145">
        <f>'Retirement Planner'!H131</f>
        <v>0</v>
      </c>
      <c r="E129" s="13">
        <f>'Retirement Planner'!E131</f>
        <v>0</v>
      </c>
      <c r="F129" s="13">
        <f>'Retirement Planner'!J131</f>
        <v>0</v>
      </c>
      <c r="G129" s="13">
        <f>'Retirement Planner'!K131</f>
        <v>0</v>
      </c>
      <c r="H129" s="13">
        <f>'Retirement Planner'!M131</f>
        <v>0</v>
      </c>
      <c r="I129" s="17" t="e">
        <f>IF(A129=#REF!-1,IF(F129="none",0,F129)+G129-H129,"")</f>
        <v>#REF!</v>
      </c>
      <c r="J129" s="37">
        <f t="shared" si="31"/>
        <v>0</v>
      </c>
      <c r="K129" s="38">
        <f t="shared" si="32"/>
        <v>0</v>
      </c>
      <c r="L129" s="38" t="e">
        <f t="shared" si="34"/>
        <v>#REF!</v>
      </c>
      <c r="M129" s="38" t="e">
        <f>IF(A129&gt;rety-1,#REF!,NA())/100000</f>
        <v>#REF!</v>
      </c>
      <c r="N129" s="38">
        <f t="shared" si="35"/>
        <v>0</v>
      </c>
      <c r="O129" s="37">
        <f t="shared" si="33"/>
        <v>0</v>
      </c>
      <c r="P129" s="8"/>
      <c r="Q129" s="196">
        <f>-IF(R129+1=$S$1,'Long-term financial Goals'!$B$14,0)-IF(R129+1=$U$1,'Long-term financial Goals'!$D$14,0)-IF(R129+1=$W$1,'Long-term financial Goals'!$F$14,0)-IF(R129+1=$Y$1,'Long-term financial Goals'!$H$14,0)-IF(R129+1=$AA$1,'Long-term financial Goals'!$J$14,0)</f>
        <v>0</v>
      </c>
      <c r="R129" s="43">
        <f t="shared" si="30"/>
        <v>125</v>
      </c>
      <c r="S129" s="10" t="str">
        <f t="shared" si="23"/>
        <v/>
      </c>
      <c r="T129" s="13" t="str">
        <f>IF(S129&lt;&gt;"",'Long-term financial Goals'!$B$13*(1+incg)^(S129-1),"")</f>
        <v/>
      </c>
      <c r="U129" s="10" t="str">
        <f t="shared" si="24"/>
        <v/>
      </c>
      <c r="V129" s="13" t="str">
        <f>IF(U129&lt;&gt;"",'Long-term financial Goals'!$D$13*(1+'Long-term financial Goals'!$D$9)^(U129-1),"")</f>
        <v/>
      </c>
      <c r="W129" s="10" t="str">
        <f t="shared" si="25"/>
        <v/>
      </c>
      <c r="X129" s="13" t="str">
        <f>IF(W129&lt;&gt;"",'Long-term financial Goals'!$F$13*(1+'Long-term financial Goals'!$F$9)^(W129-1),"")</f>
        <v/>
      </c>
      <c r="Y129" s="10" t="str">
        <f t="shared" si="26"/>
        <v/>
      </c>
      <c r="Z129" s="13" t="str">
        <f>IF(Y129&lt;&gt;"",'Long-term financial Goals'!$H$13*(1+'Long-term financial Goals'!$H$9)^(Y129-1),"")</f>
        <v/>
      </c>
      <c r="AA129" s="10" t="str">
        <f t="shared" si="27"/>
        <v/>
      </c>
      <c r="AB129" s="13" t="str">
        <f>IF(AA129&lt;&gt;"",'Long-term financial Goals'!$J$13*(1+'Long-term financial Goals'!$J$9)^(AA129-1),"")</f>
        <v/>
      </c>
      <c r="AC129" s="8"/>
      <c r="AD129" s="14"/>
      <c r="AE129" s="8"/>
      <c r="AF129" s="12" t="e">
        <f>IF(#REF!&lt;rg2start,"",IF(#REF!&gt;rg2cs2,"",1))</f>
        <v>#REF!</v>
      </c>
      <c r="AG129" s="8"/>
      <c r="AH129" s="13">
        <f t="shared" si="28"/>
        <v>0</v>
      </c>
      <c r="AI129"/>
      <c r="AJ129"/>
      <c r="AK129"/>
      <c r="AL129"/>
    </row>
    <row r="130" spans="1:38">
      <c r="A130" s="16">
        <f>'Retirement Planner'!D132</f>
        <v>0</v>
      </c>
      <c r="B130" s="16">
        <f t="shared" si="29"/>
        <v>126</v>
      </c>
      <c r="C130" s="13">
        <f>'Retirement Planner'!F132</f>
        <v>0</v>
      </c>
      <c r="D130" s="145">
        <f>'Retirement Planner'!H132</f>
        <v>0</v>
      </c>
      <c r="E130" s="13">
        <f>'Retirement Planner'!E132</f>
        <v>0</v>
      </c>
      <c r="F130" s="13">
        <f>'Retirement Planner'!J132</f>
        <v>0</v>
      </c>
      <c r="G130" s="13">
        <f>'Retirement Planner'!K132</f>
        <v>0</v>
      </c>
      <c r="H130" s="13">
        <f>'Retirement Planner'!M132</f>
        <v>0</v>
      </c>
      <c r="I130" s="17" t="e">
        <f>IF(A130=#REF!-1,IF(F130="none",0,F130)+G130-H130,"")</f>
        <v>#REF!</v>
      </c>
      <c r="J130" s="37">
        <f t="shared" si="31"/>
        <v>0</v>
      </c>
      <c r="K130" s="38">
        <f t="shared" si="32"/>
        <v>0</v>
      </c>
      <c r="L130" s="38" t="e">
        <f t="shared" si="34"/>
        <v>#REF!</v>
      </c>
      <c r="M130" s="38" t="e">
        <f>IF(A130&gt;rety-1,#REF!,NA())/100000</f>
        <v>#REF!</v>
      </c>
      <c r="N130" s="38">
        <f t="shared" si="35"/>
        <v>0</v>
      </c>
      <c r="O130" s="37">
        <f t="shared" si="33"/>
        <v>0</v>
      </c>
      <c r="P130" s="8"/>
      <c r="Q130" s="196">
        <f>-IF(R130+1=$S$1,'Long-term financial Goals'!$B$14,0)-IF(R130+1=$U$1,'Long-term financial Goals'!$D$14,0)-IF(R130+1=$W$1,'Long-term financial Goals'!$F$14,0)-IF(R130+1=$Y$1,'Long-term financial Goals'!$H$14,0)-IF(R130+1=$AA$1,'Long-term financial Goals'!$J$14,0)</f>
        <v>0</v>
      </c>
      <c r="R130" s="43">
        <f t="shared" si="30"/>
        <v>126</v>
      </c>
      <c r="S130" s="10" t="str">
        <f t="shared" si="23"/>
        <v/>
      </c>
      <c r="T130" s="13" t="str">
        <f>IF(S130&lt;&gt;"",'Long-term financial Goals'!$B$13*(1+incg)^(S130-1),"")</f>
        <v/>
      </c>
      <c r="U130" s="10" t="str">
        <f t="shared" si="24"/>
        <v/>
      </c>
      <c r="V130" s="13" t="str">
        <f>IF(U130&lt;&gt;"",'Long-term financial Goals'!$D$13*(1+'Long-term financial Goals'!$D$9)^(U130-1),"")</f>
        <v/>
      </c>
      <c r="W130" s="10" t="str">
        <f t="shared" si="25"/>
        <v/>
      </c>
      <c r="X130" s="13" t="str">
        <f>IF(W130&lt;&gt;"",'Long-term financial Goals'!$F$13*(1+'Long-term financial Goals'!$F$9)^(W130-1),"")</f>
        <v/>
      </c>
      <c r="Y130" s="10" t="str">
        <f t="shared" si="26"/>
        <v/>
      </c>
      <c r="Z130" s="13" t="str">
        <f>IF(Y130&lt;&gt;"",'Long-term financial Goals'!$H$13*(1+'Long-term financial Goals'!$H$9)^(Y130-1),"")</f>
        <v/>
      </c>
      <c r="AA130" s="10" t="str">
        <f t="shared" si="27"/>
        <v/>
      </c>
      <c r="AB130" s="13" t="str">
        <f>IF(AA130&lt;&gt;"",'Long-term financial Goals'!$J$13*(1+'Long-term financial Goals'!$J$9)^(AA130-1),"")</f>
        <v/>
      </c>
      <c r="AC130" s="8"/>
      <c r="AD130" s="14"/>
      <c r="AE130" s="8"/>
      <c r="AF130" s="12" t="e">
        <f>IF(#REF!&lt;rg2start,"",IF(#REF!&gt;rg2cs2,"",1))</f>
        <v>#REF!</v>
      </c>
      <c r="AG130" s="8"/>
      <c r="AH130" s="13">
        <f t="shared" si="28"/>
        <v>0</v>
      </c>
      <c r="AI130"/>
      <c r="AJ130"/>
      <c r="AK130"/>
      <c r="AL130"/>
    </row>
    <row r="131" spans="1:38">
      <c r="A131" s="16">
        <f>'Retirement Planner'!D133</f>
        <v>0</v>
      </c>
      <c r="B131" s="16">
        <f t="shared" si="29"/>
        <v>127</v>
      </c>
      <c r="C131" s="13">
        <f>'Retirement Planner'!F133</f>
        <v>0</v>
      </c>
      <c r="D131" s="145">
        <f>'Retirement Planner'!H133</f>
        <v>0</v>
      </c>
      <c r="E131" s="13">
        <f>'Retirement Planner'!E133</f>
        <v>0</v>
      </c>
      <c r="F131" s="13">
        <f>'Retirement Planner'!J133</f>
        <v>0</v>
      </c>
      <c r="G131" s="13">
        <f>'Retirement Planner'!K133</f>
        <v>0</v>
      </c>
      <c r="H131" s="13">
        <f>'Retirement Planner'!M133</f>
        <v>0</v>
      </c>
      <c r="I131" s="17" t="e">
        <f>IF(A131=#REF!-1,IF(F131="none",0,F131)+G131-H131,"")</f>
        <v>#REF!</v>
      </c>
      <c r="J131" s="37">
        <f t="shared" si="31"/>
        <v>0</v>
      </c>
      <c r="K131" s="38">
        <f t="shared" si="32"/>
        <v>0</v>
      </c>
      <c r="L131" s="38" t="e">
        <f t="shared" si="34"/>
        <v>#REF!</v>
      </c>
      <c r="M131" s="38" t="e">
        <f>IF(A131&gt;rety-1,#REF!,NA())/100000</f>
        <v>#REF!</v>
      </c>
      <c r="N131" s="38">
        <f t="shared" si="35"/>
        <v>0</v>
      </c>
      <c r="O131" s="37">
        <f t="shared" si="33"/>
        <v>0</v>
      </c>
      <c r="P131" s="8"/>
      <c r="Q131" s="196">
        <f>-IF(R131+1=$S$1,'Long-term financial Goals'!$B$14,0)-IF(R131+1=$U$1,'Long-term financial Goals'!$D$14,0)-IF(R131+1=$W$1,'Long-term financial Goals'!$F$14,0)-IF(R131+1=$Y$1,'Long-term financial Goals'!$H$14,0)-IF(R131+1=$AA$1,'Long-term financial Goals'!$J$14,0)</f>
        <v>0</v>
      </c>
      <c r="R131" s="43">
        <f t="shared" si="30"/>
        <v>127</v>
      </c>
      <c r="S131" s="10" t="str">
        <f t="shared" si="23"/>
        <v/>
      </c>
      <c r="T131" s="13" t="str">
        <f>IF(S131&lt;&gt;"",'Long-term financial Goals'!$B$13*(1+incg)^(S131-1),"")</f>
        <v/>
      </c>
      <c r="U131" s="10" t="str">
        <f t="shared" si="24"/>
        <v/>
      </c>
      <c r="V131" s="13" t="str">
        <f>IF(U131&lt;&gt;"",'Long-term financial Goals'!$D$13*(1+'Long-term financial Goals'!$D$9)^(U131-1),"")</f>
        <v/>
      </c>
      <c r="W131" s="10" t="str">
        <f t="shared" si="25"/>
        <v/>
      </c>
      <c r="X131" s="13" t="str">
        <f>IF(W131&lt;&gt;"",'Long-term financial Goals'!$F$13*(1+'Long-term financial Goals'!$F$9)^(W131-1),"")</f>
        <v/>
      </c>
      <c r="Y131" s="10" t="str">
        <f t="shared" si="26"/>
        <v/>
      </c>
      <c r="Z131" s="13" t="str">
        <f>IF(Y131&lt;&gt;"",'Long-term financial Goals'!$H$13*(1+'Long-term financial Goals'!$H$9)^(Y131-1),"")</f>
        <v/>
      </c>
      <c r="AA131" s="10" t="str">
        <f t="shared" si="27"/>
        <v/>
      </c>
      <c r="AB131" s="13" t="str">
        <f>IF(AA131&lt;&gt;"",'Long-term financial Goals'!$J$13*(1+'Long-term financial Goals'!$J$9)^(AA131-1),"")</f>
        <v/>
      </c>
      <c r="AC131" s="8"/>
      <c r="AD131" s="14"/>
      <c r="AE131" s="8"/>
      <c r="AF131" s="12" t="e">
        <f>IF(#REF!&lt;rg2start,"",IF(#REF!&gt;rg2cs2,"",1))</f>
        <v>#REF!</v>
      </c>
      <c r="AG131" s="8"/>
      <c r="AH131" s="13">
        <f t="shared" si="28"/>
        <v>0</v>
      </c>
      <c r="AI131"/>
      <c r="AJ131"/>
      <c r="AK131"/>
      <c r="AL131"/>
    </row>
    <row r="132" spans="1:38">
      <c r="A132" s="16">
        <f>'Retirement Planner'!D134</f>
        <v>0</v>
      </c>
      <c r="B132" s="16">
        <f t="shared" si="29"/>
        <v>128</v>
      </c>
      <c r="C132" s="13">
        <f>'Retirement Planner'!F134</f>
        <v>0</v>
      </c>
      <c r="D132" s="145">
        <f>'Retirement Planner'!H134</f>
        <v>0</v>
      </c>
      <c r="E132" s="13">
        <f>'Retirement Planner'!E134</f>
        <v>0</v>
      </c>
      <c r="F132" s="13">
        <f>'Retirement Planner'!J134</f>
        <v>0</v>
      </c>
      <c r="G132" s="13">
        <f>'Retirement Planner'!K134</f>
        <v>0</v>
      </c>
      <c r="H132" s="13">
        <f>'Retirement Planner'!M134</f>
        <v>0</v>
      </c>
      <c r="I132" s="17" t="e">
        <f>IF(A132=#REF!-1,IF(F132="none",0,F132)+G132-H132,"")</f>
        <v>#REF!</v>
      </c>
      <c r="J132" s="37">
        <f t="shared" ref="J132:J160" si="36">IF(A132="",NA(),A132)</f>
        <v>0</v>
      </c>
      <c r="K132" s="38">
        <f t="shared" ref="K132:K160" si="37">IF(C132="",NA(),C132)/100000</f>
        <v>0</v>
      </c>
      <c r="L132" s="38" t="e">
        <f t="shared" si="34"/>
        <v>#REF!</v>
      </c>
      <c r="M132" s="38" t="e">
        <f>IF(A132&gt;rety-1,#REF!,NA())/100000</f>
        <v>#REF!</v>
      </c>
      <c r="N132" s="38">
        <f t="shared" si="35"/>
        <v>0</v>
      </c>
      <c r="O132" s="37">
        <f t="shared" ref="O132:O160" si="38">IF(H132="",NA(),H132)/100000</f>
        <v>0</v>
      </c>
      <c r="P132" s="8"/>
      <c r="Q132" s="196">
        <f>-IF(R132+1=$S$1,'Long-term financial Goals'!$B$14,0)-IF(R132+1=$U$1,'Long-term financial Goals'!$D$14,0)-IF(R132+1=$W$1,'Long-term financial Goals'!$F$14,0)-IF(R132+1=$Y$1,'Long-term financial Goals'!$H$14,0)-IF(R132+1=$AA$1,'Long-term financial Goals'!$J$14,0)</f>
        <v>0</v>
      </c>
      <c r="R132" s="43">
        <f t="shared" si="30"/>
        <v>128</v>
      </c>
      <c r="S132" s="10" t="str">
        <f t="shared" si="23"/>
        <v/>
      </c>
      <c r="T132" s="13" t="str">
        <f>IF(S132&lt;&gt;"",'Long-term financial Goals'!$B$13*(1+incg)^(S132-1),"")</f>
        <v/>
      </c>
      <c r="U132" s="10" t="str">
        <f t="shared" si="24"/>
        <v/>
      </c>
      <c r="V132" s="13" t="str">
        <f>IF(U132&lt;&gt;"",'Long-term financial Goals'!$D$13*(1+'Long-term financial Goals'!$D$9)^(U132-1),"")</f>
        <v/>
      </c>
      <c r="W132" s="10" t="str">
        <f t="shared" si="25"/>
        <v/>
      </c>
      <c r="X132" s="13" t="str">
        <f>IF(W132&lt;&gt;"",'Long-term financial Goals'!$F$13*(1+'Long-term financial Goals'!$F$9)^(W132-1),"")</f>
        <v/>
      </c>
      <c r="Y132" s="10" t="str">
        <f t="shared" si="26"/>
        <v/>
      </c>
      <c r="Z132" s="13" t="str">
        <f>IF(Y132&lt;&gt;"",'Long-term financial Goals'!$H$13*(1+'Long-term financial Goals'!$H$9)^(Y132-1),"")</f>
        <v/>
      </c>
      <c r="AA132" s="10" t="str">
        <f t="shared" si="27"/>
        <v/>
      </c>
      <c r="AB132" s="13" t="str">
        <f>IF(AA132&lt;&gt;"",'Long-term financial Goals'!$J$13*(1+'Long-term financial Goals'!$J$9)^(AA132-1),"")</f>
        <v/>
      </c>
      <c r="AC132" s="8"/>
      <c r="AD132" s="14"/>
      <c r="AE132" s="8"/>
      <c r="AF132" s="12" t="e">
        <f>IF(#REF!&lt;rg2start,"",IF(#REF!&gt;rg2cs2,"",1))</f>
        <v>#REF!</v>
      </c>
      <c r="AG132" s="8"/>
      <c r="AH132" s="13">
        <f t="shared" si="28"/>
        <v>0</v>
      </c>
      <c r="AI132"/>
      <c r="AJ132"/>
      <c r="AK132"/>
      <c r="AL132"/>
    </row>
    <row r="133" spans="1:38">
      <c r="A133" s="16">
        <f>'Retirement Planner'!D135</f>
        <v>0</v>
      </c>
      <c r="B133" s="16">
        <f t="shared" si="29"/>
        <v>129</v>
      </c>
      <c r="C133" s="13">
        <f>'Retirement Planner'!F135</f>
        <v>0</v>
      </c>
      <c r="D133" s="145">
        <f>'Retirement Planner'!H135</f>
        <v>0</v>
      </c>
      <c r="E133" s="13">
        <f>'Retirement Planner'!E135</f>
        <v>0</v>
      </c>
      <c r="F133" s="13">
        <f>'Retirement Planner'!J135</f>
        <v>0</v>
      </c>
      <c r="G133" s="13">
        <f>'Retirement Planner'!K135</f>
        <v>0</v>
      </c>
      <c r="H133" s="13">
        <f>'Retirement Planner'!M135</f>
        <v>0</v>
      </c>
      <c r="I133" s="17" t="e">
        <f>IF(A133=#REF!-1,IF(F133="none",0,F133)+G133-H133,"")</f>
        <v>#REF!</v>
      </c>
      <c r="J133" s="37">
        <f t="shared" si="36"/>
        <v>0</v>
      </c>
      <c r="K133" s="38">
        <f t="shared" si="37"/>
        <v>0</v>
      </c>
      <c r="L133" s="38" t="e">
        <f t="shared" ref="L133:L160" si="39">M133+N133</f>
        <v>#REF!</v>
      </c>
      <c r="M133" s="38" t="e">
        <f>IF(A133&gt;rety-1,#REF!,NA())/100000</f>
        <v>#REF!</v>
      </c>
      <c r="N133" s="38">
        <f t="shared" ref="N133:N160" si="40">IF(D133="",NA(),IF(E133&lt;&gt;0,NA(),D133))/100000</f>
        <v>0</v>
      </c>
      <c r="O133" s="37">
        <f t="shared" si="38"/>
        <v>0</v>
      </c>
      <c r="P133" s="8"/>
      <c r="Q133" s="196">
        <f>-IF(R133+1=$S$1,'Long-term financial Goals'!$B$14,0)-IF(R133+1=$U$1,'Long-term financial Goals'!$D$14,0)-IF(R133+1=$W$1,'Long-term financial Goals'!$F$14,0)-IF(R133+1=$Y$1,'Long-term financial Goals'!$H$14,0)-IF(R133+1=$AA$1,'Long-term financial Goals'!$J$14,0)</f>
        <v>0</v>
      </c>
      <c r="R133" s="43">
        <f t="shared" si="30"/>
        <v>129</v>
      </c>
      <c r="S133" s="10" t="str">
        <f t="shared" ref="S133:S160" si="41">IF(R133+1&gt;$S$1,"",R133+1)</f>
        <v/>
      </c>
      <c r="T133" s="13" t="str">
        <f>IF(S133&lt;&gt;"",'Long-term financial Goals'!$B$13*(1+incg)^(S133-1),"")</f>
        <v/>
      </c>
      <c r="U133" s="10" t="str">
        <f t="shared" ref="U133:U160" si="42">IF(R133+1&gt;$U$1,"",R133+1)</f>
        <v/>
      </c>
      <c r="V133" s="13" t="str">
        <f>IF(U133&lt;&gt;"",'Long-term financial Goals'!$D$13*(1+'Long-term financial Goals'!$D$9)^(U133-1),"")</f>
        <v/>
      </c>
      <c r="W133" s="10" t="str">
        <f t="shared" ref="W133:W160" si="43">IF(R133+1&gt;$W$1,"",R133+1)</f>
        <v/>
      </c>
      <c r="X133" s="13" t="str">
        <f>IF(W133&lt;&gt;"",'Long-term financial Goals'!$F$13*(1+'Long-term financial Goals'!$F$9)^(W133-1),"")</f>
        <v/>
      </c>
      <c r="Y133" s="10" t="str">
        <f t="shared" ref="Y133:Y160" si="44">IF(R133+1&gt;$Y$1,"",R133+1)</f>
        <v/>
      </c>
      <c r="Z133" s="13" t="str">
        <f>IF(Y133&lt;&gt;"",'Long-term financial Goals'!$H$13*(1+'Long-term financial Goals'!$H$9)^(Y133-1),"")</f>
        <v/>
      </c>
      <c r="AA133" s="10" t="str">
        <f t="shared" ref="AA133:AA160" si="45">IF(R133+1&gt;$AA$1,"",R133+1)</f>
        <v/>
      </c>
      <c r="AB133" s="13" t="str">
        <f>IF(AA133&lt;&gt;"",'Long-term financial Goals'!$J$13*(1+'Long-term financial Goals'!$J$9)^(AA133-1),"")</f>
        <v/>
      </c>
      <c r="AC133" s="8"/>
      <c r="AD133" s="14"/>
      <c r="AE133" s="8"/>
      <c r="AF133" s="12" t="e">
        <f>IF(#REF!&lt;rg2start,"",IF(#REF!&gt;rg2cs2,"",1))</f>
        <v>#REF!</v>
      </c>
      <c r="AG133" s="8"/>
      <c r="AH133" s="13">
        <f t="shared" ref="AH133:AH160" si="46">IF(AB133="",0,AB133)+IF(Z133="",0,Z133)+IF(X133="",0,X133)+IF(V133="",0,V133)+IF(T133="",0,T133)+IF(E133="none",0,IF(E133="",0,E133))</f>
        <v>0</v>
      </c>
      <c r="AI133"/>
      <c r="AJ133"/>
      <c r="AK133"/>
      <c r="AL133"/>
    </row>
    <row r="134" spans="1:38">
      <c r="A134" s="16">
        <f>'Retirement Planner'!D136</f>
        <v>0</v>
      </c>
      <c r="B134" s="16">
        <f t="shared" ref="B134:B160" si="47">B133+1</f>
        <v>130</v>
      </c>
      <c r="C134" s="13">
        <f>'Retirement Planner'!F136</f>
        <v>0</v>
      </c>
      <c r="D134" s="145">
        <f>'Retirement Planner'!H136</f>
        <v>0</v>
      </c>
      <c r="E134" s="13">
        <f>'Retirement Planner'!E136</f>
        <v>0</v>
      </c>
      <c r="F134" s="13">
        <f>'Retirement Planner'!J136</f>
        <v>0</v>
      </c>
      <c r="G134" s="13">
        <f>'Retirement Planner'!K136</f>
        <v>0</v>
      </c>
      <c r="H134" s="13">
        <f>'Retirement Planner'!M136</f>
        <v>0</v>
      </c>
      <c r="I134" s="17" t="e">
        <f>IF(A134=#REF!-1,IF(F134="none",0,F134)+G134-H134,"")</f>
        <v>#REF!</v>
      </c>
      <c r="J134" s="37">
        <f t="shared" si="36"/>
        <v>0</v>
      </c>
      <c r="K134" s="38">
        <f t="shared" si="37"/>
        <v>0</v>
      </c>
      <c r="L134" s="38" t="e">
        <f t="shared" si="39"/>
        <v>#REF!</v>
      </c>
      <c r="M134" s="38" t="e">
        <f>IF(A134&gt;rety-1,#REF!,NA())/100000</f>
        <v>#REF!</v>
      </c>
      <c r="N134" s="38">
        <f t="shared" si="40"/>
        <v>0</v>
      </c>
      <c r="O134" s="37">
        <f t="shared" si="38"/>
        <v>0</v>
      </c>
      <c r="P134" s="8"/>
      <c r="Q134" s="196">
        <f>-IF(R134+1=$S$1,'Long-term financial Goals'!$B$14,0)-IF(R134+1=$U$1,'Long-term financial Goals'!$D$14,0)-IF(R134+1=$W$1,'Long-term financial Goals'!$F$14,0)-IF(R134+1=$Y$1,'Long-term financial Goals'!$H$14,0)-IF(R134+1=$AA$1,'Long-term financial Goals'!$J$14,0)</f>
        <v>0</v>
      </c>
      <c r="R134" s="43">
        <f t="shared" ref="R134:R160" si="48">IF(B134="","",R133+1)</f>
        <v>130</v>
      </c>
      <c r="S134" s="10" t="str">
        <f t="shared" si="41"/>
        <v/>
      </c>
      <c r="T134" s="13" t="str">
        <f>IF(S134&lt;&gt;"",'Long-term financial Goals'!$B$13*(1+incg)^(S134-1),"")</f>
        <v/>
      </c>
      <c r="U134" s="10" t="str">
        <f t="shared" si="42"/>
        <v/>
      </c>
      <c r="V134" s="13" t="str">
        <f>IF(U134&lt;&gt;"",'Long-term financial Goals'!$D$13*(1+'Long-term financial Goals'!$D$9)^(U134-1),"")</f>
        <v/>
      </c>
      <c r="W134" s="10" t="str">
        <f t="shared" si="43"/>
        <v/>
      </c>
      <c r="X134" s="13" t="str">
        <f>IF(W134&lt;&gt;"",'Long-term financial Goals'!$F$13*(1+'Long-term financial Goals'!$F$9)^(W134-1),"")</f>
        <v/>
      </c>
      <c r="Y134" s="10" t="str">
        <f t="shared" si="44"/>
        <v/>
      </c>
      <c r="Z134" s="13" t="str">
        <f>IF(Y134&lt;&gt;"",'Long-term financial Goals'!$H$13*(1+'Long-term financial Goals'!$H$9)^(Y134-1),"")</f>
        <v/>
      </c>
      <c r="AA134" s="10" t="str">
        <f t="shared" si="45"/>
        <v/>
      </c>
      <c r="AB134" s="13" t="str">
        <f>IF(AA134&lt;&gt;"",'Long-term financial Goals'!$J$13*(1+'Long-term financial Goals'!$J$9)^(AA134-1),"")</f>
        <v/>
      </c>
      <c r="AC134" s="8"/>
      <c r="AD134" s="14"/>
      <c r="AE134" s="8"/>
      <c r="AF134" s="12" t="e">
        <f>IF(#REF!&lt;rg2start,"",IF(#REF!&gt;rg2cs2,"",1))</f>
        <v>#REF!</v>
      </c>
      <c r="AG134" s="8"/>
      <c r="AH134" s="13">
        <f t="shared" si="46"/>
        <v>0</v>
      </c>
      <c r="AI134"/>
      <c r="AJ134"/>
      <c r="AK134"/>
      <c r="AL134"/>
    </row>
    <row r="135" spans="1:38">
      <c r="A135" s="16">
        <f>'Retirement Planner'!D137</f>
        <v>0</v>
      </c>
      <c r="B135" s="16">
        <f t="shared" si="47"/>
        <v>131</v>
      </c>
      <c r="C135" s="13">
        <f>'Retirement Planner'!F137</f>
        <v>0</v>
      </c>
      <c r="D135" s="145">
        <f>'Retirement Planner'!H137</f>
        <v>0</v>
      </c>
      <c r="E135" s="13">
        <f>'Retirement Planner'!E137</f>
        <v>0</v>
      </c>
      <c r="F135" s="13">
        <f>'Retirement Planner'!J137</f>
        <v>0</v>
      </c>
      <c r="G135" s="13">
        <f>'Retirement Planner'!K137</f>
        <v>0</v>
      </c>
      <c r="H135" s="13">
        <f>'Retirement Planner'!M137</f>
        <v>0</v>
      </c>
      <c r="I135" s="17" t="e">
        <f>IF(A135=#REF!-1,IF(F135="none",0,F135)+G135-H135,"")</f>
        <v>#REF!</v>
      </c>
      <c r="J135" s="37">
        <f t="shared" si="36"/>
        <v>0</v>
      </c>
      <c r="K135" s="38">
        <f t="shared" si="37"/>
        <v>0</v>
      </c>
      <c r="L135" s="38" t="e">
        <f t="shared" si="39"/>
        <v>#REF!</v>
      </c>
      <c r="M135" s="38" t="e">
        <f>IF(A135&gt;rety-1,#REF!,NA())/100000</f>
        <v>#REF!</v>
      </c>
      <c r="N135" s="38">
        <f t="shared" si="40"/>
        <v>0</v>
      </c>
      <c r="O135" s="37">
        <f t="shared" si="38"/>
        <v>0</v>
      </c>
      <c r="P135" s="8"/>
      <c r="Q135" s="196">
        <f>-IF(R135+1=$S$1,'Long-term financial Goals'!$B$14,0)-IF(R135+1=$U$1,'Long-term financial Goals'!$D$14,0)-IF(R135+1=$W$1,'Long-term financial Goals'!$F$14,0)-IF(R135+1=$Y$1,'Long-term financial Goals'!$H$14,0)-IF(R135+1=$AA$1,'Long-term financial Goals'!$J$14,0)</f>
        <v>0</v>
      </c>
      <c r="R135" s="43">
        <f t="shared" si="48"/>
        <v>131</v>
      </c>
      <c r="S135" s="10" t="str">
        <f t="shared" si="41"/>
        <v/>
      </c>
      <c r="T135" s="13" t="str">
        <f>IF(S135&lt;&gt;"",'Long-term financial Goals'!$B$13*(1+incg)^(S135-1),"")</f>
        <v/>
      </c>
      <c r="U135" s="10" t="str">
        <f t="shared" si="42"/>
        <v/>
      </c>
      <c r="V135" s="13" t="str">
        <f>IF(U135&lt;&gt;"",'Long-term financial Goals'!$D$13*(1+'Long-term financial Goals'!$D$9)^(U135-1),"")</f>
        <v/>
      </c>
      <c r="W135" s="10" t="str">
        <f t="shared" si="43"/>
        <v/>
      </c>
      <c r="X135" s="13" t="str">
        <f>IF(W135&lt;&gt;"",'Long-term financial Goals'!$F$13*(1+'Long-term financial Goals'!$F$9)^(W135-1),"")</f>
        <v/>
      </c>
      <c r="Y135" s="10" t="str">
        <f t="shared" si="44"/>
        <v/>
      </c>
      <c r="Z135" s="13" t="str">
        <f>IF(Y135&lt;&gt;"",'Long-term financial Goals'!$H$13*(1+'Long-term financial Goals'!$H$9)^(Y135-1),"")</f>
        <v/>
      </c>
      <c r="AA135" s="10" t="str">
        <f t="shared" si="45"/>
        <v/>
      </c>
      <c r="AB135" s="13" t="str">
        <f>IF(AA135&lt;&gt;"",'Long-term financial Goals'!$J$13*(1+'Long-term financial Goals'!$J$9)^(AA135-1),"")</f>
        <v/>
      </c>
      <c r="AC135" s="8"/>
      <c r="AD135" s="14"/>
      <c r="AE135" s="8"/>
      <c r="AF135" s="12" t="e">
        <f>IF(#REF!&lt;rg2start,"",IF(#REF!&gt;rg2cs2,"",1))</f>
        <v>#REF!</v>
      </c>
      <c r="AG135" s="8"/>
      <c r="AH135" s="13">
        <f t="shared" si="46"/>
        <v>0</v>
      </c>
      <c r="AI135"/>
      <c r="AJ135"/>
      <c r="AK135"/>
      <c r="AL135"/>
    </row>
    <row r="136" spans="1:38">
      <c r="A136" s="16">
        <f>'Retirement Planner'!D138</f>
        <v>0</v>
      </c>
      <c r="B136" s="16">
        <f t="shared" si="47"/>
        <v>132</v>
      </c>
      <c r="C136" s="13">
        <f>'Retirement Planner'!F138</f>
        <v>0</v>
      </c>
      <c r="D136" s="145">
        <f>'Retirement Planner'!H138</f>
        <v>0</v>
      </c>
      <c r="E136" s="13">
        <f>'Retirement Planner'!E138</f>
        <v>0</v>
      </c>
      <c r="F136" s="13">
        <f>'Retirement Planner'!J138</f>
        <v>0</v>
      </c>
      <c r="G136" s="13">
        <f>'Retirement Planner'!K138</f>
        <v>0</v>
      </c>
      <c r="H136" s="13">
        <f>'Retirement Planner'!M138</f>
        <v>0</v>
      </c>
      <c r="I136" s="17" t="e">
        <f>IF(A136=#REF!-1,IF(F136="none",0,F136)+G136-H136,"")</f>
        <v>#REF!</v>
      </c>
      <c r="J136" s="37">
        <f t="shared" si="36"/>
        <v>0</v>
      </c>
      <c r="K136" s="38">
        <f t="shared" si="37"/>
        <v>0</v>
      </c>
      <c r="L136" s="38" t="e">
        <f t="shared" si="39"/>
        <v>#REF!</v>
      </c>
      <c r="M136" s="38" t="e">
        <f>IF(A136&gt;rety-1,#REF!,NA())/100000</f>
        <v>#REF!</v>
      </c>
      <c r="N136" s="38">
        <f t="shared" si="40"/>
        <v>0</v>
      </c>
      <c r="O136" s="37">
        <f t="shared" si="38"/>
        <v>0</v>
      </c>
      <c r="P136" s="8"/>
      <c r="Q136" s="196">
        <f>-IF(R136+1=$S$1,'Long-term financial Goals'!$B$14,0)-IF(R136+1=$U$1,'Long-term financial Goals'!$D$14,0)-IF(R136+1=$W$1,'Long-term financial Goals'!$F$14,0)-IF(R136+1=$Y$1,'Long-term financial Goals'!$H$14,0)-IF(R136+1=$AA$1,'Long-term financial Goals'!$J$14,0)</f>
        <v>0</v>
      </c>
      <c r="R136" s="43">
        <f t="shared" si="48"/>
        <v>132</v>
      </c>
      <c r="S136" s="10" t="str">
        <f t="shared" si="41"/>
        <v/>
      </c>
      <c r="T136" s="13" t="str">
        <f>IF(S136&lt;&gt;"",'Long-term financial Goals'!$B$13*(1+incg)^(S136-1),"")</f>
        <v/>
      </c>
      <c r="U136" s="10" t="str">
        <f t="shared" si="42"/>
        <v/>
      </c>
      <c r="V136" s="13" t="str">
        <f>IF(U136&lt;&gt;"",'Long-term financial Goals'!$D$13*(1+'Long-term financial Goals'!$D$9)^(U136-1),"")</f>
        <v/>
      </c>
      <c r="W136" s="10" t="str">
        <f t="shared" si="43"/>
        <v/>
      </c>
      <c r="X136" s="13" t="str">
        <f>IF(W136&lt;&gt;"",'Long-term financial Goals'!$F$13*(1+'Long-term financial Goals'!$F$9)^(W136-1),"")</f>
        <v/>
      </c>
      <c r="Y136" s="10" t="str">
        <f t="shared" si="44"/>
        <v/>
      </c>
      <c r="Z136" s="13" t="str">
        <f>IF(Y136&lt;&gt;"",'Long-term financial Goals'!$H$13*(1+'Long-term financial Goals'!$H$9)^(Y136-1),"")</f>
        <v/>
      </c>
      <c r="AA136" s="10" t="str">
        <f t="shared" si="45"/>
        <v/>
      </c>
      <c r="AB136" s="13" t="str">
        <f>IF(AA136&lt;&gt;"",'Long-term financial Goals'!$J$13*(1+'Long-term financial Goals'!$J$9)^(AA136-1),"")</f>
        <v/>
      </c>
      <c r="AC136" s="8"/>
      <c r="AD136" s="14"/>
      <c r="AE136" s="8"/>
      <c r="AF136" s="12" t="e">
        <f>IF(#REF!&lt;rg2start,"",IF(#REF!&gt;rg2cs2,"",1))</f>
        <v>#REF!</v>
      </c>
      <c r="AG136" s="8"/>
      <c r="AH136" s="13">
        <f t="shared" si="46"/>
        <v>0</v>
      </c>
      <c r="AI136"/>
      <c r="AJ136"/>
      <c r="AK136"/>
      <c r="AL136"/>
    </row>
    <row r="137" spans="1:38">
      <c r="A137" s="16">
        <f>'Retirement Planner'!D139</f>
        <v>0</v>
      </c>
      <c r="B137" s="16">
        <f t="shared" si="47"/>
        <v>133</v>
      </c>
      <c r="C137" s="13">
        <f>'Retirement Planner'!F139</f>
        <v>0</v>
      </c>
      <c r="D137" s="145">
        <f>'Retirement Planner'!H139</f>
        <v>0</v>
      </c>
      <c r="E137" s="13">
        <f>'Retirement Planner'!E139</f>
        <v>0</v>
      </c>
      <c r="F137" s="13">
        <f>'Retirement Planner'!J139</f>
        <v>0</v>
      </c>
      <c r="G137" s="13">
        <f>'Retirement Planner'!K139</f>
        <v>0</v>
      </c>
      <c r="H137" s="13">
        <f>'Retirement Planner'!M139</f>
        <v>0</v>
      </c>
      <c r="I137" s="17" t="e">
        <f>IF(A137=#REF!-1,IF(F137="none",0,F137)+G137-H137,"")</f>
        <v>#REF!</v>
      </c>
      <c r="J137" s="37">
        <f t="shared" si="36"/>
        <v>0</v>
      </c>
      <c r="K137" s="38">
        <f t="shared" si="37"/>
        <v>0</v>
      </c>
      <c r="L137" s="38" t="e">
        <f t="shared" si="39"/>
        <v>#REF!</v>
      </c>
      <c r="M137" s="38" t="e">
        <f>IF(A137&gt;rety-1,#REF!,NA())/100000</f>
        <v>#REF!</v>
      </c>
      <c r="N137" s="38">
        <f t="shared" si="40"/>
        <v>0</v>
      </c>
      <c r="O137" s="37">
        <f t="shared" si="38"/>
        <v>0</v>
      </c>
      <c r="P137" s="8"/>
      <c r="Q137" s="196">
        <f>-IF(R137+1=$S$1,'Long-term financial Goals'!$B$14,0)-IF(R137+1=$U$1,'Long-term financial Goals'!$D$14,0)-IF(R137+1=$W$1,'Long-term financial Goals'!$F$14,0)-IF(R137+1=$Y$1,'Long-term financial Goals'!$H$14,0)-IF(R137+1=$AA$1,'Long-term financial Goals'!$J$14,0)</f>
        <v>0</v>
      </c>
      <c r="R137" s="43">
        <f t="shared" si="48"/>
        <v>133</v>
      </c>
      <c r="S137" s="10" t="str">
        <f t="shared" si="41"/>
        <v/>
      </c>
      <c r="T137" s="13" t="str">
        <f>IF(S137&lt;&gt;"",'Long-term financial Goals'!$B$13*(1+incg)^(S137-1),"")</f>
        <v/>
      </c>
      <c r="U137" s="10" t="str">
        <f t="shared" si="42"/>
        <v/>
      </c>
      <c r="V137" s="13" t="str">
        <f>IF(U137&lt;&gt;"",'Long-term financial Goals'!$D$13*(1+'Long-term financial Goals'!$D$9)^(U137-1),"")</f>
        <v/>
      </c>
      <c r="W137" s="10" t="str">
        <f t="shared" si="43"/>
        <v/>
      </c>
      <c r="X137" s="13" t="str">
        <f>IF(W137&lt;&gt;"",'Long-term financial Goals'!$F$13*(1+'Long-term financial Goals'!$F$9)^(W137-1),"")</f>
        <v/>
      </c>
      <c r="Y137" s="10" t="str">
        <f t="shared" si="44"/>
        <v/>
      </c>
      <c r="Z137" s="13" t="str">
        <f>IF(Y137&lt;&gt;"",'Long-term financial Goals'!$H$13*(1+'Long-term financial Goals'!$H$9)^(Y137-1),"")</f>
        <v/>
      </c>
      <c r="AA137" s="10" t="str">
        <f t="shared" si="45"/>
        <v/>
      </c>
      <c r="AB137" s="13" t="str">
        <f>IF(AA137&lt;&gt;"",'Long-term financial Goals'!$J$13*(1+'Long-term financial Goals'!$J$9)^(AA137-1),"")</f>
        <v/>
      </c>
      <c r="AC137" s="8"/>
      <c r="AD137" s="14"/>
      <c r="AE137" s="8"/>
      <c r="AF137" s="12" t="e">
        <f>IF(#REF!&lt;rg2start,"",IF(#REF!&gt;rg2cs2,"",1))</f>
        <v>#REF!</v>
      </c>
      <c r="AG137" s="8"/>
      <c r="AH137" s="13">
        <f t="shared" si="46"/>
        <v>0</v>
      </c>
      <c r="AI137"/>
      <c r="AJ137"/>
      <c r="AK137"/>
      <c r="AL137"/>
    </row>
    <row r="138" spans="1:38">
      <c r="A138" s="16">
        <f>'Retirement Planner'!D140</f>
        <v>0</v>
      </c>
      <c r="B138" s="16">
        <f t="shared" si="47"/>
        <v>134</v>
      </c>
      <c r="C138" s="13">
        <f>'Retirement Planner'!F140</f>
        <v>0</v>
      </c>
      <c r="D138" s="145">
        <f>'Retirement Planner'!H140</f>
        <v>0</v>
      </c>
      <c r="E138" s="13">
        <f>'Retirement Planner'!E140</f>
        <v>0</v>
      </c>
      <c r="F138" s="13">
        <f>'Retirement Planner'!J140</f>
        <v>0</v>
      </c>
      <c r="G138" s="13">
        <f>'Retirement Planner'!K140</f>
        <v>0</v>
      </c>
      <c r="H138" s="13">
        <f>'Retirement Planner'!M140</f>
        <v>0</v>
      </c>
      <c r="I138" s="17" t="e">
        <f>IF(A138=#REF!-1,IF(F138="none",0,F138)+G138-H138,"")</f>
        <v>#REF!</v>
      </c>
      <c r="J138" s="37">
        <f t="shared" si="36"/>
        <v>0</v>
      </c>
      <c r="K138" s="38">
        <f t="shared" si="37"/>
        <v>0</v>
      </c>
      <c r="L138" s="38" t="e">
        <f t="shared" si="39"/>
        <v>#REF!</v>
      </c>
      <c r="M138" s="38" t="e">
        <f>IF(A138&gt;rety-1,#REF!,NA())/100000</f>
        <v>#REF!</v>
      </c>
      <c r="N138" s="38">
        <f t="shared" si="40"/>
        <v>0</v>
      </c>
      <c r="O138" s="37">
        <f t="shared" si="38"/>
        <v>0</v>
      </c>
      <c r="P138" s="8"/>
      <c r="Q138" s="196">
        <f>-IF(R138+1=$S$1,'Long-term financial Goals'!$B$14,0)-IF(R138+1=$U$1,'Long-term financial Goals'!$D$14,0)-IF(R138+1=$W$1,'Long-term financial Goals'!$F$14,0)-IF(R138+1=$Y$1,'Long-term financial Goals'!$H$14,0)-IF(R138+1=$AA$1,'Long-term financial Goals'!$J$14,0)</f>
        <v>0</v>
      </c>
      <c r="R138" s="43">
        <f t="shared" si="48"/>
        <v>134</v>
      </c>
      <c r="S138" s="10" t="str">
        <f t="shared" si="41"/>
        <v/>
      </c>
      <c r="T138" s="13" t="str">
        <f>IF(S138&lt;&gt;"",'Long-term financial Goals'!$B$13*(1+incg)^(S138-1),"")</f>
        <v/>
      </c>
      <c r="U138" s="10" t="str">
        <f t="shared" si="42"/>
        <v/>
      </c>
      <c r="V138" s="13" t="str">
        <f>IF(U138&lt;&gt;"",'Long-term financial Goals'!$D$13*(1+'Long-term financial Goals'!$D$9)^(U138-1),"")</f>
        <v/>
      </c>
      <c r="W138" s="10" t="str">
        <f t="shared" si="43"/>
        <v/>
      </c>
      <c r="X138" s="13" t="str">
        <f>IF(W138&lt;&gt;"",'Long-term financial Goals'!$F$13*(1+'Long-term financial Goals'!$F$9)^(W138-1),"")</f>
        <v/>
      </c>
      <c r="Y138" s="10" t="str">
        <f t="shared" si="44"/>
        <v/>
      </c>
      <c r="Z138" s="13" t="str">
        <f>IF(Y138&lt;&gt;"",'Long-term financial Goals'!$H$13*(1+'Long-term financial Goals'!$H$9)^(Y138-1),"")</f>
        <v/>
      </c>
      <c r="AA138" s="10" t="str">
        <f t="shared" si="45"/>
        <v/>
      </c>
      <c r="AB138" s="13" t="str">
        <f>IF(AA138&lt;&gt;"",'Long-term financial Goals'!$J$13*(1+'Long-term financial Goals'!$J$9)^(AA138-1),"")</f>
        <v/>
      </c>
      <c r="AC138" s="8"/>
      <c r="AD138" s="14"/>
      <c r="AE138" s="8"/>
      <c r="AF138" s="12" t="e">
        <f>IF(#REF!&lt;rg2start,"",IF(#REF!&gt;rg2cs2,"",1))</f>
        <v>#REF!</v>
      </c>
      <c r="AG138" s="8"/>
      <c r="AH138" s="13">
        <f t="shared" si="46"/>
        <v>0</v>
      </c>
      <c r="AI138"/>
      <c r="AJ138"/>
      <c r="AK138"/>
      <c r="AL138"/>
    </row>
    <row r="139" spans="1:38">
      <c r="A139" s="16">
        <f>'Retirement Planner'!D141</f>
        <v>0</v>
      </c>
      <c r="B139" s="16">
        <f t="shared" si="47"/>
        <v>135</v>
      </c>
      <c r="C139" s="13">
        <f>'Retirement Planner'!F141</f>
        <v>0</v>
      </c>
      <c r="D139" s="145">
        <f>'Retirement Planner'!H141</f>
        <v>0</v>
      </c>
      <c r="E139" s="13">
        <f>'Retirement Planner'!E141</f>
        <v>0</v>
      </c>
      <c r="F139" s="13">
        <f>'Retirement Planner'!J141</f>
        <v>0</v>
      </c>
      <c r="G139" s="13">
        <f>'Retirement Planner'!K141</f>
        <v>0</v>
      </c>
      <c r="H139" s="13">
        <f>'Retirement Planner'!M141</f>
        <v>0</v>
      </c>
      <c r="I139" s="17" t="e">
        <f>IF(A139=#REF!-1,IF(F139="none",0,F139)+G139-H139,"")</f>
        <v>#REF!</v>
      </c>
      <c r="J139" s="37">
        <f t="shared" si="36"/>
        <v>0</v>
      </c>
      <c r="K139" s="38">
        <f t="shared" si="37"/>
        <v>0</v>
      </c>
      <c r="L139" s="38" t="e">
        <f t="shared" si="39"/>
        <v>#REF!</v>
      </c>
      <c r="M139" s="38" t="e">
        <f>IF(A139&gt;rety-1,#REF!,NA())/100000</f>
        <v>#REF!</v>
      </c>
      <c r="N139" s="38">
        <f t="shared" si="40"/>
        <v>0</v>
      </c>
      <c r="O139" s="37">
        <f t="shared" si="38"/>
        <v>0</v>
      </c>
      <c r="P139" s="8"/>
      <c r="Q139" s="196">
        <f>-IF(R139+1=$S$1,'Long-term financial Goals'!$B$14,0)-IF(R139+1=$U$1,'Long-term financial Goals'!$D$14,0)-IF(R139+1=$W$1,'Long-term financial Goals'!$F$14,0)-IF(R139+1=$Y$1,'Long-term financial Goals'!$H$14,0)-IF(R139+1=$AA$1,'Long-term financial Goals'!$J$14,0)</f>
        <v>0</v>
      </c>
      <c r="R139" s="43">
        <f t="shared" si="48"/>
        <v>135</v>
      </c>
      <c r="S139" s="10" t="str">
        <f t="shared" si="41"/>
        <v/>
      </c>
      <c r="T139" s="13" t="str">
        <f>IF(S139&lt;&gt;"",'Long-term financial Goals'!$B$13*(1+incg)^(S139-1),"")</f>
        <v/>
      </c>
      <c r="U139" s="10" t="str">
        <f t="shared" si="42"/>
        <v/>
      </c>
      <c r="V139" s="13" t="str">
        <f>IF(U139&lt;&gt;"",'Long-term financial Goals'!$D$13*(1+'Long-term financial Goals'!$D$9)^(U139-1),"")</f>
        <v/>
      </c>
      <c r="W139" s="10" t="str">
        <f t="shared" si="43"/>
        <v/>
      </c>
      <c r="X139" s="13" t="str">
        <f>IF(W139&lt;&gt;"",'Long-term financial Goals'!$F$13*(1+'Long-term financial Goals'!$F$9)^(W139-1),"")</f>
        <v/>
      </c>
      <c r="Y139" s="10" t="str">
        <f t="shared" si="44"/>
        <v/>
      </c>
      <c r="Z139" s="13" t="str">
        <f>IF(Y139&lt;&gt;"",'Long-term financial Goals'!$H$13*(1+'Long-term financial Goals'!$H$9)^(Y139-1),"")</f>
        <v/>
      </c>
      <c r="AA139" s="10" t="str">
        <f t="shared" si="45"/>
        <v/>
      </c>
      <c r="AB139" s="13" t="str">
        <f>IF(AA139&lt;&gt;"",'Long-term financial Goals'!$J$13*(1+'Long-term financial Goals'!$J$9)^(AA139-1),"")</f>
        <v/>
      </c>
      <c r="AC139" s="8"/>
      <c r="AD139" s="14"/>
      <c r="AE139" s="8"/>
      <c r="AF139" s="12" t="e">
        <f>IF(#REF!&lt;rg2start,"",IF(#REF!&gt;rg2cs2,"",1))</f>
        <v>#REF!</v>
      </c>
      <c r="AG139" s="8"/>
      <c r="AH139" s="13">
        <f t="shared" si="46"/>
        <v>0</v>
      </c>
      <c r="AI139"/>
      <c r="AJ139"/>
      <c r="AK139"/>
      <c r="AL139"/>
    </row>
    <row r="140" spans="1:38">
      <c r="A140" s="16">
        <f>'Retirement Planner'!D142</f>
        <v>0</v>
      </c>
      <c r="B140" s="16">
        <f t="shared" si="47"/>
        <v>136</v>
      </c>
      <c r="C140" s="13">
        <f>'Retirement Planner'!F142</f>
        <v>0</v>
      </c>
      <c r="D140" s="145">
        <f>'Retirement Planner'!H142</f>
        <v>0</v>
      </c>
      <c r="E140" s="13">
        <f>'Retirement Planner'!E142</f>
        <v>0</v>
      </c>
      <c r="F140" s="13">
        <f>'Retirement Planner'!J142</f>
        <v>0</v>
      </c>
      <c r="G140" s="13">
        <f>'Retirement Planner'!K142</f>
        <v>0</v>
      </c>
      <c r="H140" s="13">
        <f>'Retirement Planner'!M142</f>
        <v>0</v>
      </c>
      <c r="I140" s="17" t="e">
        <f>IF(A140=#REF!-1,IF(F140="none",0,F140)+G140-H140,"")</f>
        <v>#REF!</v>
      </c>
      <c r="J140" s="37">
        <f t="shared" si="36"/>
        <v>0</v>
      </c>
      <c r="K140" s="38">
        <f t="shared" si="37"/>
        <v>0</v>
      </c>
      <c r="L140" s="38" t="e">
        <f t="shared" si="39"/>
        <v>#REF!</v>
      </c>
      <c r="M140" s="38" t="e">
        <f>IF(A140&gt;rety-1,#REF!,NA())/100000</f>
        <v>#REF!</v>
      </c>
      <c r="N140" s="38">
        <f t="shared" si="40"/>
        <v>0</v>
      </c>
      <c r="O140" s="37">
        <f t="shared" si="38"/>
        <v>0</v>
      </c>
      <c r="P140" s="8"/>
      <c r="Q140" s="196">
        <f>-IF(R140+1=$S$1,'Long-term financial Goals'!$B$14,0)-IF(R140+1=$U$1,'Long-term financial Goals'!$D$14,0)-IF(R140+1=$W$1,'Long-term financial Goals'!$F$14,0)-IF(R140+1=$Y$1,'Long-term financial Goals'!$H$14,0)-IF(R140+1=$AA$1,'Long-term financial Goals'!$J$14,0)</f>
        <v>0</v>
      </c>
      <c r="R140" s="43">
        <f t="shared" si="48"/>
        <v>136</v>
      </c>
      <c r="S140" s="10" t="str">
        <f t="shared" si="41"/>
        <v/>
      </c>
      <c r="T140" s="13" t="str">
        <f>IF(S140&lt;&gt;"",'Long-term financial Goals'!$B$13*(1+incg)^(S140-1),"")</f>
        <v/>
      </c>
      <c r="U140" s="10" t="str">
        <f t="shared" si="42"/>
        <v/>
      </c>
      <c r="V140" s="13" t="str">
        <f>IF(U140&lt;&gt;"",'Long-term financial Goals'!$D$13*(1+'Long-term financial Goals'!$D$9)^(U140-1),"")</f>
        <v/>
      </c>
      <c r="W140" s="10" t="str">
        <f t="shared" si="43"/>
        <v/>
      </c>
      <c r="X140" s="13" t="str">
        <f>IF(W140&lt;&gt;"",'Long-term financial Goals'!$F$13*(1+'Long-term financial Goals'!$F$9)^(W140-1),"")</f>
        <v/>
      </c>
      <c r="Y140" s="10" t="str">
        <f t="shared" si="44"/>
        <v/>
      </c>
      <c r="Z140" s="13" t="str">
        <f>IF(Y140&lt;&gt;"",'Long-term financial Goals'!$H$13*(1+'Long-term financial Goals'!$H$9)^(Y140-1),"")</f>
        <v/>
      </c>
      <c r="AA140" s="10" t="str">
        <f t="shared" si="45"/>
        <v/>
      </c>
      <c r="AB140" s="13" t="str">
        <f>IF(AA140&lt;&gt;"",'Long-term financial Goals'!$J$13*(1+'Long-term financial Goals'!$J$9)^(AA140-1),"")</f>
        <v/>
      </c>
      <c r="AC140" s="8"/>
      <c r="AD140" s="14"/>
      <c r="AE140" s="8"/>
      <c r="AF140" s="12" t="e">
        <f>IF(#REF!&lt;rg2start,"",IF(#REF!&gt;rg2cs2,"",1))</f>
        <v>#REF!</v>
      </c>
      <c r="AG140" s="8"/>
      <c r="AH140" s="13">
        <f t="shared" si="46"/>
        <v>0</v>
      </c>
      <c r="AI140"/>
      <c r="AJ140"/>
      <c r="AK140"/>
      <c r="AL140"/>
    </row>
    <row r="141" spans="1:38">
      <c r="A141" s="16">
        <f>'Retirement Planner'!D143</f>
        <v>0</v>
      </c>
      <c r="B141" s="16">
        <f t="shared" si="47"/>
        <v>137</v>
      </c>
      <c r="C141" s="13">
        <f>'Retirement Planner'!F143</f>
        <v>0</v>
      </c>
      <c r="D141" s="145">
        <f>'Retirement Planner'!H143</f>
        <v>0</v>
      </c>
      <c r="E141" s="13">
        <f>'Retirement Planner'!E143</f>
        <v>0</v>
      </c>
      <c r="F141" s="13">
        <f>'Retirement Planner'!J143</f>
        <v>0</v>
      </c>
      <c r="G141" s="13">
        <f>'Retirement Planner'!K143</f>
        <v>0</v>
      </c>
      <c r="H141" s="13">
        <f>'Retirement Planner'!M143</f>
        <v>0</v>
      </c>
      <c r="I141" s="17" t="e">
        <f>IF(A141=#REF!-1,IF(F141="none",0,F141)+G141-H141,"")</f>
        <v>#REF!</v>
      </c>
      <c r="J141" s="37">
        <f t="shared" si="36"/>
        <v>0</v>
      </c>
      <c r="K141" s="38">
        <f t="shared" si="37"/>
        <v>0</v>
      </c>
      <c r="L141" s="38" t="e">
        <f t="shared" si="39"/>
        <v>#REF!</v>
      </c>
      <c r="M141" s="38" t="e">
        <f>IF(A141&gt;rety-1,#REF!,NA())/100000</f>
        <v>#REF!</v>
      </c>
      <c r="N141" s="38">
        <f t="shared" si="40"/>
        <v>0</v>
      </c>
      <c r="O141" s="37">
        <f t="shared" si="38"/>
        <v>0</v>
      </c>
      <c r="P141" s="8"/>
      <c r="Q141" s="196">
        <f>-IF(R141+1=$S$1,'Long-term financial Goals'!$B$14,0)-IF(R141+1=$U$1,'Long-term financial Goals'!$D$14,0)-IF(R141+1=$W$1,'Long-term financial Goals'!$F$14,0)-IF(R141+1=$Y$1,'Long-term financial Goals'!$H$14,0)-IF(R141+1=$AA$1,'Long-term financial Goals'!$J$14,0)</f>
        <v>0</v>
      </c>
      <c r="R141" s="43">
        <f t="shared" si="48"/>
        <v>137</v>
      </c>
      <c r="S141" s="10" t="str">
        <f t="shared" si="41"/>
        <v/>
      </c>
      <c r="T141" s="13" t="str">
        <f>IF(S141&lt;&gt;"",'Long-term financial Goals'!$B$13*(1+incg)^(S141-1),"")</f>
        <v/>
      </c>
      <c r="U141" s="10" t="str">
        <f t="shared" si="42"/>
        <v/>
      </c>
      <c r="V141" s="13" t="str">
        <f>IF(U141&lt;&gt;"",'Long-term financial Goals'!$D$13*(1+'Long-term financial Goals'!$D$9)^(U141-1),"")</f>
        <v/>
      </c>
      <c r="W141" s="10" t="str">
        <f t="shared" si="43"/>
        <v/>
      </c>
      <c r="X141" s="13" t="str">
        <f>IF(W141&lt;&gt;"",'Long-term financial Goals'!$F$13*(1+'Long-term financial Goals'!$F$9)^(W141-1),"")</f>
        <v/>
      </c>
      <c r="Y141" s="10" t="str">
        <f t="shared" si="44"/>
        <v/>
      </c>
      <c r="Z141" s="13" t="str">
        <f>IF(Y141&lt;&gt;"",'Long-term financial Goals'!$H$13*(1+'Long-term financial Goals'!$H$9)^(Y141-1),"")</f>
        <v/>
      </c>
      <c r="AA141" s="10" t="str">
        <f t="shared" si="45"/>
        <v/>
      </c>
      <c r="AB141" s="13" t="str">
        <f>IF(AA141&lt;&gt;"",'Long-term financial Goals'!$J$13*(1+'Long-term financial Goals'!$J$9)^(AA141-1),"")</f>
        <v/>
      </c>
      <c r="AC141" s="8"/>
      <c r="AD141" s="14"/>
      <c r="AE141" s="8"/>
      <c r="AF141" s="12" t="e">
        <f>IF(#REF!&lt;rg2start,"",IF(#REF!&gt;rg2cs2,"",1))</f>
        <v>#REF!</v>
      </c>
      <c r="AG141" s="8"/>
      <c r="AH141" s="13">
        <f t="shared" si="46"/>
        <v>0</v>
      </c>
      <c r="AI141"/>
      <c r="AJ141"/>
      <c r="AK141"/>
      <c r="AL141"/>
    </row>
    <row r="142" spans="1:38">
      <c r="A142" s="16">
        <f>'Retirement Planner'!D144</f>
        <v>0</v>
      </c>
      <c r="B142" s="16">
        <f t="shared" si="47"/>
        <v>138</v>
      </c>
      <c r="C142" s="13">
        <f>'Retirement Planner'!F144</f>
        <v>0</v>
      </c>
      <c r="D142" s="145">
        <f>'Retirement Planner'!H144</f>
        <v>0</v>
      </c>
      <c r="E142" s="13">
        <f>'Retirement Planner'!E144</f>
        <v>0</v>
      </c>
      <c r="F142" s="13">
        <f>'Retirement Planner'!J144</f>
        <v>0</v>
      </c>
      <c r="G142" s="13">
        <f>'Retirement Planner'!K144</f>
        <v>0</v>
      </c>
      <c r="H142" s="13">
        <f>'Retirement Planner'!M144</f>
        <v>0</v>
      </c>
      <c r="I142" s="17" t="e">
        <f>IF(A142=#REF!-1,IF(F142="none",0,F142)+G142-H142,"")</f>
        <v>#REF!</v>
      </c>
      <c r="J142" s="37">
        <f t="shared" si="36"/>
        <v>0</v>
      </c>
      <c r="K142" s="38">
        <f t="shared" si="37"/>
        <v>0</v>
      </c>
      <c r="L142" s="38" t="e">
        <f t="shared" si="39"/>
        <v>#REF!</v>
      </c>
      <c r="M142" s="38" t="e">
        <f>IF(A142&gt;rety-1,#REF!,NA())/100000</f>
        <v>#REF!</v>
      </c>
      <c r="N142" s="38">
        <f t="shared" si="40"/>
        <v>0</v>
      </c>
      <c r="O142" s="37">
        <f t="shared" si="38"/>
        <v>0</v>
      </c>
      <c r="P142" s="8"/>
      <c r="Q142" s="196">
        <f>-IF(R142+1=$S$1,'Long-term financial Goals'!$B$14,0)-IF(R142+1=$U$1,'Long-term financial Goals'!$D$14,0)-IF(R142+1=$W$1,'Long-term financial Goals'!$F$14,0)-IF(R142+1=$Y$1,'Long-term financial Goals'!$H$14,0)-IF(R142+1=$AA$1,'Long-term financial Goals'!$J$14,0)</f>
        <v>0</v>
      </c>
      <c r="R142" s="43">
        <f t="shared" si="48"/>
        <v>138</v>
      </c>
      <c r="S142" s="10" t="str">
        <f t="shared" si="41"/>
        <v/>
      </c>
      <c r="T142" s="13" t="str">
        <f>IF(S142&lt;&gt;"",'Long-term financial Goals'!$B$13*(1+incg)^(S142-1),"")</f>
        <v/>
      </c>
      <c r="U142" s="10" t="str">
        <f t="shared" si="42"/>
        <v/>
      </c>
      <c r="V142" s="13" t="str">
        <f>IF(U142&lt;&gt;"",'Long-term financial Goals'!$D$13*(1+'Long-term financial Goals'!$D$9)^(U142-1),"")</f>
        <v/>
      </c>
      <c r="W142" s="10" t="str">
        <f t="shared" si="43"/>
        <v/>
      </c>
      <c r="X142" s="13" t="str">
        <f>IF(W142&lt;&gt;"",'Long-term financial Goals'!$F$13*(1+'Long-term financial Goals'!$F$9)^(W142-1),"")</f>
        <v/>
      </c>
      <c r="Y142" s="10" t="str">
        <f t="shared" si="44"/>
        <v/>
      </c>
      <c r="Z142" s="13" t="str">
        <f>IF(Y142&lt;&gt;"",'Long-term financial Goals'!$H$13*(1+'Long-term financial Goals'!$H$9)^(Y142-1),"")</f>
        <v/>
      </c>
      <c r="AA142" s="10" t="str">
        <f t="shared" si="45"/>
        <v/>
      </c>
      <c r="AB142" s="13" t="str">
        <f>IF(AA142&lt;&gt;"",'Long-term financial Goals'!$J$13*(1+'Long-term financial Goals'!$J$9)^(AA142-1),"")</f>
        <v/>
      </c>
      <c r="AC142" s="8"/>
      <c r="AD142" s="14"/>
      <c r="AE142" s="8"/>
      <c r="AF142" s="12" t="e">
        <f>IF(#REF!&lt;rg2start,"",IF(#REF!&gt;rg2cs2,"",1))</f>
        <v>#REF!</v>
      </c>
      <c r="AG142" s="8"/>
      <c r="AH142" s="13">
        <f t="shared" si="46"/>
        <v>0</v>
      </c>
      <c r="AI142"/>
      <c r="AJ142"/>
      <c r="AK142"/>
      <c r="AL142"/>
    </row>
    <row r="143" spans="1:38">
      <c r="A143" s="16">
        <f>'Retirement Planner'!D145</f>
        <v>0</v>
      </c>
      <c r="B143" s="16">
        <f t="shared" si="47"/>
        <v>139</v>
      </c>
      <c r="C143" s="13">
        <f>'Retirement Planner'!F145</f>
        <v>0</v>
      </c>
      <c r="D143" s="145">
        <f>'Retirement Planner'!H145</f>
        <v>0</v>
      </c>
      <c r="E143" s="13">
        <f>'Retirement Planner'!E145</f>
        <v>0</v>
      </c>
      <c r="F143" s="13">
        <f>'Retirement Planner'!J145</f>
        <v>0</v>
      </c>
      <c r="G143" s="13">
        <f>'Retirement Planner'!K145</f>
        <v>0</v>
      </c>
      <c r="H143" s="13">
        <f>'Retirement Planner'!M145</f>
        <v>0</v>
      </c>
      <c r="I143" s="17" t="e">
        <f>IF(A143=#REF!-1,IF(F143="none",0,F143)+G143-H143,"")</f>
        <v>#REF!</v>
      </c>
      <c r="J143" s="37">
        <f t="shared" si="36"/>
        <v>0</v>
      </c>
      <c r="K143" s="38">
        <f t="shared" si="37"/>
        <v>0</v>
      </c>
      <c r="L143" s="38" t="e">
        <f t="shared" si="39"/>
        <v>#REF!</v>
      </c>
      <c r="M143" s="38" t="e">
        <f>IF(A143&gt;rety-1,#REF!,NA())/100000</f>
        <v>#REF!</v>
      </c>
      <c r="N143" s="38">
        <f t="shared" si="40"/>
        <v>0</v>
      </c>
      <c r="O143" s="37">
        <f t="shared" si="38"/>
        <v>0</v>
      </c>
      <c r="P143" s="8"/>
      <c r="Q143" s="196">
        <f>-IF(R143+1=$S$1,'Long-term financial Goals'!$B$14,0)-IF(R143+1=$U$1,'Long-term financial Goals'!$D$14,0)-IF(R143+1=$W$1,'Long-term financial Goals'!$F$14,0)-IF(R143+1=$Y$1,'Long-term financial Goals'!$H$14,0)-IF(R143+1=$AA$1,'Long-term financial Goals'!$J$14,0)</f>
        <v>0</v>
      </c>
      <c r="R143" s="43">
        <f t="shared" si="48"/>
        <v>139</v>
      </c>
      <c r="S143" s="10" t="str">
        <f t="shared" si="41"/>
        <v/>
      </c>
      <c r="T143" s="13" t="str">
        <f>IF(S143&lt;&gt;"",'Long-term financial Goals'!$B$13*(1+incg)^(S143-1),"")</f>
        <v/>
      </c>
      <c r="U143" s="10" t="str">
        <f t="shared" si="42"/>
        <v/>
      </c>
      <c r="V143" s="13" t="str">
        <f>IF(U143&lt;&gt;"",'Long-term financial Goals'!$D$13*(1+'Long-term financial Goals'!$D$9)^(U143-1),"")</f>
        <v/>
      </c>
      <c r="W143" s="10" t="str">
        <f t="shared" si="43"/>
        <v/>
      </c>
      <c r="X143" s="13" t="str">
        <f>IF(W143&lt;&gt;"",'Long-term financial Goals'!$F$13*(1+'Long-term financial Goals'!$F$9)^(W143-1),"")</f>
        <v/>
      </c>
      <c r="Y143" s="10" t="str">
        <f t="shared" si="44"/>
        <v/>
      </c>
      <c r="Z143" s="13" t="str">
        <f>IF(Y143&lt;&gt;"",'Long-term financial Goals'!$H$13*(1+'Long-term financial Goals'!$H$9)^(Y143-1),"")</f>
        <v/>
      </c>
      <c r="AA143" s="10" t="str">
        <f t="shared" si="45"/>
        <v/>
      </c>
      <c r="AB143" s="13" t="str">
        <f>IF(AA143&lt;&gt;"",'Long-term financial Goals'!$J$13*(1+'Long-term financial Goals'!$J$9)^(AA143-1),"")</f>
        <v/>
      </c>
      <c r="AC143" s="8"/>
      <c r="AD143" s="14"/>
      <c r="AE143" s="8"/>
      <c r="AF143" s="12" t="e">
        <f>IF(#REF!&lt;rg2start,"",IF(#REF!&gt;rg2cs2,"",1))</f>
        <v>#REF!</v>
      </c>
      <c r="AG143" s="8"/>
      <c r="AH143" s="13">
        <f t="shared" si="46"/>
        <v>0</v>
      </c>
      <c r="AI143"/>
      <c r="AJ143"/>
      <c r="AK143"/>
      <c r="AL143"/>
    </row>
    <row r="144" spans="1:38">
      <c r="A144" s="16">
        <f>'Retirement Planner'!D146</f>
        <v>0</v>
      </c>
      <c r="B144" s="16">
        <f t="shared" si="47"/>
        <v>140</v>
      </c>
      <c r="C144" s="13">
        <f>'Retirement Planner'!F146</f>
        <v>0</v>
      </c>
      <c r="D144" s="145">
        <f>'Retirement Planner'!H146</f>
        <v>0</v>
      </c>
      <c r="E144" s="13">
        <f>'Retirement Planner'!E146</f>
        <v>0</v>
      </c>
      <c r="F144" s="13">
        <f>'Retirement Planner'!J146</f>
        <v>0</v>
      </c>
      <c r="G144" s="13">
        <f>'Retirement Planner'!K146</f>
        <v>0</v>
      </c>
      <c r="H144" s="13">
        <f>'Retirement Planner'!M146</f>
        <v>0</v>
      </c>
      <c r="I144" s="17" t="e">
        <f>IF(A144=#REF!-1,IF(F144="none",0,F144)+G144-H144,"")</f>
        <v>#REF!</v>
      </c>
      <c r="J144" s="37">
        <f t="shared" si="36"/>
        <v>0</v>
      </c>
      <c r="K144" s="38">
        <f t="shared" si="37"/>
        <v>0</v>
      </c>
      <c r="L144" s="38" t="e">
        <f t="shared" si="39"/>
        <v>#REF!</v>
      </c>
      <c r="M144" s="38" t="e">
        <f>IF(A144&gt;rety-1,#REF!,NA())/100000</f>
        <v>#REF!</v>
      </c>
      <c r="N144" s="38">
        <f t="shared" si="40"/>
        <v>0</v>
      </c>
      <c r="O144" s="37">
        <f t="shared" si="38"/>
        <v>0</v>
      </c>
      <c r="P144" s="8"/>
      <c r="Q144" s="196">
        <f>-IF(R144+1=$S$1,'Long-term financial Goals'!$B$14,0)-IF(R144+1=$U$1,'Long-term financial Goals'!$D$14,0)-IF(R144+1=$W$1,'Long-term financial Goals'!$F$14,0)-IF(R144+1=$Y$1,'Long-term financial Goals'!$H$14,0)-IF(R144+1=$AA$1,'Long-term financial Goals'!$J$14,0)</f>
        <v>0</v>
      </c>
      <c r="R144" s="43">
        <f t="shared" si="48"/>
        <v>140</v>
      </c>
      <c r="S144" s="10" t="str">
        <f t="shared" si="41"/>
        <v/>
      </c>
      <c r="T144" s="13" t="str">
        <f>IF(S144&lt;&gt;"",'Long-term financial Goals'!$B$13*(1+incg)^(S144-1),"")</f>
        <v/>
      </c>
      <c r="U144" s="10" t="str">
        <f t="shared" si="42"/>
        <v/>
      </c>
      <c r="V144" s="13" t="str">
        <f>IF(U144&lt;&gt;"",'Long-term financial Goals'!$D$13*(1+'Long-term financial Goals'!$D$9)^(U144-1),"")</f>
        <v/>
      </c>
      <c r="W144" s="10" t="str">
        <f t="shared" si="43"/>
        <v/>
      </c>
      <c r="X144" s="13" t="str">
        <f>IF(W144&lt;&gt;"",'Long-term financial Goals'!$F$13*(1+'Long-term financial Goals'!$F$9)^(W144-1),"")</f>
        <v/>
      </c>
      <c r="Y144" s="10" t="str">
        <f t="shared" si="44"/>
        <v/>
      </c>
      <c r="Z144" s="13" t="str">
        <f>IF(Y144&lt;&gt;"",'Long-term financial Goals'!$H$13*(1+'Long-term financial Goals'!$H$9)^(Y144-1),"")</f>
        <v/>
      </c>
      <c r="AA144" s="10" t="str">
        <f t="shared" si="45"/>
        <v/>
      </c>
      <c r="AB144" s="13" t="str">
        <f>IF(AA144&lt;&gt;"",'Long-term financial Goals'!$J$13*(1+'Long-term financial Goals'!$J$9)^(AA144-1),"")</f>
        <v/>
      </c>
      <c r="AC144" s="8"/>
      <c r="AD144" s="14"/>
      <c r="AE144" s="8"/>
      <c r="AF144" s="12" t="e">
        <f>IF(#REF!&lt;rg2start,"",IF(#REF!&gt;rg2cs2,"",1))</f>
        <v>#REF!</v>
      </c>
      <c r="AG144" s="8"/>
      <c r="AH144" s="13">
        <f t="shared" si="46"/>
        <v>0</v>
      </c>
      <c r="AI144"/>
      <c r="AJ144"/>
      <c r="AK144"/>
      <c r="AL144"/>
    </row>
    <row r="145" spans="1:38">
      <c r="A145" s="16">
        <f>'Retirement Planner'!D147</f>
        <v>0</v>
      </c>
      <c r="B145" s="16">
        <f t="shared" si="47"/>
        <v>141</v>
      </c>
      <c r="C145" s="13">
        <f>'Retirement Planner'!F147</f>
        <v>0</v>
      </c>
      <c r="D145" s="145">
        <f>'Retirement Planner'!H147</f>
        <v>0</v>
      </c>
      <c r="E145" s="13">
        <f>'Retirement Planner'!E147</f>
        <v>0</v>
      </c>
      <c r="F145" s="13">
        <f>'Retirement Planner'!J147</f>
        <v>0</v>
      </c>
      <c r="G145" s="13">
        <f>'Retirement Planner'!K147</f>
        <v>0</v>
      </c>
      <c r="H145" s="13">
        <f>'Retirement Planner'!M147</f>
        <v>0</v>
      </c>
      <c r="I145" s="17" t="e">
        <f>IF(A145=#REF!-1,IF(F145="none",0,F145)+G145-H145,"")</f>
        <v>#REF!</v>
      </c>
      <c r="J145" s="37">
        <f t="shared" si="36"/>
        <v>0</v>
      </c>
      <c r="K145" s="38">
        <f t="shared" si="37"/>
        <v>0</v>
      </c>
      <c r="L145" s="38" t="e">
        <f t="shared" si="39"/>
        <v>#REF!</v>
      </c>
      <c r="M145" s="38" t="e">
        <f>IF(A145&gt;rety-1,#REF!,NA())/100000</f>
        <v>#REF!</v>
      </c>
      <c r="N145" s="38">
        <f t="shared" si="40"/>
        <v>0</v>
      </c>
      <c r="O145" s="37">
        <f t="shared" si="38"/>
        <v>0</v>
      </c>
      <c r="P145" s="8"/>
      <c r="Q145" s="196">
        <f>-IF(R145+1=$S$1,'Long-term financial Goals'!$B$14,0)-IF(R145+1=$U$1,'Long-term financial Goals'!$D$14,0)-IF(R145+1=$W$1,'Long-term financial Goals'!$F$14,0)-IF(R145+1=$Y$1,'Long-term financial Goals'!$H$14,0)-IF(R145+1=$AA$1,'Long-term financial Goals'!$J$14,0)</f>
        <v>0</v>
      </c>
      <c r="R145" s="43">
        <f t="shared" si="48"/>
        <v>141</v>
      </c>
      <c r="S145" s="10" t="str">
        <f t="shared" si="41"/>
        <v/>
      </c>
      <c r="T145" s="13" t="str">
        <f>IF(S145&lt;&gt;"",'Long-term financial Goals'!$B$13*(1+incg)^(S145-1),"")</f>
        <v/>
      </c>
      <c r="U145" s="10" t="str">
        <f t="shared" si="42"/>
        <v/>
      </c>
      <c r="V145" s="13" t="str">
        <f>IF(U145&lt;&gt;"",'Long-term financial Goals'!$D$13*(1+'Long-term financial Goals'!$D$9)^(U145-1),"")</f>
        <v/>
      </c>
      <c r="W145" s="10" t="str">
        <f t="shared" si="43"/>
        <v/>
      </c>
      <c r="X145" s="13" t="str">
        <f>IF(W145&lt;&gt;"",'Long-term financial Goals'!$F$13*(1+'Long-term financial Goals'!$F$9)^(W145-1),"")</f>
        <v/>
      </c>
      <c r="Y145" s="10" t="str">
        <f t="shared" si="44"/>
        <v/>
      </c>
      <c r="Z145" s="13" t="str">
        <f>IF(Y145&lt;&gt;"",'Long-term financial Goals'!$H$13*(1+'Long-term financial Goals'!$H$9)^(Y145-1),"")</f>
        <v/>
      </c>
      <c r="AA145" s="10" t="str">
        <f t="shared" si="45"/>
        <v/>
      </c>
      <c r="AB145" s="13" t="str">
        <f>IF(AA145&lt;&gt;"",'Long-term financial Goals'!$J$13*(1+'Long-term financial Goals'!$J$9)^(AA145-1),"")</f>
        <v/>
      </c>
      <c r="AC145" s="8"/>
      <c r="AD145" s="14"/>
      <c r="AE145" s="8"/>
      <c r="AF145" s="12" t="e">
        <f>IF(#REF!&lt;rg2start,"",IF(#REF!&gt;rg2cs2,"",1))</f>
        <v>#REF!</v>
      </c>
      <c r="AG145" s="8"/>
      <c r="AH145" s="13">
        <f t="shared" si="46"/>
        <v>0</v>
      </c>
      <c r="AI145"/>
      <c r="AJ145"/>
      <c r="AK145"/>
      <c r="AL145"/>
    </row>
    <row r="146" spans="1:38">
      <c r="A146" s="16">
        <f>'Retirement Planner'!D148</f>
        <v>0</v>
      </c>
      <c r="B146" s="16">
        <f t="shared" si="47"/>
        <v>142</v>
      </c>
      <c r="C146" s="13">
        <f>'Retirement Planner'!F148</f>
        <v>0</v>
      </c>
      <c r="D146" s="145">
        <f>'Retirement Planner'!H148</f>
        <v>0</v>
      </c>
      <c r="E146" s="13">
        <f>'Retirement Planner'!E148</f>
        <v>0</v>
      </c>
      <c r="F146" s="13">
        <f>'Retirement Planner'!J148</f>
        <v>0</v>
      </c>
      <c r="G146" s="13">
        <f>'Retirement Planner'!K148</f>
        <v>0</v>
      </c>
      <c r="H146" s="13">
        <f>'Retirement Planner'!M148</f>
        <v>0</v>
      </c>
      <c r="I146" s="17" t="e">
        <f>IF(A146=#REF!-1,IF(F146="none",0,F146)+G146-H146,"")</f>
        <v>#REF!</v>
      </c>
      <c r="J146" s="37">
        <f t="shared" si="36"/>
        <v>0</v>
      </c>
      <c r="K146" s="38">
        <f t="shared" si="37"/>
        <v>0</v>
      </c>
      <c r="L146" s="38" t="e">
        <f t="shared" si="39"/>
        <v>#REF!</v>
      </c>
      <c r="M146" s="38" t="e">
        <f>IF(A146&gt;rety-1,#REF!,NA())/100000</f>
        <v>#REF!</v>
      </c>
      <c r="N146" s="38">
        <f t="shared" si="40"/>
        <v>0</v>
      </c>
      <c r="O146" s="37">
        <f t="shared" si="38"/>
        <v>0</v>
      </c>
      <c r="P146" s="8"/>
      <c r="Q146" s="196">
        <f>-IF(R146+1=$S$1,'Long-term financial Goals'!$B$14,0)-IF(R146+1=$U$1,'Long-term financial Goals'!$D$14,0)-IF(R146+1=$W$1,'Long-term financial Goals'!$F$14,0)-IF(R146+1=$Y$1,'Long-term financial Goals'!$H$14,0)-IF(R146+1=$AA$1,'Long-term financial Goals'!$J$14,0)</f>
        <v>0</v>
      </c>
      <c r="R146" s="43">
        <f t="shared" si="48"/>
        <v>142</v>
      </c>
      <c r="S146" s="10" t="str">
        <f t="shared" si="41"/>
        <v/>
      </c>
      <c r="T146" s="13" t="str">
        <f>IF(S146&lt;&gt;"",'Long-term financial Goals'!$B$13*(1+incg)^(S146-1),"")</f>
        <v/>
      </c>
      <c r="U146" s="10" t="str">
        <f t="shared" si="42"/>
        <v/>
      </c>
      <c r="V146" s="13" t="str">
        <f>IF(U146&lt;&gt;"",'Long-term financial Goals'!$D$13*(1+'Long-term financial Goals'!$D$9)^(U146-1),"")</f>
        <v/>
      </c>
      <c r="W146" s="10" t="str">
        <f t="shared" si="43"/>
        <v/>
      </c>
      <c r="X146" s="13" t="str">
        <f>IF(W146&lt;&gt;"",'Long-term financial Goals'!$F$13*(1+'Long-term financial Goals'!$F$9)^(W146-1),"")</f>
        <v/>
      </c>
      <c r="Y146" s="10" t="str">
        <f t="shared" si="44"/>
        <v/>
      </c>
      <c r="Z146" s="13" t="str">
        <f>IF(Y146&lt;&gt;"",'Long-term financial Goals'!$H$13*(1+'Long-term financial Goals'!$H$9)^(Y146-1),"")</f>
        <v/>
      </c>
      <c r="AA146" s="10" t="str">
        <f t="shared" si="45"/>
        <v/>
      </c>
      <c r="AB146" s="13" t="str">
        <f>IF(AA146&lt;&gt;"",'Long-term financial Goals'!$J$13*(1+'Long-term financial Goals'!$J$9)^(AA146-1),"")</f>
        <v/>
      </c>
      <c r="AC146" s="8"/>
      <c r="AD146" s="14"/>
      <c r="AE146" s="8"/>
      <c r="AF146" s="12" t="e">
        <f>IF(#REF!&lt;rg2start,"",IF(#REF!&gt;rg2cs2,"",1))</f>
        <v>#REF!</v>
      </c>
      <c r="AG146" s="8"/>
      <c r="AH146" s="13">
        <f t="shared" si="46"/>
        <v>0</v>
      </c>
      <c r="AI146"/>
      <c r="AJ146"/>
      <c r="AK146"/>
      <c r="AL146"/>
    </row>
    <row r="147" spans="1:38">
      <c r="A147" s="16">
        <f>'Retirement Planner'!D149</f>
        <v>0</v>
      </c>
      <c r="B147" s="16">
        <f t="shared" si="47"/>
        <v>143</v>
      </c>
      <c r="C147" s="13">
        <f>'Retirement Planner'!F149</f>
        <v>0</v>
      </c>
      <c r="D147" s="145">
        <f>'Retirement Planner'!H149</f>
        <v>0</v>
      </c>
      <c r="E147" s="13">
        <f>'Retirement Planner'!E149</f>
        <v>0</v>
      </c>
      <c r="F147" s="13">
        <f>'Retirement Planner'!J149</f>
        <v>0</v>
      </c>
      <c r="G147" s="13">
        <f>'Retirement Planner'!K149</f>
        <v>0</v>
      </c>
      <c r="H147" s="13">
        <f>'Retirement Planner'!M149</f>
        <v>0</v>
      </c>
      <c r="I147" s="17" t="e">
        <f>IF(A147=#REF!-1,IF(F147="none",0,F147)+G147-H147,"")</f>
        <v>#REF!</v>
      </c>
      <c r="J147" s="37">
        <f t="shared" si="36"/>
        <v>0</v>
      </c>
      <c r="K147" s="38">
        <f t="shared" si="37"/>
        <v>0</v>
      </c>
      <c r="L147" s="38" t="e">
        <f t="shared" si="39"/>
        <v>#REF!</v>
      </c>
      <c r="M147" s="38" t="e">
        <f>IF(A147&gt;rety-1,#REF!,NA())/100000</f>
        <v>#REF!</v>
      </c>
      <c r="N147" s="38">
        <f t="shared" si="40"/>
        <v>0</v>
      </c>
      <c r="O147" s="37">
        <f t="shared" si="38"/>
        <v>0</v>
      </c>
      <c r="P147" s="8"/>
      <c r="Q147" s="196">
        <f>-IF(R147+1=$S$1,'Long-term financial Goals'!$B$14,0)-IF(R147+1=$U$1,'Long-term financial Goals'!$D$14,0)-IF(R147+1=$W$1,'Long-term financial Goals'!$F$14,0)-IF(R147+1=$Y$1,'Long-term financial Goals'!$H$14,0)-IF(R147+1=$AA$1,'Long-term financial Goals'!$J$14,0)</f>
        <v>0</v>
      </c>
      <c r="R147" s="43">
        <f t="shared" si="48"/>
        <v>143</v>
      </c>
      <c r="S147" s="10" t="str">
        <f t="shared" si="41"/>
        <v/>
      </c>
      <c r="T147" s="13" t="str">
        <f>IF(S147&lt;&gt;"",'Long-term financial Goals'!$B$13*(1+incg)^(S147-1),"")</f>
        <v/>
      </c>
      <c r="U147" s="10" t="str">
        <f t="shared" si="42"/>
        <v/>
      </c>
      <c r="V147" s="13" t="str">
        <f>IF(U147&lt;&gt;"",'Long-term financial Goals'!$D$13*(1+'Long-term financial Goals'!$D$9)^(U147-1),"")</f>
        <v/>
      </c>
      <c r="W147" s="10" t="str">
        <f t="shared" si="43"/>
        <v/>
      </c>
      <c r="X147" s="13" t="str">
        <f>IF(W147&lt;&gt;"",'Long-term financial Goals'!$F$13*(1+'Long-term financial Goals'!$F$9)^(W147-1),"")</f>
        <v/>
      </c>
      <c r="Y147" s="10" t="str">
        <f t="shared" si="44"/>
        <v/>
      </c>
      <c r="Z147" s="13" t="str">
        <f>IF(Y147&lt;&gt;"",'Long-term financial Goals'!$H$13*(1+'Long-term financial Goals'!$H$9)^(Y147-1),"")</f>
        <v/>
      </c>
      <c r="AA147" s="10" t="str">
        <f t="shared" si="45"/>
        <v/>
      </c>
      <c r="AB147" s="13" t="str">
        <f>IF(AA147&lt;&gt;"",'Long-term financial Goals'!$J$13*(1+'Long-term financial Goals'!$J$9)^(AA147-1),"")</f>
        <v/>
      </c>
      <c r="AC147" s="8"/>
      <c r="AD147" s="14"/>
      <c r="AE147" s="8"/>
      <c r="AF147" s="12" t="e">
        <f>IF(#REF!&lt;rg2start,"",IF(#REF!&gt;rg2cs2,"",1))</f>
        <v>#REF!</v>
      </c>
      <c r="AG147" s="8"/>
      <c r="AH147" s="13">
        <f t="shared" si="46"/>
        <v>0</v>
      </c>
      <c r="AI147"/>
      <c r="AJ147"/>
      <c r="AK147"/>
      <c r="AL147"/>
    </row>
    <row r="148" spans="1:38">
      <c r="A148" s="16">
        <f>'Retirement Planner'!D150</f>
        <v>0</v>
      </c>
      <c r="B148" s="16">
        <f t="shared" si="47"/>
        <v>144</v>
      </c>
      <c r="C148" s="13">
        <f>'Retirement Planner'!F150</f>
        <v>0</v>
      </c>
      <c r="D148" s="145">
        <f>'Retirement Planner'!H150</f>
        <v>0</v>
      </c>
      <c r="E148" s="13">
        <f>'Retirement Planner'!E150</f>
        <v>0</v>
      </c>
      <c r="F148" s="13">
        <f>'Retirement Planner'!J150</f>
        <v>0</v>
      </c>
      <c r="G148" s="13">
        <f>'Retirement Planner'!K150</f>
        <v>0</v>
      </c>
      <c r="H148" s="13">
        <f>'Retirement Planner'!M150</f>
        <v>0</v>
      </c>
      <c r="I148" s="17" t="e">
        <f>IF(A148=#REF!-1,IF(F148="none",0,F148)+G148-H148,"")</f>
        <v>#REF!</v>
      </c>
      <c r="J148" s="37">
        <f t="shared" si="36"/>
        <v>0</v>
      </c>
      <c r="K148" s="38">
        <f t="shared" si="37"/>
        <v>0</v>
      </c>
      <c r="L148" s="38" t="e">
        <f t="shared" si="39"/>
        <v>#REF!</v>
      </c>
      <c r="M148" s="38" t="e">
        <f>IF(A148&gt;rety-1,#REF!,NA())/100000</f>
        <v>#REF!</v>
      </c>
      <c r="N148" s="38">
        <f t="shared" si="40"/>
        <v>0</v>
      </c>
      <c r="O148" s="37">
        <f t="shared" si="38"/>
        <v>0</v>
      </c>
      <c r="P148" s="8"/>
      <c r="Q148" s="196">
        <f>-IF(R148+1=$S$1,'Long-term financial Goals'!$B$14,0)-IF(R148+1=$U$1,'Long-term financial Goals'!$D$14,0)-IF(R148+1=$W$1,'Long-term financial Goals'!$F$14,0)-IF(R148+1=$Y$1,'Long-term financial Goals'!$H$14,0)-IF(R148+1=$AA$1,'Long-term financial Goals'!$J$14,0)</f>
        <v>0</v>
      </c>
      <c r="R148" s="43">
        <f t="shared" si="48"/>
        <v>144</v>
      </c>
      <c r="S148" s="10" t="str">
        <f t="shared" si="41"/>
        <v/>
      </c>
      <c r="T148" s="13" t="str">
        <f>IF(S148&lt;&gt;"",'Long-term financial Goals'!$B$13*(1+incg)^(S148-1),"")</f>
        <v/>
      </c>
      <c r="U148" s="10" t="str">
        <f t="shared" si="42"/>
        <v/>
      </c>
      <c r="V148" s="13" t="str">
        <f>IF(U148&lt;&gt;"",'Long-term financial Goals'!$D$13*(1+'Long-term financial Goals'!$D$9)^(U148-1),"")</f>
        <v/>
      </c>
      <c r="W148" s="10" t="str">
        <f t="shared" si="43"/>
        <v/>
      </c>
      <c r="X148" s="13" t="str">
        <f>IF(W148&lt;&gt;"",'Long-term financial Goals'!$F$13*(1+'Long-term financial Goals'!$F$9)^(W148-1),"")</f>
        <v/>
      </c>
      <c r="Y148" s="10" t="str">
        <f t="shared" si="44"/>
        <v/>
      </c>
      <c r="Z148" s="13" t="str">
        <f>IF(Y148&lt;&gt;"",'Long-term financial Goals'!$H$13*(1+'Long-term financial Goals'!$H$9)^(Y148-1),"")</f>
        <v/>
      </c>
      <c r="AA148" s="10" t="str">
        <f t="shared" si="45"/>
        <v/>
      </c>
      <c r="AB148" s="13" t="str">
        <f>IF(AA148&lt;&gt;"",'Long-term financial Goals'!$J$13*(1+'Long-term financial Goals'!$J$9)^(AA148-1),"")</f>
        <v/>
      </c>
      <c r="AC148" s="8"/>
      <c r="AD148" s="14"/>
      <c r="AE148" s="8"/>
      <c r="AF148" s="12" t="e">
        <f>IF(#REF!&lt;rg2start,"",IF(#REF!&gt;rg2cs2,"",1))</f>
        <v>#REF!</v>
      </c>
      <c r="AG148" s="8"/>
      <c r="AH148" s="13">
        <f t="shared" si="46"/>
        <v>0</v>
      </c>
      <c r="AI148"/>
      <c r="AJ148"/>
      <c r="AK148"/>
      <c r="AL148"/>
    </row>
    <row r="149" spans="1:38">
      <c r="A149" s="16">
        <f>'Retirement Planner'!D151</f>
        <v>0</v>
      </c>
      <c r="B149" s="16">
        <f t="shared" si="47"/>
        <v>145</v>
      </c>
      <c r="C149" s="13">
        <f>'Retirement Planner'!F151</f>
        <v>0</v>
      </c>
      <c r="D149" s="145">
        <f>'Retirement Planner'!H151</f>
        <v>0</v>
      </c>
      <c r="E149" s="13">
        <f>'Retirement Planner'!E151</f>
        <v>0</v>
      </c>
      <c r="F149" s="13">
        <f>'Retirement Planner'!J151</f>
        <v>0</v>
      </c>
      <c r="G149" s="13">
        <f>'Retirement Planner'!K151</f>
        <v>0</v>
      </c>
      <c r="H149" s="13">
        <f>'Retirement Planner'!M151</f>
        <v>0</v>
      </c>
      <c r="I149" s="17" t="e">
        <f>IF(A149=#REF!-1,IF(F149="none",0,F149)+G149-H149,"")</f>
        <v>#REF!</v>
      </c>
      <c r="J149" s="37">
        <f t="shared" si="36"/>
        <v>0</v>
      </c>
      <c r="K149" s="38">
        <f t="shared" si="37"/>
        <v>0</v>
      </c>
      <c r="L149" s="38" t="e">
        <f t="shared" si="39"/>
        <v>#REF!</v>
      </c>
      <c r="M149" s="38" t="e">
        <f>IF(A149&gt;rety-1,#REF!,NA())/100000</f>
        <v>#REF!</v>
      </c>
      <c r="N149" s="38">
        <f t="shared" si="40"/>
        <v>0</v>
      </c>
      <c r="O149" s="37">
        <f t="shared" si="38"/>
        <v>0</v>
      </c>
      <c r="P149" s="8"/>
      <c r="Q149" s="196">
        <f>-IF(R149+1=$S$1,'Long-term financial Goals'!$B$14,0)-IF(R149+1=$U$1,'Long-term financial Goals'!$D$14,0)-IF(R149+1=$W$1,'Long-term financial Goals'!$F$14,0)-IF(R149+1=$Y$1,'Long-term financial Goals'!$H$14,0)-IF(R149+1=$AA$1,'Long-term financial Goals'!$J$14,0)</f>
        <v>0</v>
      </c>
      <c r="R149" s="43">
        <f t="shared" si="48"/>
        <v>145</v>
      </c>
      <c r="S149" s="10" t="str">
        <f t="shared" si="41"/>
        <v/>
      </c>
      <c r="T149" s="13" t="str">
        <f>IF(S149&lt;&gt;"",'Long-term financial Goals'!$B$13*(1+incg)^(S149-1),"")</f>
        <v/>
      </c>
      <c r="U149" s="10" t="str">
        <f t="shared" si="42"/>
        <v/>
      </c>
      <c r="V149" s="13" t="str">
        <f>IF(U149&lt;&gt;"",'Long-term financial Goals'!$D$13*(1+'Long-term financial Goals'!$D$9)^(U149-1),"")</f>
        <v/>
      </c>
      <c r="W149" s="10" t="str">
        <f t="shared" si="43"/>
        <v/>
      </c>
      <c r="X149" s="13" t="str">
        <f>IF(W149&lt;&gt;"",'Long-term financial Goals'!$F$13*(1+'Long-term financial Goals'!$F$9)^(W149-1),"")</f>
        <v/>
      </c>
      <c r="Y149" s="10" t="str">
        <f t="shared" si="44"/>
        <v/>
      </c>
      <c r="Z149" s="13" t="str">
        <f>IF(Y149&lt;&gt;"",'Long-term financial Goals'!$H$13*(1+'Long-term financial Goals'!$H$9)^(Y149-1),"")</f>
        <v/>
      </c>
      <c r="AA149" s="10" t="str">
        <f t="shared" si="45"/>
        <v/>
      </c>
      <c r="AB149" s="13" t="str">
        <f>IF(AA149&lt;&gt;"",'Long-term financial Goals'!$J$13*(1+'Long-term financial Goals'!$J$9)^(AA149-1),"")</f>
        <v/>
      </c>
      <c r="AC149" s="8"/>
      <c r="AD149" s="14"/>
      <c r="AE149" s="8"/>
      <c r="AF149" s="12" t="e">
        <f>IF(#REF!&lt;rg2start,"",IF(#REF!&gt;rg2cs2,"",1))</f>
        <v>#REF!</v>
      </c>
      <c r="AG149" s="8"/>
      <c r="AH149" s="13">
        <f t="shared" si="46"/>
        <v>0</v>
      </c>
      <c r="AI149"/>
      <c r="AJ149"/>
      <c r="AK149"/>
      <c r="AL149"/>
    </row>
    <row r="150" spans="1:38">
      <c r="A150" s="16">
        <f>'Retirement Planner'!D152</f>
        <v>0</v>
      </c>
      <c r="B150" s="16">
        <f t="shared" si="47"/>
        <v>146</v>
      </c>
      <c r="C150" s="13">
        <f>'Retirement Planner'!F152</f>
        <v>0</v>
      </c>
      <c r="D150" s="145">
        <f>'Retirement Planner'!H152</f>
        <v>0</v>
      </c>
      <c r="E150" s="13">
        <f>'Retirement Planner'!E152</f>
        <v>0</v>
      </c>
      <c r="F150" s="13">
        <f>'Retirement Planner'!J152</f>
        <v>0</v>
      </c>
      <c r="G150" s="13">
        <f>'Retirement Planner'!K152</f>
        <v>0</v>
      </c>
      <c r="H150" s="13">
        <f>'Retirement Planner'!M152</f>
        <v>0</v>
      </c>
      <c r="I150" s="17" t="e">
        <f>IF(A150=#REF!-1,IF(F150="none",0,F150)+G150-H150,"")</f>
        <v>#REF!</v>
      </c>
      <c r="J150" s="37">
        <f t="shared" si="36"/>
        <v>0</v>
      </c>
      <c r="K150" s="38">
        <f t="shared" si="37"/>
        <v>0</v>
      </c>
      <c r="L150" s="38" t="e">
        <f t="shared" si="39"/>
        <v>#REF!</v>
      </c>
      <c r="M150" s="38" t="e">
        <f>IF(A150&gt;rety-1,#REF!,NA())/100000</f>
        <v>#REF!</v>
      </c>
      <c r="N150" s="38">
        <f t="shared" si="40"/>
        <v>0</v>
      </c>
      <c r="O150" s="37">
        <f t="shared" si="38"/>
        <v>0</v>
      </c>
      <c r="P150" s="8"/>
      <c r="Q150" s="196">
        <f>-IF(R150+1=$S$1,'Long-term financial Goals'!$B$14,0)-IF(R150+1=$U$1,'Long-term financial Goals'!$D$14,0)-IF(R150+1=$W$1,'Long-term financial Goals'!$F$14,0)-IF(R150+1=$Y$1,'Long-term financial Goals'!$H$14,0)-IF(R150+1=$AA$1,'Long-term financial Goals'!$J$14,0)</f>
        <v>0</v>
      </c>
      <c r="R150" s="43">
        <f t="shared" si="48"/>
        <v>146</v>
      </c>
      <c r="S150" s="10" t="str">
        <f t="shared" si="41"/>
        <v/>
      </c>
      <c r="T150" s="13" t="str">
        <f>IF(S150&lt;&gt;"",'Long-term financial Goals'!$B$13*(1+incg)^(S150-1),"")</f>
        <v/>
      </c>
      <c r="U150" s="10" t="str">
        <f t="shared" si="42"/>
        <v/>
      </c>
      <c r="V150" s="13" t="str">
        <f>IF(U150&lt;&gt;"",'Long-term financial Goals'!$D$13*(1+'Long-term financial Goals'!$D$9)^(U150-1),"")</f>
        <v/>
      </c>
      <c r="W150" s="10" t="str">
        <f t="shared" si="43"/>
        <v/>
      </c>
      <c r="X150" s="13" t="str">
        <f>IF(W150&lt;&gt;"",'Long-term financial Goals'!$F$13*(1+'Long-term financial Goals'!$F$9)^(W150-1),"")</f>
        <v/>
      </c>
      <c r="Y150" s="10" t="str">
        <f t="shared" si="44"/>
        <v/>
      </c>
      <c r="Z150" s="13" t="str">
        <f>IF(Y150&lt;&gt;"",'Long-term financial Goals'!$H$13*(1+'Long-term financial Goals'!$H$9)^(Y150-1),"")</f>
        <v/>
      </c>
      <c r="AA150" s="10" t="str">
        <f t="shared" si="45"/>
        <v/>
      </c>
      <c r="AB150" s="13" t="str">
        <f>IF(AA150&lt;&gt;"",'Long-term financial Goals'!$J$13*(1+'Long-term financial Goals'!$J$9)^(AA150-1),"")</f>
        <v/>
      </c>
      <c r="AC150" s="8"/>
      <c r="AD150" s="14"/>
      <c r="AE150" s="8"/>
      <c r="AF150" s="12" t="e">
        <f>IF(#REF!&lt;rg2start,"",IF(#REF!&gt;rg2cs2,"",1))</f>
        <v>#REF!</v>
      </c>
      <c r="AG150" s="8"/>
      <c r="AH150" s="13">
        <f t="shared" si="46"/>
        <v>0</v>
      </c>
      <c r="AI150"/>
      <c r="AJ150"/>
      <c r="AK150"/>
      <c r="AL150"/>
    </row>
    <row r="151" spans="1:38">
      <c r="A151" s="16">
        <f>'Retirement Planner'!D153</f>
        <v>0</v>
      </c>
      <c r="B151" s="16">
        <f t="shared" si="47"/>
        <v>147</v>
      </c>
      <c r="C151" s="13">
        <f>'Retirement Planner'!F153</f>
        <v>0</v>
      </c>
      <c r="D151" s="145">
        <f>'Retirement Planner'!H153</f>
        <v>0</v>
      </c>
      <c r="E151" s="13">
        <f>'Retirement Planner'!E153</f>
        <v>0</v>
      </c>
      <c r="F151" s="13">
        <f>'Retirement Planner'!J153</f>
        <v>0</v>
      </c>
      <c r="G151" s="13">
        <f>'Retirement Planner'!K153</f>
        <v>0</v>
      </c>
      <c r="H151" s="13">
        <f>'Retirement Planner'!M153</f>
        <v>0</v>
      </c>
      <c r="I151" s="17" t="e">
        <f>IF(A151=#REF!-1,IF(F151="none",0,F151)+G151-H151,"")</f>
        <v>#REF!</v>
      </c>
      <c r="J151" s="37">
        <f t="shared" si="36"/>
        <v>0</v>
      </c>
      <c r="K151" s="38">
        <f t="shared" si="37"/>
        <v>0</v>
      </c>
      <c r="L151" s="38" t="e">
        <f t="shared" si="39"/>
        <v>#REF!</v>
      </c>
      <c r="M151" s="38" t="e">
        <f>IF(A151&gt;rety-1,#REF!,NA())/100000</f>
        <v>#REF!</v>
      </c>
      <c r="N151" s="38">
        <f t="shared" si="40"/>
        <v>0</v>
      </c>
      <c r="O151" s="37">
        <f t="shared" si="38"/>
        <v>0</v>
      </c>
      <c r="P151" s="8"/>
      <c r="Q151" s="196">
        <f>-IF(R151+1=$S$1,'Long-term financial Goals'!$B$14,0)-IF(R151+1=$U$1,'Long-term financial Goals'!$D$14,0)-IF(R151+1=$W$1,'Long-term financial Goals'!$F$14,0)-IF(R151+1=$Y$1,'Long-term financial Goals'!$H$14,0)-IF(R151+1=$AA$1,'Long-term financial Goals'!$J$14,0)</f>
        <v>0</v>
      </c>
      <c r="R151" s="43">
        <f t="shared" si="48"/>
        <v>147</v>
      </c>
      <c r="S151" s="10" t="str">
        <f t="shared" si="41"/>
        <v/>
      </c>
      <c r="T151" s="13" t="str">
        <f>IF(S151&lt;&gt;"",'Long-term financial Goals'!$B$13*(1+incg)^(S151-1),"")</f>
        <v/>
      </c>
      <c r="U151" s="10" t="str">
        <f t="shared" si="42"/>
        <v/>
      </c>
      <c r="V151" s="13" t="str">
        <f>IF(U151&lt;&gt;"",'Long-term financial Goals'!$D$13*(1+'Long-term financial Goals'!$D$9)^(U151-1),"")</f>
        <v/>
      </c>
      <c r="W151" s="10" t="str">
        <f t="shared" si="43"/>
        <v/>
      </c>
      <c r="X151" s="13" t="str">
        <f>IF(W151&lt;&gt;"",'Long-term financial Goals'!$F$13*(1+'Long-term financial Goals'!$F$9)^(W151-1),"")</f>
        <v/>
      </c>
      <c r="Y151" s="10" t="str">
        <f t="shared" si="44"/>
        <v/>
      </c>
      <c r="Z151" s="13" t="str">
        <f>IF(Y151&lt;&gt;"",'Long-term financial Goals'!$H$13*(1+'Long-term financial Goals'!$H$9)^(Y151-1),"")</f>
        <v/>
      </c>
      <c r="AA151" s="10" t="str">
        <f t="shared" si="45"/>
        <v/>
      </c>
      <c r="AB151" s="13" t="str">
        <f>IF(AA151&lt;&gt;"",'Long-term financial Goals'!$J$13*(1+'Long-term financial Goals'!$J$9)^(AA151-1),"")</f>
        <v/>
      </c>
      <c r="AC151" s="8"/>
      <c r="AD151" s="14"/>
      <c r="AE151" s="8"/>
      <c r="AF151" s="12" t="e">
        <f>IF(#REF!&lt;rg2start,"",IF(#REF!&gt;rg2cs2,"",1))</f>
        <v>#REF!</v>
      </c>
      <c r="AG151" s="8"/>
      <c r="AH151" s="13">
        <f t="shared" si="46"/>
        <v>0</v>
      </c>
      <c r="AI151"/>
      <c r="AJ151"/>
      <c r="AK151"/>
      <c r="AL151"/>
    </row>
    <row r="152" spans="1:38">
      <c r="A152" s="16">
        <f>'Retirement Planner'!D154</f>
        <v>0</v>
      </c>
      <c r="B152" s="16">
        <f t="shared" si="47"/>
        <v>148</v>
      </c>
      <c r="C152" s="13">
        <f>'Retirement Planner'!F154</f>
        <v>0</v>
      </c>
      <c r="D152" s="145">
        <f>'Retirement Planner'!H154</f>
        <v>0</v>
      </c>
      <c r="E152" s="13">
        <f>'Retirement Planner'!E154</f>
        <v>0</v>
      </c>
      <c r="F152" s="13">
        <f>'Retirement Planner'!J154</f>
        <v>0</v>
      </c>
      <c r="G152" s="13">
        <f>'Retirement Planner'!K154</f>
        <v>0</v>
      </c>
      <c r="H152" s="13">
        <f>'Retirement Planner'!M154</f>
        <v>0</v>
      </c>
      <c r="I152" s="17" t="e">
        <f>IF(A152=#REF!-1,IF(F152="none",0,F152)+G152-H152,"")</f>
        <v>#REF!</v>
      </c>
      <c r="J152" s="37">
        <f t="shared" si="36"/>
        <v>0</v>
      </c>
      <c r="K152" s="38">
        <f t="shared" si="37"/>
        <v>0</v>
      </c>
      <c r="L152" s="38" t="e">
        <f t="shared" si="39"/>
        <v>#REF!</v>
      </c>
      <c r="M152" s="38" t="e">
        <f>IF(A152&gt;rety-1,#REF!,NA())/100000</f>
        <v>#REF!</v>
      </c>
      <c r="N152" s="38">
        <f t="shared" si="40"/>
        <v>0</v>
      </c>
      <c r="O152" s="37">
        <f t="shared" si="38"/>
        <v>0</v>
      </c>
      <c r="P152" s="8"/>
      <c r="Q152" s="196">
        <f>-IF(R152+1=$S$1,'Long-term financial Goals'!$B$14,0)-IF(R152+1=$U$1,'Long-term financial Goals'!$D$14,0)-IF(R152+1=$W$1,'Long-term financial Goals'!$F$14,0)-IF(R152+1=$Y$1,'Long-term financial Goals'!$H$14,0)-IF(R152+1=$AA$1,'Long-term financial Goals'!$J$14,0)</f>
        <v>0</v>
      </c>
      <c r="R152" s="43">
        <f t="shared" si="48"/>
        <v>148</v>
      </c>
      <c r="S152" s="10" t="str">
        <f t="shared" si="41"/>
        <v/>
      </c>
      <c r="T152" s="13" t="str">
        <f>IF(S152&lt;&gt;"",'Long-term financial Goals'!$B$13*(1+incg)^(S152-1),"")</f>
        <v/>
      </c>
      <c r="U152" s="10" t="str">
        <f t="shared" si="42"/>
        <v/>
      </c>
      <c r="V152" s="13" t="str">
        <f>IF(U152&lt;&gt;"",'Long-term financial Goals'!$D$13*(1+'Long-term financial Goals'!$D$9)^(U152-1),"")</f>
        <v/>
      </c>
      <c r="W152" s="10" t="str">
        <f t="shared" si="43"/>
        <v/>
      </c>
      <c r="X152" s="13" t="str">
        <f>IF(W152&lt;&gt;"",'Long-term financial Goals'!$F$13*(1+'Long-term financial Goals'!$F$9)^(W152-1),"")</f>
        <v/>
      </c>
      <c r="Y152" s="10" t="str">
        <f t="shared" si="44"/>
        <v/>
      </c>
      <c r="Z152" s="13" t="str">
        <f>IF(Y152&lt;&gt;"",'Long-term financial Goals'!$H$13*(1+'Long-term financial Goals'!$H$9)^(Y152-1),"")</f>
        <v/>
      </c>
      <c r="AA152" s="10" t="str">
        <f t="shared" si="45"/>
        <v/>
      </c>
      <c r="AB152" s="13" t="str">
        <f>IF(AA152&lt;&gt;"",'Long-term financial Goals'!$J$13*(1+'Long-term financial Goals'!$J$9)^(AA152-1),"")</f>
        <v/>
      </c>
      <c r="AC152" s="8"/>
      <c r="AD152" s="14"/>
      <c r="AE152" s="8"/>
      <c r="AF152" s="12" t="e">
        <f>IF(#REF!&lt;rg2start,"",IF(#REF!&gt;rg2cs2,"",1))</f>
        <v>#REF!</v>
      </c>
      <c r="AG152" s="8"/>
      <c r="AH152" s="13">
        <f t="shared" si="46"/>
        <v>0</v>
      </c>
      <c r="AI152"/>
      <c r="AJ152"/>
      <c r="AK152"/>
      <c r="AL152"/>
    </row>
    <row r="153" spans="1:38">
      <c r="A153" s="16">
        <f>'Retirement Planner'!D155</f>
        <v>0</v>
      </c>
      <c r="B153" s="16">
        <f t="shared" si="47"/>
        <v>149</v>
      </c>
      <c r="C153" s="13">
        <f>'Retirement Planner'!F155</f>
        <v>0</v>
      </c>
      <c r="D153" s="145">
        <f>'Retirement Planner'!H155</f>
        <v>0</v>
      </c>
      <c r="E153" s="13">
        <f>'Retirement Planner'!E155</f>
        <v>0</v>
      </c>
      <c r="F153" s="13">
        <f>'Retirement Planner'!J155</f>
        <v>0</v>
      </c>
      <c r="G153" s="13">
        <f>'Retirement Planner'!K155</f>
        <v>0</v>
      </c>
      <c r="H153" s="13">
        <f>'Retirement Planner'!M155</f>
        <v>0</v>
      </c>
      <c r="I153" s="17" t="e">
        <f>IF(A153=#REF!-1,IF(F153="none",0,F153)+G153-H153,"")</f>
        <v>#REF!</v>
      </c>
      <c r="J153" s="37">
        <f t="shared" si="36"/>
        <v>0</v>
      </c>
      <c r="K153" s="38">
        <f t="shared" si="37"/>
        <v>0</v>
      </c>
      <c r="L153" s="38" t="e">
        <f t="shared" si="39"/>
        <v>#REF!</v>
      </c>
      <c r="M153" s="38" t="e">
        <f>IF(A153&gt;rety-1,#REF!,NA())/100000</f>
        <v>#REF!</v>
      </c>
      <c r="N153" s="38">
        <f t="shared" si="40"/>
        <v>0</v>
      </c>
      <c r="O153" s="37">
        <f t="shared" si="38"/>
        <v>0</v>
      </c>
      <c r="P153" s="8"/>
      <c r="Q153" s="196">
        <f>-IF(R153+1=$S$1,'Long-term financial Goals'!$B$14,0)-IF(R153+1=$U$1,'Long-term financial Goals'!$D$14,0)-IF(R153+1=$W$1,'Long-term financial Goals'!$F$14,0)-IF(R153+1=$Y$1,'Long-term financial Goals'!$H$14,0)-IF(R153+1=$AA$1,'Long-term financial Goals'!$J$14,0)</f>
        <v>0</v>
      </c>
      <c r="R153" s="43">
        <f t="shared" si="48"/>
        <v>149</v>
      </c>
      <c r="S153" s="10" t="str">
        <f t="shared" si="41"/>
        <v/>
      </c>
      <c r="T153" s="13" t="str">
        <f>IF(S153&lt;&gt;"",'Long-term financial Goals'!$B$13*(1+incg)^(S153-1),"")</f>
        <v/>
      </c>
      <c r="U153" s="10" t="str">
        <f t="shared" si="42"/>
        <v/>
      </c>
      <c r="V153" s="13" t="str">
        <f>IF(U153&lt;&gt;"",'Long-term financial Goals'!$D$13*(1+'Long-term financial Goals'!$D$9)^(U153-1),"")</f>
        <v/>
      </c>
      <c r="W153" s="10" t="str">
        <f t="shared" si="43"/>
        <v/>
      </c>
      <c r="X153" s="13" t="str">
        <f>IF(W153&lt;&gt;"",'Long-term financial Goals'!$F$13*(1+'Long-term financial Goals'!$F$9)^(W153-1),"")</f>
        <v/>
      </c>
      <c r="Y153" s="10" t="str">
        <f t="shared" si="44"/>
        <v/>
      </c>
      <c r="Z153" s="13" t="str">
        <f>IF(Y153&lt;&gt;"",'Long-term financial Goals'!$H$13*(1+'Long-term financial Goals'!$H$9)^(Y153-1),"")</f>
        <v/>
      </c>
      <c r="AA153" s="10" t="str">
        <f t="shared" si="45"/>
        <v/>
      </c>
      <c r="AB153" s="13" t="str">
        <f>IF(AA153&lt;&gt;"",'Long-term financial Goals'!$J$13*(1+'Long-term financial Goals'!$J$9)^(AA153-1),"")</f>
        <v/>
      </c>
      <c r="AC153" s="8"/>
      <c r="AD153" s="14"/>
      <c r="AE153" s="8"/>
      <c r="AF153" s="12" t="e">
        <f>IF(#REF!&lt;rg2start,"",IF(#REF!&gt;rg2cs2,"",1))</f>
        <v>#REF!</v>
      </c>
      <c r="AG153" s="8"/>
      <c r="AH153" s="13">
        <f t="shared" si="46"/>
        <v>0</v>
      </c>
      <c r="AI153"/>
      <c r="AJ153"/>
      <c r="AK153"/>
      <c r="AL153"/>
    </row>
    <row r="154" spans="1:38">
      <c r="A154" s="16">
        <f>'Retirement Planner'!D156</f>
        <v>0</v>
      </c>
      <c r="B154" s="16">
        <f t="shared" si="47"/>
        <v>150</v>
      </c>
      <c r="C154" s="13">
        <f>'Retirement Planner'!F156</f>
        <v>0</v>
      </c>
      <c r="D154" s="145">
        <f>'Retirement Planner'!H156</f>
        <v>0</v>
      </c>
      <c r="E154" s="13">
        <f>'Retirement Planner'!E156</f>
        <v>0</v>
      </c>
      <c r="F154" s="13">
        <f>'Retirement Planner'!J156</f>
        <v>0</v>
      </c>
      <c r="G154" s="13">
        <f>'Retirement Planner'!K156</f>
        <v>0</v>
      </c>
      <c r="H154" s="13">
        <f>'Retirement Planner'!M156</f>
        <v>0</v>
      </c>
      <c r="I154" s="17" t="e">
        <f>IF(A154=#REF!-1,IF(F154="none",0,F154)+G154-H154,"")</f>
        <v>#REF!</v>
      </c>
      <c r="J154" s="37">
        <f t="shared" si="36"/>
        <v>0</v>
      </c>
      <c r="K154" s="38">
        <f t="shared" si="37"/>
        <v>0</v>
      </c>
      <c r="L154" s="38" t="e">
        <f t="shared" si="39"/>
        <v>#REF!</v>
      </c>
      <c r="M154" s="38" t="e">
        <f>IF(A154&gt;rety-1,#REF!,NA())/100000</f>
        <v>#REF!</v>
      </c>
      <c r="N154" s="38">
        <f t="shared" si="40"/>
        <v>0</v>
      </c>
      <c r="O154" s="37">
        <f t="shared" si="38"/>
        <v>0</v>
      </c>
      <c r="P154" s="8"/>
      <c r="Q154" s="196">
        <f>-IF(R154+1=$S$1,'Long-term financial Goals'!$B$14,0)-IF(R154+1=$U$1,'Long-term financial Goals'!$D$14,0)-IF(R154+1=$W$1,'Long-term financial Goals'!$F$14,0)-IF(R154+1=$Y$1,'Long-term financial Goals'!$H$14,0)-IF(R154+1=$AA$1,'Long-term financial Goals'!$J$14,0)</f>
        <v>0</v>
      </c>
      <c r="R154" s="43">
        <f t="shared" si="48"/>
        <v>150</v>
      </c>
      <c r="S154" s="10" t="str">
        <f t="shared" si="41"/>
        <v/>
      </c>
      <c r="T154" s="13" t="str">
        <f>IF(S154&lt;&gt;"",'Long-term financial Goals'!$B$13*(1+incg)^(S154-1),"")</f>
        <v/>
      </c>
      <c r="U154" s="10" t="str">
        <f t="shared" si="42"/>
        <v/>
      </c>
      <c r="V154" s="13" t="str">
        <f>IF(U154&lt;&gt;"",'Long-term financial Goals'!$D$13*(1+'Long-term financial Goals'!$D$9)^(U154-1),"")</f>
        <v/>
      </c>
      <c r="W154" s="10" t="str">
        <f t="shared" si="43"/>
        <v/>
      </c>
      <c r="X154" s="13" t="str">
        <f>IF(W154&lt;&gt;"",'Long-term financial Goals'!$F$13*(1+'Long-term financial Goals'!$F$9)^(W154-1),"")</f>
        <v/>
      </c>
      <c r="Y154" s="10" t="str">
        <f t="shared" si="44"/>
        <v/>
      </c>
      <c r="Z154" s="13" t="str">
        <f>IF(Y154&lt;&gt;"",'Long-term financial Goals'!$H$13*(1+'Long-term financial Goals'!$H$9)^(Y154-1),"")</f>
        <v/>
      </c>
      <c r="AA154" s="10" t="str">
        <f t="shared" si="45"/>
        <v/>
      </c>
      <c r="AB154" s="13" t="str">
        <f>IF(AA154&lt;&gt;"",'Long-term financial Goals'!$J$13*(1+'Long-term financial Goals'!$J$9)^(AA154-1),"")</f>
        <v/>
      </c>
      <c r="AC154" s="8"/>
      <c r="AD154" s="14"/>
      <c r="AE154" s="8"/>
      <c r="AF154" s="12" t="e">
        <f>IF(#REF!&lt;rg2start,"",IF(#REF!&gt;rg2cs2,"",1))</f>
        <v>#REF!</v>
      </c>
      <c r="AG154" s="8"/>
      <c r="AH154" s="13">
        <f t="shared" si="46"/>
        <v>0</v>
      </c>
      <c r="AI154"/>
      <c r="AJ154"/>
      <c r="AK154"/>
      <c r="AL154"/>
    </row>
    <row r="155" spans="1:38">
      <c r="A155" s="16">
        <f>'Retirement Planner'!D157</f>
        <v>0</v>
      </c>
      <c r="B155" s="16">
        <f t="shared" si="47"/>
        <v>151</v>
      </c>
      <c r="C155" s="13">
        <f>'Retirement Planner'!F157</f>
        <v>0</v>
      </c>
      <c r="D155" s="145">
        <f>'Retirement Planner'!H157</f>
        <v>0</v>
      </c>
      <c r="E155" s="13">
        <f>'Retirement Planner'!E157</f>
        <v>0</v>
      </c>
      <c r="F155" s="13">
        <f>'Retirement Planner'!J157</f>
        <v>0</v>
      </c>
      <c r="G155" s="13">
        <f>'Retirement Planner'!K157</f>
        <v>0</v>
      </c>
      <c r="H155" s="13">
        <f>'Retirement Planner'!M157</f>
        <v>0</v>
      </c>
      <c r="I155" s="17" t="e">
        <f>IF(A155=#REF!-1,IF(F155="none",0,F155)+G155-H155,"")</f>
        <v>#REF!</v>
      </c>
      <c r="J155" s="37">
        <f t="shared" si="36"/>
        <v>0</v>
      </c>
      <c r="K155" s="38">
        <f t="shared" si="37"/>
        <v>0</v>
      </c>
      <c r="L155" s="38" t="e">
        <f t="shared" si="39"/>
        <v>#REF!</v>
      </c>
      <c r="M155" s="38" t="e">
        <f>IF(A155&gt;rety-1,#REF!,NA())/100000</f>
        <v>#REF!</v>
      </c>
      <c r="N155" s="38">
        <f t="shared" si="40"/>
        <v>0</v>
      </c>
      <c r="O155" s="37">
        <f t="shared" si="38"/>
        <v>0</v>
      </c>
      <c r="P155" s="8"/>
      <c r="Q155" s="196">
        <f>-IF(R155+1=$S$1,'Long-term financial Goals'!$B$14,0)-IF(R155+1=$U$1,'Long-term financial Goals'!$D$14,0)-IF(R155+1=$W$1,'Long-term financial Goals'!$F$14,0)-IF(R155+1=$Y$1,'Long-term financial Goals'!$H$14,0)-IF(R155+1=$AA$1,'Long-term financial Goals'!$J$14,0)</f>
        <v>0</v>
      </c>
      <c r="R155" s="43">
        <f t="shared" si="48"/>
        <v>151</v>
      </c>
      <c r="S155" s="10" t="str">
        <f t="shared" si="41"/>
        <v/>
      </c>
      <c r="T155" s="13" t="str">
        <f>IF(S155&lt;&gt;"",'Long-term financial Goals'!$B$13*(1+incg)^(S155-1),"")</f>
        <v/>
      </c>
      <c r="U155" s="10" t="str">
        <f t="shared" si="42"/>
        <v/>
      </c>
      <c r="V155" s="13" t="str">
        <f>IF(U155&lt;&gt;"",'Long-term financial Goals'!$D$13*(1+'Long-term financial Goals'!$D$9)^(U155-1),"")</f>
        <v/>
      </c>
      <c r="W155" s="10" t="str">
        <f t="shared" si="43"/>
        <v/>
      </c>
      <c r="X155" s="13" t="str">
        <f>IF(W155&lt;&gt;"",'Long-term financial Goals'!$F$13*(1+'Long-term financial Goals'!$F$9)^(W155-1),"")</f>
        <v/>
      </c>
      <c r="Y155" s="10" t="str">
        <f t="shared" si="44"/>
        <v/>
      </c>
      <c r="Z155" s="13" t="str">
        <f>IF(Y155&lt;&gt;"",'Long-term financial Goals'!$H$13*(1+'Long-term financial Goals'!$H$9)^(Y155-1),"")</f>
        <v/>
      </c>
      <c r="AA155" s="10" t="str">
        <f t="shared" si="45"/>
        <v/>
      </c>
      <c r="AB155" s="13" t="str">
        <f>IF(AA155&lt;&gt;"",'Long-term financial Goals'!$J$13*(1+'Long-term financial Goals'!$J$9)^(AA155-1),"")</f>
        <v/>
      </c>
      <c r="AC155" s="8"/>
      <c r="AD155" s="14"/>
      <c r="AE155" s="8"/>
      <c r="AF155" s="12" t="e">
        <f>IF(#REF!&lt;rg2start,"",IF(#REF!&gt;rg2cs2,"",1))</f>
        <v>#REF!</v>
      </c>
      <c r="AG155" s="8"/>
      <c r="AH155" s="13">
        <f t="shared" si="46"/>
        <v>0</v>
      </c>
      <c r="AI155"/>
      <c r="AJ155"/>
      <c r="AK155"/>
      <c r="AL155"/>
    </row>
    <row r="156" spans="1:38">
      <c r="A156" s="16">
        <f>'Retirement Planner'!D158</f>
        <v>0</v>
      </c>
      <c r="B156" s="16">
        <f t="shared" si="47"/>
        <v>152</v>
      </c>
      <c r="C156" s="13">
        <f>'Retirement Planner'!F158</f>
        <v>0</v>
      </c>
      <c r="D156" s="145">
        <f>'Retirement Planner'!H158</f>
        <v>0</v>
      </c>
      <c r="E156" s="13">
        <f>'Retirement Planner'!E158</f>
        <v>0</v>
      </c>
      <c r="F156" s="13">
        <f>'Retirement Planner'!J158</f>
        <v>0</v>
      </c>
      <c r="G156" s="13">
        <f>'Retirement Planner'!K158</f>
        <v>0</v>
      </c>
      <c r="H156" s="13">
        <f>'Retirement Planner'!M158</f>
        <v>0</v>
      </c>
      <c r="I156" s="17" t="e">
        <f>IF(A156=#REF!-1,IF(F156="none",0,F156)+G156-H156,"")</f>
        <v>#REF!</v>
      </c>
      <c r="J156" s="37">
        <f t="shared" si="36"/>
        <v>0</v>
      </c>
      <c r="K156" s="38">
        <f t="shared" si="37"/>
        <v>0</v>
      </c>
      <c r="L156" s="38" t="e">
        <f t="shared" si="39"/>
        <v>#REF!</v>
      </c>
      <c r="M156" s="38" t="e">
        <f>IF(A156&gt;rety-1,#REF!,NA())/100000</f>
        <v>#REF!</v>
      </c>
      <c r="N156" s="38">
        <f t="shared" si="40"/>
        <v>0</v>
      </c>
      <c r="O156" s="37">
        <f t="shared" si="38"/>
        <v>0</v>
      </c>
      <c r="P156" s="8"/>
      <c r="Q156" s="196">
        <f>-IF(R156+1=$S$1,'Long-term financial Goals'!$B$14,0)-IF(R156+1=$U$1,'Long-term financial Goals'!$D$14,0)-IF(R156+1=$W$1,'Long-term financial Goals'!$F$14,0)-IF(R156+1=$Y$1,'Long-term financial Goals'!$H$14,0)-IF(R156+1=$AA$1,'Long-term financial Goals'!$J$14,0)</f>
        <v>0</v>
      </c>
      <c r="R156" s="43">
        <f t="shared" si="48"/>
        <v>152</v>
      </c>
      <c r="S156" s="10" t="str">
        <f t="shared" si="41"/>
        <v/>
      </c>
      <c r="T156" s="13" t="str">
        <f>IF(S156&lt;&gt;"",'Long-term financial Goals'!$B$13*(1+incg)^(S156-1),"")</f>
        <v/>
      </c>
      <c r="U156" s="10" t="str">
        <f t="shared" si="42"/>
        <v/>
      </c>
      <c r="V156" s="13" t="str">
        <f>IF(U156&lt;&gt;"",'Long-term financial Goals'!$D$13*(1+'Long-term financial Goals'!$D$9)^(U156-1),"")</f>
        <v/>
      </c>
      <c r="W156" s="10" t="str">
        <f t="shared" si="43"/>
        <v/>
      </c>
      <c r="X156" s="13" t="str">
        <f>IF(W156&lt;&gt;"",'Long-term financial Goals'!$F$13*(1+'Long-term financial Goals'!$F$9)^(W156-1),"")</f>
        <v/>
      </c>
      <c r="Y156" s="10" t="str">
        <f t="shared" si="44"/>
        <v/>
      </c>
      <c r="Z156" s="13" t="str">
        <f>IF(Y156&lt;&gt;"",'Long-term financial Goals'!$H$13*(1+'Long-term financial Goals'!$H$9)^(Y156-1),"")</f>
        <v/>
      </c>
      <c r="AA156" s="10" t="str">
        <f t="shared" si="45"/>
        <v/>
      </c>
      <c r="AB156" s="13" t="str">
        <f>IF(AA156&lt;&gt;"",'Long-term financial Goals'!$J$13*(1+'Long-term financial Goals'!$J$9)^(AA156-1),"")</f>
        <v/>
      </c>
      <c r="AC156" s="8"/>
      <c r="AD156" s="14"/>
      <c r="AE156" s="8"/>
      <c r="AF156" s="12" t="e">
        <f>IF(#REF!&lt;rg2start,"",IF(#REF!&gt;rg2cs2,"",1))</f>
        <v>#REF!</v>
      </c>
      <c r="AG156" s="8"/>
      <c r="AH156" s="13">
        <f t="shared" si="46"/>
        <v>0</v>
      </c>
      <c r="AI156"/>
      <c r="AJ156"/>
      <c r="AK156"/>
      <c r="AL156"/>
    </row>
    <row r="157" spans="1:38">
      <c r="A157" s="16">
        <f>'Retirement Planner'!D159</f>
        <v>0</v>
      </c>
      <c r="B157" s="16">
        <f t="shared" si="47"/>
        <v>153</v>
      </c>
      <c r="C157" s="13">
        <f>'Retirement Planner'!F159</f>
        <v>0</v>
      </c>
      <c r="D157" s="145">
        <f>'Retirement Planner'!H159</f>
        <v>0</v>
      </c>
      <c r="E157" s="13">
        <f>'Retirement Planner'!E159</f>
        <v>0</v>
      </c>
      <c r="F157" s="13">
        <f>'Retirement Planner'!J159</f>
        <v>0</v>
      </c>
      <c r="G157" s="13">
        <f>'Retirement Planner'!K159</f>
        <v>0</v>
      </c>
      <c r="H157" s="13">
        <f>'Retirement Planner'!M159</f>
        <v>0</v>
      </c>
      <c r="I157" s="17" t="e">
        <f>IF(A157=#REF!-1,IF(F157="none",0,F157)+G157-H157,"")</f>
        <v>#REF!</v>
      </c>
      <c r="J157" s="37">
        <f t="shared" si="36"/>
        <v>0</v>
      </c>
      <c r="K157" s="38">
        <f t="shared" si="37"/>
        <v>0</v>
      </c>
      <c r="L157" s="38" t="e">
        <f t="shared" si="39"/>
        <v>#REF!</v>
      </c>
      <c r="M157" s="38" t="e">
        <f>IF(A157&gt;rety-1,#REF!,NA())/100000</f>
        <v>#REF!</v>
      </c>
      <c r="N157" s="38">
        <f t="shared" si="40"/>
        <v>0</v>
      </c>
      <c r="O157" s="37">
        <f t="shared" si="38"/>
        <v>0</v>
      </c>
      <c r="P157" s="8"/>
      <c r="Q157" s="196">
        <f>-IF(R157+1=$S$1,'Long-term financial Goals'!$B$14,0)-IF(R157+1=$U$1,'Long-term financial Goals'!$D$14,0)-IF(R157+1=$W$1,'Long-term financial Goals'!$F$14,0)-IF(R157+1=$Y$1,'Long-term financial Goals'!$H$14,0)-IF(R157+1=$AA$1,'Long-term financial Goals'!$J$14,0)</f>
        <v>0</v>
      </c>
      <c r="R157" s="43">
        <f t="shared" si="48"/>
        <v>153</v>
      </c>
      <c r="S157" s="10" t="str">
        <f t="shared" si="41"/>
        <v/>
      </c>
      <c r="T157" s="13" t="str">
        <f>IF(S157&lt;&gt;"",'Long-term financial Goals'!$B$13*(1+incg)^(S157-1),"")</f>
        <v/>
      </c>
      <c r="U157" s="10" t="str">
        <f t="shared" si="42"/>
        <v/>
      </c>
      <c r="V157" s="13" t="str">
        <f>IF(U157&lt;&gt;"",'Long-term financial Goals'!$D$13*(1+'Long-term financial Goals'!$D$9)^(U157-1),"")</f>
        <v/>
      </c>
      <c r="W157" s="10" t="str">
        <f t="shared" si="43"/>
        <v/>
      </c>
      <c r="X157" s="13" t="str">
        <f>IF(W157&lt;&gt;"",'Long-term financial Goals'!$F$13*(1+'Long-term financial Goals'!$F$9)^(W157-1),"")</f>
        <v/>
      </c>
      <c r="Y157" s="10" t="str">
        <f t="shared" si="44"/>
        <v/>
      </c>
      <c r="Z157" s="13" t="str">
        <f>IF(Y157&lt;&gt;"",'Long-term financial Goals'!$H$13*(1+'Long-term financial Goals'!$H$9)^(Y157-1),"")</f>
        <v/>
      </c>
      <c r="AA157" s="10" t="str">
        <f t="shared" si="45"/>
        <v/>
      </c>
      <c r="AB157" s="13" t="str">
        <f>IF(AA157&lt;&gt;"",'Long-term financial Goals'!$J$13*(1+'Long-term financial Goals'!$J$9)^(AA157-1),"")</f>
        <v/>
      </c>
      <c r="AC157" s="8"/>
      <c r="AD157" s="14"/>
      <c r="AE157" s="8"/>
      <c r="AF157" s="12" t="e">
        <f>IF(#REF!&lt;rg2start,"",IF(#REF!&gt;rg2cs2,"",1))</f>
        <v>#REF!</v>
      </c>
      <c r="AG157" s="8"/>
      <c r="AH157" s="13">
        <f t="shared" si="46"/>
        <v>0</v>
      </c>
      <c r="AI157"/>
      <c r="AJ157"/>
      <c r="AK157"/>
      <c r="AL157"/>
    </row>
    <row r="158" spans="1:38">
      <c r="A158" s="16">
        <f>'Retirement Planner'!D160</f>
        <v>0</v>
      </c>
      <c r="B158" s="16">
        <f t="shared" si="47"/>
        <v>154</v>
      </c>
      <c r="C158" s="13">
        <f>'Retirement Planner'!F160</f>
        <v>0</v>
      </c>
      <c r="D158" s="145">
        <f>'Retirement Planner'!H160</f>
        <v>0</v>
      </c>
      <c r="E158" s="13">
        <f>'Retirement Planner'!E160</f>
        <v>0</v>
      </c>
      <c r="F158" s="13">
        <f>'Retirement Planner'!J160</f>
        <v>0</v>
      </c>
      <c r="G158" s="13">
        <f>'Retirement Planner'!K160</f>
        <v>0</v>
      </c>
      <c r="H158" s="13">
        <f>'Retirement Planner'!M160</f>
        <v>0</v>
      </c>
      <c r="I158" s="17" t="e">
        <f>IF(A158=#REF!-1,IF(F158="none",0,F158)+G158-H158,"")</f>
        <v>#REF!</v>
      </c>
      <c r="J158" s="37">
        <f t="shared" si="36"/>
        <v>0</v>
      </c>
      <c r="K158" s="38">
        <f t="shared" si="37"/>
        <v>0</v>
      </c>
      <c r="L158" s="38" t="e">
        <f t="shared" si="39"/>
        <v>#REF!</v>
      </c>
      <c r="M158" s="38" t="e">
        <f>IF(A158&gt;rety-1,#REF!,NA())/100000</f>
        <v>#REF!</v>
      </c>
      <c r="N158" s="38">
        <f t="shared" si="40"/>
        <v>0</v>
      </c>
      <c r="O158" s="37">
        <f t="shared" si="38"/>
        <v>0</v>
      </c>
      <c r="P158" s="8"/>
      <c r="Q158" s="196">
        <f>-IF(R158+1=$S$1,'Long-term financial Goals'!$B$14,0)-IF(R158+1=$U$1,'Long-term financial Goals'!$D$14,0)-IF(R158+1=$W$1,'Long-term financial Goals'!$F$14,0)-IF(R158+1=$Y$1,'Long-term financial Goals'!$H$14,0)-IF(R158+1=$AA$1,'Long-term financial Goals'!$J$14,0)</f>
        <v>0</v>
      </c>
      <c r="R158" s="43">
        <f t="shared" si="48"/>
        <v>154</v>
      </c>
      <c r="S158" s="10" t="str">
        <f t="shared" si="41"/>
        <v/>
      </c>
      <c r="T158" s="13" t="str">
        <f>IF(S158&lt;&gt;"",'Long-term financial Goals'!$B$13*(1+incg)^(S158-1),"")</f>
        <v/>
      </c>
      <c r="U158" s="10" t="str">
        <f t="shared" si="42"/>
        <v/>
      </c>
      <c r="V158" s="13" t="str">
        <f>IF(U158&lt;&gt;"",'Long-term financial Goals'!$D$13*(1+'Long-term financial Goals'!$D$9)^(U158-1),"")</f>
        <v/>
      </c>
      <c r="W158" s="10" t="str">
        <f t="shared" si="43"/>
        <v/>
      </c>
      <c r="X158" s="13" t="str">
        <f>IF(W158&lt;&gt;"",'Long-term financial Goals'!$F$13*(1+'Long-term financial Goals'!$F$9)^(W158-1),"")</f>
        <v/>
      </c>
      <c r="Y158" s="10" t="str">
        <f t="shared" si="44"/>
        <v/>
      </c>
      <c r="Z158" s="13" t="str">
        <f>IF(Y158&lt;&gt;"",'Long-term financial Goals'!$H$13*(1+'Long-term financial Goals'!$H$9)^(Y158-1),"")</f>
        <v/>
      </c>
      <c r="AA158" s="10" t="str">
        <f t="shared" si="45"/>
        <v/>
      </c>
      <c r="AB158" s="13" t="str">
        <f>IF(AA158&lt;&gt;"",'Long-term financial Goals'!$J$13*(1+'Long-term financial Goals'!$J$9)^(AA158-1),"")</f>
        <v/>
      </c>
      <c r="AC158" s="8"/>
      <c r="AD158" s="14"/>
      <c r="AE158" s="8"/>
      <c r="AF158" s="12" t="e">
        <f>IF(#REF!&lt;rg2start,"",IF(#REF!&gt;rg2cs2,"",1))</f>
        <v>#REF!</v>
      </c>
      <c r="AG158" s="8"/>
      <c r="AH158" s="13">
        <f t="shared" si="46"/>
        <v>0</v>
      </c>
      <c r="AI158"/>
      <c r="AJ158"/>
      <c r="AK158"/>
      <c r="AL158"/>
    </row>
    <row r="159" spans="1:38">
      <c r="A159" s="16">
        <f>'Retirement Planner'!D161</f>
        <v>0</v>
      </c>
      <c r="B159" s="16">
        <f t="shared" si="47"/>
        <v>155</v>
      </c>
      <c r="C159" s="13">
        <f>'Retirement Planner'!F161</f>
        <v>0</v>
      </c>
      <c r="D159" s="145">
        <f>'Retirement Planner'!H161</f>
        <v>0</v>
      </c>
      <c r="E159" s="13">
        <f>'Retirement Planner'!E161</f>
        <v>0</v>
      </c>
      <c r="F159" s="13">
        <f>'Retirement Planner'!J161</f>
        <v>0</v>
      </c>
      <c r="G159" s="13">
        <f>'Retirement Planner'!K161</f>
        <v>0</v>
      </c>
      <c r="H159" s="13">
        <f>'Retirement Planner'!M161</f>
        <v>0</v>
      </c>
      <c r="I159" s="17" t="e">
        <f>IF(A159=#REF!-1,IF(F159="none",0,F159)+G159-H159,"")</f>
        <v>#REF!</v>
      </c>
      <c r="J159" s="37">
        <f t="shared" si="36"/>
        <v>0</v>
      </c>
      <c r="K159" s="38">
        <f t="shared" si="37"/>
        <v>0</v>
      </c>
      <c r="L159" s="38" t="e">
        <f t="shared" si="39"/>
        <v>#REF!</v>
      </c>
      <c r="M159" s="38" t="e">
        <f>IF(A159&gt;rety-1,#REF!,NA())/100000</f>
        <v>#REF!</v>
      </c>
      <c r="N159" s="38">
        <f t="shared" si="40"/>
        <v>0</v>
      </c>
      <c r="O159" s="37">
        <f t="shared" si="38"/>
        <v>0</v>
      </c>
      <c r="P159" s="8"/>
      <c r="Q159" s="196">
        <f>-IF(R159+1=$S$1,'Long-term financial Goals'!$B$14,0)-IF(R159+1=$U$1,'Long-term financial Goals'!$D$14,0)-IF(R159+1=$W$1,'Long-term financial Goals'!$F$14,0)-IF(R159+1=$Y$1,'Long-term financial Goals'!$H$14,0)-IF(R159+1=$AA$1,'Long-term financial Goals'!$J$14,0)</f>
        <v>0</v>
      </c>
      <c r="R159" s="43">
        <f t="shared" si="48"/>
        <v>155</v>
      </c>
      <c r="S159" s="10" t="str">
        <f t="shared" si="41"/>
        <v/>
      </c>
      <c r="T159" s="13" t="str">
        <f>IF(S159&lt;&gt;"",'Long-term financial Goals'!$B$13*(1+incg)^(S159-1),"")</f>
        <v/>
      </c>
      <c r="U159" s="10" t="str">
        <f t="shared" si="42"/>
        <v/>
      </c>
      <c r="V159" s="13" t="str">
        <f>IF(U159&lt;&gt;"",'Long-term financial Goals'!$D$13*(1+'Long-term financial Goals'!$D$9)^(U159-1),"")</f>
        <v/>
      </c>
      <c r="W159" s="10" t="str">
        <f t="shared" si="43"/>
        <v/>
      </c>
      <c r="X159" s="13" t="str">
        <f>IF(W159&lt;&gt;"",'Long-term financial Goals'!$F$13*(1+'Long-term financial Goals'!$F$9)^(W159-1),"")</f>
        <v/>
      </c>
      <c r="Y159" s="10" t="str">
        <f t="shared" si="44"/>
        <v/>
      </c>
      <c r="Z159" s="13" t="str">
        <f>IF(Y159&lt;&gt;"",'Long-term financial Goals'!$H$13*(1+'Long-term financial Goals'!$H$9)^(Y159-1),"")</f>
        <v/>
      </c>
      <c r="AA159" s="10" t="str">
        <f t="shared" si="45"/>
        <v/>
      </c>
      <c r="AB159" s="13" t="str">
        <f>IF(AA159&lt;&gt;"",'Long-term financial Goals'!$J$13*(1+'Long-term financial Goals'!$J$9)^(AA159-1),"")</f>
        <v/>
      </c>
      <c r="AC159" s="8"/>
      <c r="AD159" s="14"/>
      <c r="AE159" s="8"/>
      <c r="AF159" s="12" t="e">
        <f>IF(#REF!&lt;rg2start,"",IF(#REF!&gt;rg2cs2,"",1))</f>
        <v>#REF!</v>
      </c>
      <c r="AG159" s="8"/>
      <c r="AH159" s="13">
        <f t="shared" si="46"/>
        <v>0</v>
      </c>
      <c r="AI159"/>
      <c r="AJ159"/>
      <c r="AK159"/>
      <c r="AL159"/>
    </row>
    <row r="160" spans="1:38">
      <c r="A160" s="16">
        <f>'Retirement Planner'!D162</f>
        <v>0</v>
      </c>
      <c r="B160" s="16">
        <f t="shared" si="47"/>
        <v>156</v>
      </c>
      <c r="C160" s="13">
        <f>'Retirement Planner'!F162</f>
        <v>0</v>
      </c>
      <c r="D160" s="145">
        <f>'Retirement Planner'!H162</f>
        <v>0</v>
      </c>
      <c r="E160" s="13">
        <f>'Retirement Planner'!E162</f>
        <v>0</v>
      </c>
      <c r="F160" s="13">
        <f>'Retirement Planner'!J162</f>
        <v>0</v>
      </c>
      <c r="G160" s="13">
        <f>'Retirement Planner'!K162</f>
        <v>0</v>
      </c>
      <c r="H160" s="13">
        <f>'Retirement Planner'!M162</f>
        <v>0</v>
      </c>
      <c r="I160" s="17" t="e">
        <f>IF(A160=#REF!-1,IF(F160="none",0,F160)+G160-H160,"")</f>
        <v>#REF!</v>
      </c>
      <c r="J160" s="37">
        <f t="shared" si="36"/>
        <v>0</v>
      </c>
      <c r="K160" s="38">
        <f t="shared" si="37"/>
        <v>0</v>
      </c>
      <c r="L160" s="38" t="e">
        <f t="shared" si="39"/>
        <v>#REF!</v>
      </c>
      <c r="M160" s="38" t="e">
        <f>IF(A160&gt;rety-1,#REF!,NA())/100000</f>
        <v>#REF!</v>
      </c>
      <c r="N160" s="38">
        <f t="shared" si="40"/>
        <v>0</v>
      </c>
      <c r="O160" s="37">
        <f t="shared" si="38"/>
        <v>0</v>
      </c>
      <c r="P160" s="8"/>
      <c r="Q160" s="196">
        <f>-IF(R160+1=$S$1,'Long-term financial Goals'!$B$14,0)-IF(R160+1=$U$1,'Long-term financial Goals'!$D$14,0)-IF(R160+1=$W$1,'Long-term financial Goals'!$F$14,0)-IF(R160+1=$Y$1,'Long-term financial Goals'!$H$14,0)-IF(R160+1=$AA$1,'Long-term financial Goals'!$J$14,0)</f>
        <v>0</v>
      </c>
      <c r="R160" s="43">
        <f t="shared" si="48"/>
        <v>156</v>
      </c>
      <c r="S160" s="10" t="str">
        <f t="shared" si="41"/>
        <v/>
      </c>
      <c r="T160" s="13" t="str">
        <f>IF(S160&lt;&gt;"",'Long-term financial Goals'!$B$13*(1+incg)^(S160-1),"")</f>
        <v/>
      </c>
      <c r="U160" s="10" t="str">
        <f t="shared" si="42"/>
        <v/>
      </c>
      <c r="V160" s="13" t="str">
        <f>IF(U160&lt;&gt;"",'Long-term financial Goals'!$D$13*(1+'Long-term financial Goals'!$D$9)^(U160-1),"")</f>
        <v/>
      </c>
      <c r="W160" s="10" t="str">
        <f t="shared" si="43"/>
        <v/>
      </c>
      <c r="X160" s="13" t="str">
        <f>IF(W160&lt;&gt;"",'Long-term financial Goals'!$F$13*(1+'Long-term financial Goals'!$F$9)^(W160-1),"")</f>
        <v/>
      </c>
      <c r="Y160" s="10" t="str">
        <f t="shared" si="44"/>
        <v/>
      </c>
      <c r="Z160" s="13" t="str">
        <f>IF(Y160&lt;&gt;"",'Long-term financial Goals'!$H$13*(1+'Long-term financial Goals'!$H$9)^(Y160-1),"")</f>
        <v/>
      </c>
      <c r="AA160" s="10" t="str">
        <f t="shared" si="45"/>
        <v/>
      </c>
      <c r="AB160" s="13" t="str">
        <f>IF(AA160&lt;&gt;"",'Long-term financial Goals'!$J$13*(1+'Long-term financial Goals'!$J$9)^(AA160-1),"")</f>
        <v/>
      </c>
      <c r="AC160" s="8"/>
      <c r="AD160" s="14"/>
      <c r="AE160" s="8"/>
      <c r="AF160" s="12" t="e">
        <f>IF(#REF!&lt;rg2start,"",IF(#REF!&gt;rg2cs2,"",1))</f>
        <v>#REF!</v>
      </c>
      <c r="AG160" s="8"/>
      <c r="AH160" s="13">
        <f t="shared" si="46"/>
        <v>0</v>
      </c>
      <c r="AI160"/>
      <c r="AJ160"/>
      <c r="AK160"/>
      <c r="AL160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CE1333"/>
  <sheetViews>
    <sheetView workbookViewId="0">
      <selection activeCell="A6" sqref="A6"/>
    </sheetView>
  </sheetViews>
  <sheetFormatPr defaultColWidth="8.85546875" defaultRowHeight="15"/>
  <cols>
    <col min="1" max="1" width="35" customWidth="1"/>
    <col min="2" max="2" width="9.7109375" bestFit="1" customWidth="1"/>
    <col min="3" max="3" width="0.7109375" style="47" customWidth="1"/>
    <col min="4" max="4" width="6.42578125" bestFit="1" customWidth="1"/>
    <col min="5" max="5" width="16.7109375" bestFit="1" customWidth="1"/>
    <col min="6" max="6" width="9.42578125" bestFit="1" customWidth="1"/>
    <col min="7" max="7" width="9.140625"/>
    <col min="8" max="8" width="9" bestFit="1" customWidth="1"/>
    <col min="9" max="9" width="18.42578125" hidden="1" customWidth="1"/>
    <col min="10" max="10" width="32.42578125" hidden="1" customWidth="1"/>
    <col min="11" max="11" width="28.140625" hidden="1" customWidth="1"/>
    <col min="12" max="12" width="9.7109375" bestFit="1" customWidth="1"/>
    <col min="13" max="17" width="9" customWidth="1"/>
    <col min="18" max="18" width="12.85546875" bestFit="1" customWidth="1"/>
    <col min="19" max="19" width="12.85546875" customWidth="1"/>
    <col min="20" max="21" width="9" hidden="1" customWidth="1"/>
    <col min="22" max="22" width="9" customWidth="1"/>
    <col min="23" max="26" width="8.85546875" customWidth="1"/>
    <col min="27" max="27" width="13.28515625" customWidth="1"/>
    <col min="28" max="28" width="24.7109375" customWidth="1"/>
    <col min="29" max="29" width="19.140625" customWidth="1"/>
    <col min="30" max="30" width="9.7109375" bestFit="1" customWidth="1"/>
    <col min="31" max="31" width="18.5703125" customWidth="1"/>
    <col min="32" max="32" width="49.28515625" bestFit="1" customWidth="1"/>
    <col min="33" max="33" width="12" bestFit="1" customWidth="1"/>
    <col min="34" max="34" width="23.28515625" style="48" bestFit="1" customWidth="1"/>
    <col min="35" max="35" width="11.28515625" style="48" customWidth="1"/>
    <col min="36" max="36" width="12.140625" style="48" bestFit="1" customWidth="1"/>
    <col min="37" max="37" width="46" style="48" bestFit="1" customWidth="1"/>
    <col min="38" max="38" width="32.7109375" bestFit="1" customWidth="1"/>
    <col min="39" max="39" width="9.140625"/>
    <col min="40" max="40" width="5" style="48" bestFit="1" customWidth="1"/>
    <col min="41" max="41" width="36.7109375" style="48" hidden="1" customWidth="1"/>
    <col min="42" max="57" width="0" style="48" hidden="1" customWidth="1"/>
    <col min="58" max="58" width="9" style="48" hidden="1" customWidth="1"/>
    <col min="59" max="59" width="11.5703125" style="48" hidden="1" customWidth="1"/>
    <col min="60" max="60" width="12" style="48" hidden="1" customWidth="1"/>
    <col min="61" max="61" width="9" style="48" hidden="1" customWidth="1"/>
    <col min="62" max="66" width="0" style="48" hidden="1" customWidth="1"/>
    <col min="67" max="68" width="12" style="48" bestFit="1" customWidth="1"/>
    <col min="69" max="69" width="9.7109375" style="48" bestFit="1" customWidth="1"/>
    <col min="70" max="71" width="25.85546875" style="48" hidden="1" customWidth="1"/>
    <col min="72" max="72" width="9" style="48" bestFit="1" customWidth="1"/>
    <col min="73" max="73" width="6.7109375" style="48" bestFit="1" customWidth="1"/>
    <col min="74" max="74" width="9" style="48" bestFit="1" customWidth="1"/>
    <col min="75" max="75" width="6.7109375" style="48" bestFit="1" customWidth="1"/>
    <col min="76" max="76" width="7.85546875" style="48" bestFit="1" customWidth="1"/>
    <col min="77" max="77" width="14.7109375" style="48" bestFit="1" customWidth="1"/>
    <col min="78" max="78" width="14.7109375" style="48" customWidth="1"/>
    <col min="79" max="79" width="34" style="48" bestFit="1" customWidth="1"/>
    <col min="80" max="80" width="53.7109375" style="48" bestFit="1" customWidth="1"/>
    <col min="81" max="81" width="41.5703125" style="48" customWidth="1"/>
    <col min="82" max="82" width="52.7109375" style="48" bestFit="1" customWidth="1"/>
    <col min="83" max="83" width="26.140625" style="48" bestFit="1" customWidth="1"/>
    <col min="84" max="16384" width="8.85546875" style="48"/>
  </cols>
  <sheetData>
    <row r="1" spans="1:83" ht="18.75">
      <c r="A1" s="224" t="s">
        <v>164</v>
      </c>
      <c r="B1" s="224"/>
      <c r="C1" s="224"/>
      <c r="D1" s="224"/>
      <c r="E1" s="224"/>
      <c r="F1" s="224"/>
      <c r="G1" s="224"/>
      <c r="H1" s="224"/>
      <c r="BT1" s="48">
        <f>'Long-term financial Goals'!yearsg</f>
        <v>7</v>
      </c>
      <c r="BU1" s="197">
        <f>'Long-term financial Goals'!D3</f>
        <v>9</v>
      </c>
      <c r="BV1" s="197">
        <f>'Long-term financial Goals'!F3</f>
        <v>11</v>
      </c>
      <c r="BW1" s="197">
        <f>'Long-term financial Goals'!H3</f>
        <v>13</v>
      </c>
      <c r="BX1" s="197">
        <f>'Long-term financial Goals'!J3</f>
        <v>15</v>
      </c>
      <c r="BZ1" s="48" t="s">
        <v>20</v>
      </c>
      <c r="CA1" t="s">
        <v>138</v>
      </c>
      <c r="CB1" t="s">
        <v>140</v>
      </c>
      <c r="CC1" t="s">
        <v>157</v>
      </c>
      <c r="CD1" t="s">
        <v>141</v>
      </c>
      <c r="CE1" s="48" t="s">
        <v>139</v>
      </c>
    </row>
    <row r="2" spans="1:83" customFormat="1" ht="15.75">
      <c r="A2" s="148" t="s">
        <v>47</v>
      </c>
      <c r="B2" s="185">
        <f>'Loan amortization pre-paid'!B2</f>
        <v>1800000</v>
      </c>
      <c r="C2" s="49"/>
      <c r="D2" s="11" t="s">
        <v>48</v>
      </c>
      <c r="E2" s="11" t="s">
        <v>49</v>
      </c>
      <c r="F2" s="11" t="s">
        <v>42</v>
      </c>
      <c r="G2" s="11" t="s">
        <v>50</v>
      </c>
      <c r="H2" s="11" t="s">
        <v>51</v>
      </c>
      <c r="I2" s="11" t="s">
        <v>52</v>
      </c>
      <c r="J2" s="11" t="s">
        <v>53</v>
      </c>
      <c r="K2" s="11" t="s">
        <v>53</v>
      </c>
      <c r="L2" s="11" t="s">
        <v>54</v>
      </c>
      <c r="O2" s="11" t="s">
        <v>14</v>
      </c>
      <c r="P2" s="11"/>
      <c r="Q2" s="11" t="s">
        <v>137</v>
      </c>
      <c r="R2" s="11" t="s">
        <v>55</v>
      </c>
      <c r="S2" s="11" t="s">
        <v>56</v>
      </c>
      <c r="T2" s="11"/>
      <c r="U2" s="11"/>
      <c r="V2" s="11"/>
      <c r="W2" s="11"/>
      <c r="X2" s="11"/>
      <c r="Y2" s="11"/>
      <c r="Z2" s="11"/>
      <c r="AA2" s="11" t="s">
        <v>57</v>
      </c>
      <c r="AB2" s="11" t="s">
        <v>154</v>
      </c>
      <c r="AC2" s="11" t="s">
        <v>58</v>
      </c>
      <c r="AD2" s="11" t="s">
        <v>59</v>
      </c>
      <c r="AE2" s="11" t="s">
        <v>60</v>
      </c>
      <c r="AF2" s="11" t="s">
        <v>169</v>
      </c>
      <c r="AG2" s="11" t="s">
        <v>62</v>
      </c>
      <c r="AH2" s="50" t="s">
        <v>63</v>
      </c>
      <c r="AI2" s="11" t="s">
        <v>59</v>
      </c>
      <c r="AJ2" s="11" t="s">
        <v>64</v>
      </c>
      <c r="AK2" s="11" t="s">
        <v>170</v>
      </c>
      <c r="AL2" s="10" t="s">
        <v>136</v>
      </c>
      <c r="BT2">
        <f>IF('Long-term financial Goals'!B14=0,NA(),'Long-term financial Goals'!B14)</f>
        <v>1927505.1000000013</v>
      </c>
      <c r="BU2">
        <f>IF('Long-term financial Goals'!D14=0,NA(),'Long-term financial Goals'!D14)</f>
        <v>3536921.5365000023</v>
      </c>
      <c r="BV2">
        <f>IF('Long-term financial Goals'!F14=0,NA(),'Long-term financial Goals'!F14)</f>
        <v>5706233.4122200049</v>
      </c>
      <c r="BW2">
        <f>IF('Long-term financial Goals'!H14=0,NA(),'Long-term financial Goals'!H14)</f>
        <v>8630678.0359827578</v>
      </c>
      <c r="BX2">
        <f>IF('Long-term financial Goals'!J14=0,NA(),'Long-term financial Goals'!J14)</f>
        <v>12531744.508246966</v>
      </c>
      <c r="BZ2" t="s">
        <v>158</v>
      </c>
      <c r="CA2" s="48"/>
      <c r="CB2" s="48"/>
      <c r="CC2" s="48">
        <f>'Loan amortization pre-paid'!B36*(1-'Loan amortization pre-paid'!B39)</f>
        <v>150000</v>
      </c>
      <c r="CD2" s="48"/>
    </row>
    <row r="3" spans="1:83" customFormat="1" ht="15.75">
      <c r="A3" s="39" t="s">
        <v>135</v>
      </c>
      <c r="B3" s="186">
        <f>'Loan amortization pre-paid'!B4</f>
        <v>0.08</v>
      </c>
      <c r="C3" s="51"/>
      <c r="D3" s="11">
        <v>0</v>
      </c>
      <c r="E3" s="11">
        <f>initial</f>
        <v>6000000</v>
      </c>
      <c r="F3" s="11"/>
      <c r="G3" s="11"/>
      <c r="H3" s="11"/>
      <c r="I3" s="11"/>
      <c r="J3" s="11" t="s">
        <v>67</v>
      </c>
      <c r="K3" s="11"/>
      <c r="L3" s="11">
        <f>E3</f>
        <v>6000000</v>
      </c>
      <c r="N3">
        <f>O3-1</f>
        <v>0</v>
      </c>
      <c r="O3" s="11">
        <v>1</v>
      </c>
      <c r="P3" s="11" t="e">
        <f t="shared" ref="P3:P47" si="0">IF(O3=term,AF3,NA())</f>
        <v>#N/A</v>
      </c>
      <c r="Q3" s="11">
        <f>IF(ISERROR(O3),"",SUM(INDEX($F$4:$F$1333,T3):INDEX($F$4:$F$1333,U3)))</f>
        <v>902668.29887481953</v>
      </c>
      <c r="R3" s="14">
        <f>IF(ISERROR(O3),"",SUM(INDEX($G$4:$G$1333,T3):INDEX($G$4:$G$1333,U3)))</f>
        <v>585735.03895060264</v>
      </c>
      <c r="S3" s="14">
        <f>IF(ISERROR(O3),"",SUM(INDEX($H$4:$H$1333,T3):INDEX($H$4:$H$1333,U3)))</f>
        <v>316933.25992421678</v>
      </c>
      <c r="T3" s="11">
        <v>1</v>
      </c>
      <c r="U3" s="11">
        <v>12</v>
      </c>
      <c r="V3" s="11"/>
      <c r="W3" s="11"/>
      <c r="X3" s="11"/>
      <c r="Y3" s="11"/>
      <c r="Z3" s="11"/>
      <c r="AA3" s="52">
        <f>IF(O3="","",B2)</f>
        <v>1800000</v>
      </c>
      <c r="AB3" s="11">
        <f>'Loan amortization pre-paid'!AB3</f>
        <v>150000</v>
      </c>
      <c r="AC3" s="14">
        <f>IF(ISERROR(O3),"",AA3-$B$5)</f>
        <v>1720000</v>
      </c>
      <c r="AD3" s="14">
        <f>IF(ISERROR(O3),"",IF(AC3&gt;'Income Tax Slabs'!$C$6,('Income Tax Slabs'!$F$7*(AC3-'Income Tax Slabs'!$C$6)+'Income Tax Slabs'!$D$7)*(1+cess),IF(AC3&gt;'Income Tax Slabs'!$C$5,(20%*(AC3-'Income Tax Slabs'!$C$5)+'Income Tax Slabs'!$D$6)*(1+cess),IF(AC3&gt;'Income Tax Slabs'!$C$4,(10%*(AC3-'Income Tax Slabs'!$C$4))*(1+cess),0))))</f>
        <v>351230</v>
      </c>
      <c r="AE3" s="14">
        <f>B8</f>
        <v>40833.333333333336</v>
      </c>
      <c r="AF3" s="14">
        <f>IF(ISERROR(O3),NA(),(AA3-AD3-$B$5-(AE3*12))/12)</f>
        <v>73230.833333333328</v>
      </c>
      <c r="AG3" s="53">
        <f t="shared" ref="AG3:AG47" si="1">IF(ISERROR(O3),"",IF(seclimit="none",R3,IF(R3&gt;seclimit,seclimit,IF(R3&lt;0,0,R3))))</f>
        <v>200000</v>
      </c>
      <c r="AH3" s="54">
        <f>IF(ISERROR(O3),"",AA3-AB3-AG3)</f>
        <v>1450000</v>
      </c>
      <c r="AI3" s="14">
        <f>IF(ISERROR(O3),"",IF(AH3&gt;1000000,(30%*(AH3-1000000)+130000)*(1+3%),IF(AH3&gt;500000,(20%*(AH3-500000)+30000)*(1+3%),IF(AH3&gt;200000,(10%*(AH3-200000))*(1+3%),0))))</f>
        <v>272950</v>
      </c>
      <c r="AJ3" s="14">
        <f>IF(ISERROR(O3),"",AD3-AI3)</f>
        <v>78280</v>
      </c>
      <c r="AK3" s="14">
        <f>IF(ISERROR(O3),NA(),IF((AA3-$B$5-AI3-(12*AE3)-Q3)/12&lt;0,NA(),(AA3-$B$5-AI3-(12*AE3)-Q3)/12))</f>
        <v>4531.8084270983718</v>
      </c>
      <c r="AL3" s="14">
        <f>IF('Detailed Cash Flow Chart'!AH4=0,NA(),'Detailed Cash Flow Chart'!AH4)</f>
        <v>112244.57117388766</v>
      </c>
      <c r="AM3" s="155"/>
      <c r="AN3" s="12"/>
      <c r="AO3" s="12"/>
      <c r="AP3" s="12"/>
      <c r="BG3" s="12"/>
      <c r="BQ3">
        <f>O3</f>
        <v>1</v>
      </c>
      <c r="BR3" s="12"/>
      <c r="BS3" s="12"/>
      <c r="BT3" s="12" t="e">
        <f>IF(BQ3=$BT$1,$BT$2,NA())</f>
        <v>#N/A</v>
      </c>
      <c r="BU3" s="12" t="e">
        <f>IF(BQ3=$BU$1,$BU$2,NA())</f>
        <v>#N/A</v>
      </c>
      <c r="BV3" s="12" t="e">
        <f>IF(BQ3=$BV$1,$BV$2,NA())</f>
        <v>#N/A</v>
      </c>
      <c r="BW3" s="12" t="e">
        <f>IF(BQ3=$BW$1,$BW$2,NA())</f>
        <v>#N/A</v>
      </c>
      <c r="BX3" s="12" t="e">
        <f>IF(BQ3=$BX$1,$BX$2,NA())</f>
        <v>#N/A</v>
      </c>
      <c r="BY3" s="12">
        <f>'Detailed Cash Flow Chart'!Q4</f>
        <v>0</v>
      </c>
      <c r="BZ3">
        <f>$B$5*(1+rate80D)</f>
        <v>86400</v>
      </c>
      <c r="CA3" s="48">
        <f>IF(ISERROR((AF3*12+CA2)*(1+'Loan amortization pre-paid'!$B$14)+IF(ISERROR(BY3),0,BY3)+BZ3),NA(),(AF3*12+CA2)*(1+'Loan amortization pre-paid'!$B$14)+IF(ISERROR(BY3),0,BY3)+BZ3)</f>
        <v>1053047</v>
      </c>
      <c r="CB3" s="48">
        <f>IF(ISERROR((AK3*12+CB2)*(1+'Loan amortization pre-paid'!$B$14)+IF(ISERROR(BY3),0,BY3)+CC3+BZ3),NA(),(AK3*12+CB2)*(1+'Loan amortization pre-paid'!$B$14)+IF(ISERROR(BY3),0,BY3)+CC3+BZ3)</f>
        <v>311219.87123769848</v>
      </c>
      <c r="CC3" s="48">
        <f>CC2*(1+'Loan amortization pre-paid'!$B$14)</f>
        <v>165000</v>
      </c>
      <c r="CD3" s="48">
        <f>'Loan amortization pre-paid'!BW3</f>
        <v>146219.87123769851</v>
      </c>
      <c r="CE3" t="e">
        <f>IF(BQ3='Retirement Planner'!n_1,'Retirement Planner'!$B$30,NA())</f>
        <v>#N/A</v>
      </c>
    </row>
    <row r="4" spans="1:83" customFormat="1" ht="15.75">
      <c r="A4" s="39" t="s">
        <v>134</v>
      </c>
      <c r="B4" s="186">
        <f>'Loan amortization pre-paid'!B5</f>
        <v>0.1</v>
      </c>
      <c r="C4" s="51"/>
      <c r="D4" s="11">
        <f t="shared" ref="D4:D36" si="2">IF(D3&lt;term*freq,D3+1,"")</f>
        <v>1</v>
      </c>
      <c r="E4" s="11">
        <f t="shared" ref="E4:E67" si="3">IF(D4="","",IF(ISERROR(INDEX($A$19:$B$28,MATCH(D4,$A$19:$A$28,0),2)),0,INDEX($A$19:$B$28,MATCH(D4,$A$19:$A$28,0),2)))</f>
        <v>0</v>
      </c>
      <c r="F4" s="55">
        <f t="shared" ref="F4:F67" si="4">IF(D4="","",IF(emi&gt;(L3*(1+rate/freq)),IF((L3*(1+rate/freq))&lt;0,0,(L3*(1+rate/freq))),emi))</f>
        <v>75222.35823956829</v>
      </c>
      <c r="G4" s="14">
        <f t="shared" ref="G4:G67" si="5">IF(D4="","",IF(L3&lt;0,0,L3)*rate/freq)</f>
        <v>50000</v>
      </c>
      <c r="H4" s="55">
        <f>IF(D4="","",F4-G4)</f>
        <v>25222.35823956829</v>
      </c>
      <c r="I4" s="11"/>
      <c r="J4" s="157"/>
      <c r="K4" s="11">
        <f>IF(L3=0,0,J4)</f>
        <v>0</v>
      </c>
      <c r="L4" s="55">
        <f>IF(D4="","",IF(L3&lt;=0,0,IF(L3+E4-H4-I4-K4&lt;0,0,L3+E4-H4-I4-K4)))</f>
        <v>5974777.6417604322</v>
      </c>
      <c r="N4">
        <f>O3</f>
        <v>1</v>
      </c>
      <c r="O4" s="11">
        <f>IF(O3&lt;'Loan amortization pre-paid'!retY,O3+1,NA())</f>
        <v>2</v>
      </c>
      <c r="P4" s="11" t="e">
        <f t="shared" si="0"/>
        <v>#N/A</v>
      </c>
      <c r="Q4" s="11">
        <f>IF(ISERROR(O4),"",SUM(INDEX($F$4:$F$1333,T4):INDEX($F$4:$F$1333,U4)))</f>
        <v>902668.29887481953</v>
      </c>
      <c r="R4" s="14">
        <f>IF(ISERROR(O4),"",SUM(INDEX($G$4:$G$1333,T4):INDEX($G$4:$G$1333,U4)))</f>
        <v>552547.9851297678</v>
      </c>
      <c r="S4" s="14">
        <f>IF(ISERROR(O4),"",SUM(INDEX($H$4:$H$1333,T4):INDEX($H$4:$H$1333,U4)))</f>
        <v>350120.31374505162</v>
      </c>
      <c r="T4" s="55">
        <f>IF(ISERROR(O4),"",T3+12)</f>
        <v>13</v>
      </c>
      <c r="U4" s="55">
        <f>IF(ISERROR(O4),"",U3+12)</f>
        <v>24</v>
      </c>
      <c r="V4" s="11"/>
      <c r="W4" s="11"/>
      <c r="X4" s="11"/>
      <c r="Y4" s="11"/>
      <c r="Z4" s="11"/>
      <c r="AA4" s="56">
        <f t="shared" ref="AA4:AA47" si="6">IF(ISERROR(O4),"",AA3*(1+salinc))</f>
        <v>1980000.0000000002</v>
      </c>
      <c r="AB4" s="11">
        <f>'Loan amortization pre-paid'!AB4</f>
        <v>150000</v>
      </c>
      <c r="AC4" s="14">
        <f t="shared" ref="AC4:AC47" si="7">IF(ISERROR(O4),"",AA4-$B$5)</f>
        <v>1900000.0000000002</v>
      </c>
      <c r="AD4" s="14">
        <f>IF(ISERROR(O4),"",IF(AC4&gt;'Income Tax Slabs'!$C$6,('Income Tax Slabs'!$F$7*(AC4-'Income Tax Slabs'!$C$6)+'Income Tax Slabs'!$D$7)*(1+cess),IF(AC4&gt;'Income Tax Slabs'!$C$5,(20%*(AC4-'Income Tax Slabs'!$C$5)+'Income Tax Slabs'!$D$6)*(1+cess),IF(AC4&gt;'Income Tax Slabs'!$C$4,(10%*(AC4-'Income Tax Slabs'!$C$4))*(1+cess),0))))</f>
        <v>406850.00000000006</v>
      </c>
      <c r="AE4" s="14">
        <f t="shared" ref="AE4:AE47" si="8">IF(ISERROR(O4),"",AE3*(1+inflation))</f>
        <v>44100.000000000007</v>
      </c>
      <c r="AF4" s="14">
        <f t="shared" ref="AF4:AF47" si="9">IF(ISERROR(O4),NA(),(AA4-AD4-$B$5-(AE4*12))/12)</f>
        <v>80329.166666666672</v>
      </c>
      <c r="AG4" s="11">
        <f t="shared" si="1"/>
        <v>200000</v>
      </c>
      <c r="AH4" s="54">
        <f t="shared" ref="AH4:AH47" si="10">IF(ISERROR(O4),"",AA4-AB4-AG4)</f>
        <v>1630000.0000000002</v>
      </c>
      <c r="AI4" s="14">
        <f t="shared" ref="AI4:AI47" si="11">IF(ISERROR(O4),"",IF(AH4&gt;1000000,(30%*(AH4-1000000)+130000)*(1+3%),IF(AH4&gt;500000,(20%*(AH4-500000)+30000)*(1+3%),IF(AH4&gt;200000,(10%*(AH4-200000))*(1+3%),0))))</f>
        <v>328570.00000000006</v>
      </c>
      <c r="AJ4" s="14">
        <f t="shared" ref="AJ4:AJ47" si="12">IF(ISERROR(O4),"",AD4-AI4)</f>
        <v>78280</v>
      </c>
      <c r="AK4" s="14">
        <f t="shared" ref="AK4:AK47" si="13">IF(ISERROR(O4),NA(),IF((AA4-$B$5-AI4-(12*AE4)-Q4)/12&lt;0,NA(),(AA4-$B$5-AI4-(12*AE4)-Q4)/12))</f>
        <v>11630.141760431716</v>
      </c>
      <c r="AL4" s="14">
        <f>IF('Detailed Cash Flow Chart'!AH5=0,NA(),'Detailed Cash Flow Chart'!AH5)</f>
        <v>180963.82309349661</v>
      </c>
      <c r="AM4" s="155"/>
      <c r="AN4" s="12"/>
      <c r="AO4" s="58"/>
      <c r="BC4" s="12"/>
      <c r="BD4" s="12"/>
      <c r="BF4" s="59"/>
      <c r="BG4" s="12"/>
      <c r="BQ4">
        <f t="shared" ref="BQ4:BQ52" si="14">O4</f>
        <v>2</v>
      </c>
      <c r="BR4" s="57">
        <f t="shared" ref="BR4:BR32" si="15">(AF4/AF3)-1</f>
        <v>9.69309375604539E-2</v>
      </c>
      <c r="BS4" s="57">
        <f t="shared" ref="BS4:BS32" si="16">(AK4/AK3)-1</f>
        <v>1.5663357018554001</v>
      </c>
      <c r="BT4" s="12" t="e">
        <f t="shared" ref="BT4:BT52" si="17">IF(BQ4=$BT$1,$BT$2,NA())</f>
        <v>#N/A</v>
      </c>
      <c r="BU4" s="12" t="e">
        <f t="shared" ref="BU4:BU52" si="18">IF(BQ4=$BU$1,$BU$2,NA())</f>
        <v>#N/A</v>
      </c>
      <c r="BV4" s="12" t="e">
        <f t="shared" ref="BV4:BV52" si="19">IF(BQ4=$BV$1,$BV$2,NA())</f>
        <v>#N/A</v>
      </c>
      <c r="BW4" s="12" t="e">
        <f t="shared" ref="BW4:BW52" si="20">IF(BQ4=$BW$1,$BW$2,NA())</f>
        <v>#N/A</v>
      </c>
      <c r="BX4" s="12" t="e">
        <f t="shared" ref="BX4:BX52" si="21">IF(BQ4=$BX$1,$BX$2,NA())</f>
        <v>#N/A</v>
      </c>
      <c r="BY4" s="12">
        <f>'Detailed Cash Flow Chart'!Q5</f>
        <v>0</v>
      </c>
      <c r="BZ4" s="12">
        <f t="shared" ref="BZ4:BZ35" si="22">(BZ3+$B$5)*(1+rate80D)</f>
        <v>179712</v>
      </c>
      <c r="CA4" s="48">
        <f>IF(ISERROR((AF4*12+CA3)*(1+'Loan amortization pre-paid'!$B$14)+IF(ISERROR(BY4),0,BY4)+BZ4),NA(),(AF4*12+CA3)*(1+'Loan amortization pre-paid'!$B$14)+IF(ISERROR(BY4),0,BY4)+BZ4)</f>
        <v>2398408.7000000002</v>
      </c>
      <c r="CB4" s="48">
        <f>IF(ISERROR((AK4*12+CB3)*(1+'Loan amortization pre-paid'!$B$14)+IF(ISERROR(BY4),0,BY4)+CC4+BZ4),NA(),(AK4*12+CB3)*(1+'Loan amortization pre-paid'!$B$14)+IF(ISERROR(BY4),0,BY4)+CC4+BZ4)</f>
        <v>857071.72959916701</v>
      </c>
      <c r="CC4" s="48">
        <f>CC3*(1+'Loan amortization pre-paid'!$B$14)</f>
        <v>181500.00000000003</v>
      </c>
      <c r="CD4" s="48">
        <f>'Loan amortization pre-paid'!BW4</f>
        <v>494071.72959916701</v>
      </c>
      <c r="CE4" t="e">
        <f>IF(BQ4='Retirement Planner'!n_1,'Retirement Planner'!$B$30,NA())</f>
        <v>#N/A</v>
      </c>
    </row>
    <row r="5" spans="1:83" customFormat="1" ht="15.75">
      <c r="A5" s="148" t="s">
        <v>66</v>
      </c>
      <c r="B5" s="187">
        <f>'Loan amortization pre-paid'!B6</f>
        <v>80000</v>
      </c>
      <c r="C5" s="60"/>
      <c r="D5" s="11">
        <f t="shared" si="2"/>
        <v>2</v>
      </c>
      <c r="E5" s="11">
        <f t="shared" si="3"/>
        <v>0</v>
      </c>
      <c r="F5" s="55">
        <f t="shared" si="4"/>
        <v>75222.35823956829</v>
      </c>
      <c r="G5" s="14">
        <f t="shared" si="5"/>
        <v>49789.813681336935</v>
      </c>
      <c r="H5" s="55">
        <f t="shared" ref="H5:H68" si="23">IF(D5="","",F5-G5)</f>
        <v>25432.544558231355</v>
      </c>
      <c r="I5" s="11"/>
      <c r="J5" s="157"/>
      <c r="K5" s="11">
        <f t="shared" ref="K5:K68" si="24">IF(L4=0,0,J5)</f>
        <v>0</v>
      </c>
      <c r="L5" s="55">
        <f t="shared" ref="L5:L68" si="25">IF(D5="","",IF(L4&lt;=0,0,IF(L4+E5-H5-I5-K5&lt;0,0,L4+E5-H5-I5-K5)))</f>
        <v>5949345.0972022004</v>
      </c>
      <c r="N5">
        <f t="shared" ref="N5:N52" si="26">O4</f>
        <v>2</v>
      </c>
      <c r="O5" s="11">
        <f>IF(O4&lt;'Loan amortization pre-paid'!retY,O4+1,NA())</f>
        <v>3</v>
      </c>
      <c r="P5" s="11" t="e">
        <f t="shared" si="0"/>
        <v>#N/A</v>
      </c>
      <c r="Q5" s="11">
        <f>IF(ISERROR(O5),"",SUM(INDEX($F$4:$F$1333,T5):INDEX($F$4:$F$1333,U5)))</f>
        <v>902668.29887481953</v>
      </c>
      <c r="R5" s="14">
        <f>IF(ISERROR(O5),"",SUM(INDEX($G$4:$G$1333,T5):INDEX($G$4:$G$1333,U5)))</f>
        <v>515885.81310401409</v>
      </c>
      <c r="S5" s="14">
        <f>IF(ISERROR(O5),"",SUM(INDEX($H$4:$H$1333,T5):INDEX($H$4:$H$1333,U5)))</f>
        <v>386782.48577080533</v>
      </c>
      <c r="T5" s="55">
        <f t="shared" ref="T5:T47" si="27">IF(ISERROR(O5),"",T4+12)</f>
        <v>25</v>
      </c>
      <c r="U5" s="55">
        <f t="shared" ref="U5:U47" si="28">IF(ISERROR(O5),"",U4+12)</f>
        <v>36</v>
      </c>
      <c r="V5" s="11"/>
      <c r="W5" s="11"/>
      <c r="X5" s="11"/>
      <c r="Y5" s="11"/>
      <c r="Z5" s="11"/>
      <c r="AA5" s="56">
        <f t="shared" si="6"/>
        <v>2178000.0000000005</v>
      </c>
      <c r="AB5" s="11">
        <f>'Loan amortization pre-paid'!AB5</f>
        <v>150000</v>
      </c>
      <c r="AC5" s="14">
        <f t="shared" si="7"/>
        <v>2098000.0000000005</v>
      </c>
      <c r="AD5" s="14">
        <f>IF(ISERROR(O5),"",IF(AC5&gt;'Income Tax Slabs'!$C$6,('Income Tax Slabs'!$F$7*(AC5-'Income Tax Slabs'!$C$6)+'Income Tax Slabs'!$D$7)*(1+cess),IF(AC5&gt;'Income Tax Slabs'!$C$5,(20%*(AC5-'Income Tax Slabs'!$C$5)+'Income Tax Slabs'!$D$6)*(1+cess),IF(AC5&gt;'Income Tax Slabs'!$C$4,(10%*(AC5-'Income Tax Slabs'!$C$4))*(1+cess),0))))</f>
        <v>468032.00000000012</v>
      </c>
      <c r="AE5" s="14">
        <f t="shared" si="8"/>
        <v>47628.000000000015</v>
      </c>
      <c r="AF5" s="14">
        <f t="shared" si="9"/>
        <v>88202.666666666686</v>
      </c>
      <c r="AG5" s="11">
        <f t="shared" si="1"/>
        <v>200000</v>
      </c>
      <c r="AH5" s="54">
        <f t="shared" si="10"/>
        <v>1828000.0000000005</v>
      </c>
      <c r="AI5" s="14">
        <f t="shared" si="11"/>
        <v>389752.00000000012</v>
      </c>
      <c r="AJ5" s="14">
        <f t="shared" si="12"/>
        <v>78280</v>
      </c>
      <c r="AK5" s="14">
        <f t="shared" si="13"/>
        <v>19503.641760431725</v>
      </c>
      <c r="AL5" s="14">
        <f>IF('Detailed Cash Flow Chart'!AH6=0,NA(),'Detailed Cash Flow Chart'!AH6)</f>
        <v>190541.0446629682</v>
      </c>
      <c r="AM5" s="155"/>
      <c r="AN5" s="12"/>
      <c r="AO5" s="58"/>
      <c r="BB5" s="59"/>
      <c r="BC5" s="59"/>
      <c r="BD5" s="59"/>
      <c r="BF5" s="59"/>
      <c r="BG5" s="12"/>
      <c r="BQ5">
        <f t="shared" si="14"/>
        <v>3</v>
      </c>
      <c r="BR5" s="57">
        <f t="shared" si="15"/>
        <v>9.8015457233259218E-2</v>
      </c>
      <c r="BS5" s="57">
        <f t="shared" si="16"/>
        <v>0.67699088817535968</v>
      </c>
      <c r="BT5" s="12" t="e">
        <f t="shared" si="17"/>
        <v>#N/A</v>
      </c>
      <c r="BU5" s="12" t="e">
        <f t="shared" si="18"/>
        <v>#N/A</v>
      </c>
      <c r="BV5" s="12" t="e">
        <f t="shared" si="19"/>
        <v>#N/A</v>
      </c>
      <c r="BW5" s="12" t="e">
        <f t="shared" si="20"/>
        <v>#N/A</v>
      </c>
      <c r="BX5" s="12" t="e">
        <f t="shared" si="21"/>
        <v>#N/A</v>
      </c>
      <c r="BY5" s="12">
        <f>'Detailed Cash Flow Chart'!Q6</f>
        <v>0</v>
      </c>
      <c r="BZ5" s="12">
        <f t="shared" si="22"/>
        <v>280488.96000000002</v>
      </c>
      <c r="CA5" s="48">
        <f>IF(ISERROR((AF5*12+CA4)*(1+'Loan amortization pre-paid'!$B$14)+IF(ISERROR(BY5),0,BY5)+BZ5),NA(),(AF5*12+CA4)*(1+'Loan amortization pre-paid'!$B$14)+IF(ISERROR(BY5),0,BY5)+BZ5)</f>
        <v>4083013.7300000004</v>
      </c>
      <c r="CB5" s="48">
        <f>IF(ISERROR((AK5*12+CB4)*(1+'Loan amortization pre-paid'!$B$14)+IF(ISERROR(BY5),0,BY5)+CC5+BZ5),NA(),(AK5*12+CB4)*(1+'Loan amortization pre-paid'!$B$14)+IF(ISERROR(BY5),0,BY5)+CC5+BZ5)</f>
        <v>1680365.9337967825</v>
      </c>
      <c r="CC5" s="48">
        <f>CC4*(1+'Loan amortization pre-paid'!$B$14)</f>
        <v>199650.00000000006</v>
      </c>
      <c r="CD5" s="48">
        <f>'Loan amortization pre-paid'!BW5</f>
        <v>1081415.9337967825</v>
      </c>
      <c r="CE5" t="e">
        <f>IF(BQ5='Retirement Planner'!n_1,'Retirement Planner'!$B$30,NA())</f>
        <v>#N/A</v>
      </c>
    </row>
    <row r="6" spans="1:83" customFormat="1" ht="15.75">
      <c r="A6" s="146" t="s">
        <v>0</v>
      </c>
      <c r="B6" s="187">
        <f>'Loan amortization pre-paid'!B8</f>
        <v>40000</v>
      </c>
      <c r="C6" s="61"/>
      <c r="D6" s="11">
        <f t="shared" si="2"/>
        <v>3</v>
      </c>
      <c r="E6" s="11">
        <f t="shared" si="3"/>
        <v>0</v>
      </c>
      <c r="F6" s="55">
        <f t="shared" si="4"/>
        <v>75222.35823956829</v>
      </c>
      <c r="G6" s="14">
        <f t="shared" si="5"/>
        <v>49577.87581001834</v>
      </c>
      <c r="H6" s="55">
        <f t="shared" si="23"/>
        <v>25644.482429549949</v>
      </c>
      <c r="I6" s="11"/>
      <c r="J6" s="157"/>
      <c r="K6" s="11">
        <f t="shared" si="24"/>
        <v>0</v>
      </c>
      <c r="L6" s="55">
        <f t="shared" si="25"/>
        <v>5923700.6147726504</v>
      </c>
      <c r="N6">
        <f t="shared" si="26"/>
        <v>3</v>
      </c>
      <c r="O6" s="11">
        <f>IF(O5&lt;'Loan amortization pre-paid'!retY,O5+1,NA())</f>
        <v>4</v>
      </c>
      <c r="P6" s="11" t="e">
        <f t="shared" si="0"/>
        <v>#N/A</v>
      </c>
      <c r="Q6" s="11">
        <f>IF(ISERROR(O6),"",SUM(INDEX($F$4:$F$1333,T6):INDEX($F$4:$F$1333,U6)))</f>
        <v>902668.29887481953</v>
      </c>
      <c r="R6" s="14">
        <f>IF(ISERROR(O6),"",SUM(INDEX($G$4:$G$1333,T6):INDEX($G$4:$G$1333,U6)))</f>
        <v>475384.63258638332</v>
      </c>
      <c r="S6" s="14">
        <f>IF(ISERROR(O6),"",SUM(INDEX($H$4:$H$1333,T6):INDEX($H$4:$H$1333,U6)))</f>
        <v>427283.66628843622</v>
      </c>
      <c r="T6" s="55">
        <f t="shared" si="27"/>
        <v>37</v>
      </c>
      <c r="U6" s="55">
        <f t="shared" si="28"/>
        <v>48</v>
      </c>
      <c r="V6" s="11"/>
      <c r="W6" s="11"/>
      <c r="X6" s="11"/>
      <c r="Y6" s="11"/>
      <c r="Z6" s="11"/>
      <c r="AA6" s="56">
        <f t="shared" si="6"/>
        <v>2395800.0000000009</v>
      </c>
      <c r="AB6" s="11">
        <f>'Loan amortization pre-paid'!AB6</f>
        <v>150000</v>
      </c>
      <c r="AC6" s="14">
        <f t="shared" si="7"/>
        <v>2315800.0000000009</v>
      </c>
      <c r="AD6" s="14">
        <f>IF(ISERROR(O6),"",IF(AC6&gt;'Income Tax Slabs'!$C$6,('Income Tax Slabs'!$F$7*(AC6-'Income Tax Slabs'!$C$6)+'Income Tax Slabs'!$D$7)*(1+cess),IF(AC6&gt;'Income Tax Slabs'!$C$5,(20%*(AC6-'Income Tax Slabs'!$C$5)+'Income Tax Slabs'!$D$6)*(1+cess),IF(AC6&gt;'Income Tax Slabs'!$C$4,(10%*(AC6-'Income Tax Slabs'!$C$4))*(1+cess),0))))</f>
        <v>535332.2000000003</v>
      </c>
      <c r="AE6" s="14">
        <f t="shared" si="8"/>
        <v>51438.24000000002</v>
      </c>
      <c r="AF6" s="14">
        <f t="shared" si="9"/>
        <v>96934.076666666704</v>
      </c>
      <c r="AG6" s="11">
        <f t="shared" si="1"/>
        <v>200000</v>
      </c>
      <c r="AH6" s="54">
        <f t="shared" si="10"/>
        <v>2045800.0000000009</v>
      </c>
      <c r="AI6" s="14">
        <f t="shared" si="11"/>
        <v>457052.2000000003</v>
      </c>
      <c r="AJ6" s="14">
        <f t="shared" si="12"/>
        <v>78280</v>
      </c>
      <c r="AK6" s="14">
        <f t="shared" si="13"/>
        <v>28235.051760431739</v>
      </c>
      <c r="AL6" s="14">
        <f>IF('Detailed Cash Flow Chart'!AH7=0,NA(),'Detailed Cash Flow Chart'!AH7)</f>
        <v>201075.98838938697</v>
      </c>
      <c r="AM6" s="155"/>
      <c r="AN6" s="12"/>
      <c r="AO6" s="58"/>
      <c r="BB6" s="59"/>
      <c r="BC6" s="59"/>
      <c r="BD6" s="59"/>
      <c r="BF6" s="59"/>
      <c r="BG6" s="12"/>
      <c r="BQ6">
        <f t="shared" si="14"/>
        <v>4</v>
      </c>
      <c r="BR6" s="57">
        <f t="shared" si="15"/>
        <v>9.8992585258193433E-2</v>
      </c>
      <c r="BS6" s="57">
        <f t="shared" si="16"/>
        <v>0.44768100784715914</v>
      </c>
      <c r="BT6" s="12" t="e">
        <f t="shared" si="17"/>
        <v>#N/A</v>
      </c>
      <c r="BU6" s="12" t="e">
        <f t="shared" si="18"/>
        <v>#N/A</v>
      </c>
      <c r="BV6" s="12" t="e">
        <f t="shared" si="19"/>
        <v>#N/A</v>
      </c>
      <c r="BW6" s="12" t="e">
        <f t="shared" si="20"/>
        <v>#N/A</v>
      </c>
      <c r="BX6" s="12" t="e">
        <f t="shared" si="21"/>
        <v>#N/A</v>
      </c>
      <c r="BY6" s="12">
        <f>'Detailed Cash Flow Chart'!Q7</f>
        <v>0</v>
      </c>
      <c r="BZ6" s="12">
        <f t="shared" si="22"/>
        <v>389328.07680000004</v>
      </c>
      <c r="CA6" s="48">
        <f>IF(ISERROR((AF6*12+CA5)*(1+'Loan amortization pre-paid'!$B$14)+IF(ISERROR(BY6),0,BY6)+BZ6),NA(),(AF6*12+CA5)*(1+'Loan amortization pre-paid'!$B$14)+IF(ISERROR(BY6),0,BY6)+BZ6)</f>
        <v>6160172.9918000009</v>
      </c>
      <c r="CB6" s="48">
        <f>IF(ISERROR((AK6*12+CB5)*(1+'Loan amortization pre-paid'!$B$14)+IF(ISERROR(BY6),0,BY6)+CC6+BZ6),NA(),(AK6*12+CB5)*(1+'Loan amortization pre-paid'!$B$14)+IF(ISERROR(BY6),0,BY6)+CC6+BZ6)</f>
        <v>2830048.2872141595</v>
      </c>
      <c r="CC6" s="48">
        <f>CC5*(1+'Loan amortization pre-paid'!$B$14)</f>
        <v>219615.00000000009</v>
      </c>
      <c r="CD6" s="48">
        <f>'Loan amortization pre-paid'!BW6</f>
        <v>1951588.28721416</v>
      </c>
      <c r="CE6" t="e">
        <f>IF(BQ6='Retirement Planner'!n_1,'Retirement Planner'!$B$30,NA())</f>
        <v>#N/A</v>
      </c>
    </row>
    <row r="7" spans="1:83" customFormat="1" ht="15.75">
      <c r="A7" s="147" t="s">
        <v>1</v>
      </c>
      <c r="B7" s="187">
        <f>'Loan amortization pre-paid'!B9</f>
        <v>10000</v>
      </c>
      <c r="C7" s="49"/>
      <c r="D7" s="11">
        <f t="shared" si="2"/>
        <v>4</v>
      </c>
      <c r="E7" s="11">
        <f t="shared" si="3"/>
        <v>0</v>
      </c>
      <c r="F7" s="55">
        <f t="shared" si="4"/>
        <v>75222.35823956829</v>
      </c>
      <c r="G7" s="14">
        <f t="shared" si="5"/>
        <v>49364.171789772088</v>
      </c>
      <c r="H7" s="55">
        <f t="shared" si="23"/>
        <v>25858.186449796201</v>
      </c>
      <c r="I7" s="11"/>
      <c r="J7" s="157"/>
      <c r="K7" s="11">
        <f t="shared" si="24"/>
        <v>0</v>
      </c>
      <c r="L7" s="55">
        <f t="shared" si="25"/>
        <v>5897842.4283228545</v>
      </c>
      <c r="N7">
        <f t="shared" si="26"/>
        <v>4</v>
      </c>
      <c r="O7" s="11">
        <f>IF(O6&lt;'Loan amortization pre-paid'!retY,O6+1,NA())</f>
        <v>5</v>
      </c>
      <c r="P7" s="11" t="e">
        <f t="shared" si="0"/>
        <v>#N/A</v>
      </c>
      <c r="Q7" s="11">
        <f>IF(ISERROR(O7),"",SUM(INDEX($F$4:$F$1333,T7):INDEX($F$4:$F$1333,U7)))</f>
        <v>902668.29887481953</v>
      </c>
      <c r="R7" s="14">
        <f>IF(ISERROR(O7),"",SUM(INDEX($G$4:$G$1333,T7):INDEX($G$4:$G$1333,U7)))</f>
        <v>430642.44922175753</v>
      </c>
      <c r="S7" s="14">
        <f>IF(ISERROR(O7),"",SUM(INDEX($H$4:$H$1333,T7):INDEX($H$4:$H$1333,U7)))</f>
        <v>472025.84965306194</v>
      </c>
      <c r="T7" s="55">
        <f t="shared" si="27"/>
        <v>49</v>
      </c>
      <c r="U7" s="55">
        <f t="shared" si="28"/>
        <v>60</v>
      </c>
      <c r="V7" s="11"/>
      <c r="W7" s="11"/>
      <c r="X7" s="11"/>
      <c r="Y7" s="11"/>
      <c r="Z7" s="11"/>
      <c r="AA7" s="56">
        <f t="shared" si="6"/>
        <v>2635380.0000000014</v>
      </c>
      <c r="AB7" s="11">
        <f>'Loan amortization pre-paid'!AB7</f>
        <v>150000</v>
      </c>
      <c r="AC7" s="14">
        <f t="shared" si="7"/>
        <v>2555380.0000000014</v>
      </c>
      <c r="AD7" s="14">
        <f>IF(ISERROR(O7),"",IF(AC7&gt;'Income Tax Slabs'!$C$6,('Income Tax Slabs'!$F$7*(AC7-'Income Tax Slabs'!$C$6)+'Income Tax Slabs'!$D$7)*(1+cess),IF(AC7&gt;'Income Tax Slabs'!$C$5,(20%*(AC7-'Income Tax Slabs'!$C$5)+'Income Tax Slabs'!$D$6)*(1+cess),IF(AC7&gt;'Income Tax Slabs'!$C$4,(10%*(AC7-'Income Tax Slabs'!$C$4))*(1+cess),0))))</f>
        <v>609362.42000000051</v>
      </c>
      <c r="AE7" s="14">
        <f t="shared" si="8"/>
        <v>55553.299200000023</v>
      </c>
      <c r="AF7" s="14">
        <f t="shared" si="9"/>
        <v>106614.83246666672</v>
      </c>
      <c r="AG7" s="11">
        <f t="shared" si="1"/>
        <v>200000</v>
      </c>
      <c r="AH7" s="54">
        <f t="shared" si="10"/>
        <v>2285380.0000000014</v>
      </c>
      <c r="AI7" s="14">
        <f t="shared" si="11"/>
        <v>531082.42000000039</v>
      </c>
      <c r="AJ7" s="14">
        <f t="shared" si="12"/>
        <v>78280.000000000116</v>
      </c>
      <c r="AK7" s="14">
        <f t="shared" si="13"/>
        <v>37915.807560431764</v>
      </c>
      <c r="AL7" s="14">
        <f>IF('Detailed Cash Flow Chart'!AH8=0,NA(),'Detailed Cash Flow Chart'!AH8)</f>
        <v>212664.42648844759</v>
      </c>
      <c r="AM7" s="155"/>
      <c r="AN7" s="12"/>
      <c r="AO7" s="58"/>
      <c r="BB7" s="59"/>
      <c r="BC7" s="59"/>
      <c r="BD7" s="59"/>
      <c r="BF7" s="59"/>
      <c r="BG7" s="12"/>
      <c r="BQ7">
        <f t="shared" si="14"/>
        <v>5</v>
      </c>
      <c r="BR7" s="57">
        <f t="shared" si="15"/>
        <v>9.9869479680400053E-2</v>
      </c>
      <c r="BS7" s="57">
        <f t="shared" si="16"/>
        <v>0.34286304420969826</v>
      </c>
      <c r="BT7" s="12" t="e">
        <f t="shared" si="17"/>
        <v>#N/A</v>
      </c>
      <c r="BU7" s="12" t="e">
        <f t="shared" si="18"/>
        <v>#N/A</v>
      </c>
      <c r="BV7" s="12" t="e">
        <f t="shared" si="19"/>
        <v>#N/A</v>
      </c>
      <c r="BW7" s="12" t="e">
        <f t="shared" si="20"/>
        <v>#N/A</v>
      </c>
      <c r="BX7" s="12" t="e">
        <f t="shared" si="21"/>
        <v>#N/A</v>
      </c>
      <c r="BY7" s="12">
        <f>'Detailed Cash Flow Chart'!Q8</f>
        <v>0</v>
      </c>
      <c r="BZ7" s="12">
        <f t="shared" si="22"/>
        <v>506874.32294400007</v>
      </c>
      <c r="CA7" s="48">
        <f>IF(ISERROR((AF7*12+CA6)*(1+'Loan amortization pre-paid'!$B$14)+IF(ISERROR(BY7),0,BY7)+BZ7),NA(),(AF7*12+CA6)*(1+'Loan amortization pre-paid'!$B$14)+IF(ISERROR(BY7),0,BY7)+BZ7)</f>
        <v>8690380.4024840035</v>
      </c>
      <c r="CB7" s="48">
        <f>IF(ISERROR((AK7*12+CB6)*(1+'Loan amortization pre-paid'!$B$14)+IF(ISERROR(BY7),0,BY7)+CC7+BZ7),NA(),(AK7*12+CB6)*(1+'Loan amortization pre-paid'!$B$14)+IF(ISERROR(BY7),0,BY7)+CC7+BZ7)</f>
        <v>4361992.5986772757</v>
      </c>
      <c r="CC7" s="48">
        <f>CC6*(1+'Loan amortization pre-paid'!$B$14)</f>
        <v>241576.50000000012</v>
      </c>
      <c r="CD7" s="48">
        <f>'Loan amortization pre-paid'!BW7</f>
        <v>3154110.0986772752</v>
      </c>
      <c r="CE7" t="e">
        <f>IF(BQ7='Retirement Planner'!n_1,'Retirement Planner'!$B$30,NA())</f>
        <v>#N/A</v>
      </c>
    </row>
    <row r="8" spans="1:83" customFormat="1">
      <c r="A8" s="40" t="s">
        <v>81</v>
      </c>
      <c r="B8" s="188">
        <f>(B6*12+B7)/12</f>
        <v>40833.333333333336</v>
      </c>
      <c r="C8" s="62"/>
      <c r="D8" s="11">
        <f t="shared" si="2"/>
        <v>5</v>
      </c>
      <c r="E8" s="11">
        <f t="shared" si="3"/>
        <v>0</v>
      </c>
      <c r="F8" s="55">
        <f t="shared" si="4"/>
        <v>75222.35823956829</v>
      </c>
      <c r="G8" s="14">
        <f t="shared" si="5"/>
        <v>49148.686902690453</v>
      </c>
      <c r="H8" s="55">
        <f t="shared" si="23"/>
        <v>26073.671336877836</v>
      </c>
      <c r="I8" s="11"/>
      <c r="J8" s="157"/>
      <c r="K8" s="11">
        <f t="shared" si="24"/>
        <v>0</v>
      </c>
      <c r="L8" s="55">
        <f t="shared" si="25"/>
        <v>5871768.7569859764</v>
      </c>
      <c r="N8">
        <f t="shared" si="26"/>
        <v>5</v>
      </c>
      <c r="O8" s="11">
        <f>IF(O7&lt;'Loan amortization pre-paid'!retY,O7+1,NA())</f>
        <v>6</v>
      </c>
      <c r="P8" s="11" t="e">
        <f t="shared" si="0"/>
        <v>#N/A</v>
      </c>
      <c r="Q8" s="11">
        <f>IF(ISERROR(O8),"",SUM(INDEX($F$4:$F$1333,T8):INDEX($F$4:$F$1333,U8)))</f>
        <v>902668.29887481953</v>
      </c>
      <c r="R8" s="14">
        <f>IF(ISERROR(O8),"",SUM(INDEX($G$4:$G$1333,T8):INDEX($G$4:$G$1333,U8)))</f>
        <v>381215.17459300079</v>
      </c>
      <c r="S8" s="14">
        <f>IF(ISERROR(O8),"",SUM(INDEX($H$4:$H$1333,T8):INDEX($H$4:$H$1333,U8)))</f>
        <v>521453.12428181863</v>
      </c>
      <c r="T8" s="55">
        <f t="shared" si="27"/>
        <v>61</v>
      </c>
      <c r="U8" s="55">
        <f t="shared" si="28"/>
        <v>72</v>
      </c>
      <c r="V8" s="11"/>
      <c r="W8" s="11"/>
      <c r="X8" s="11"/>
      <c r="Y8" s="11"/>
      <c r="Z8" s="11"/>
      <c r="AA8" s="56">
        <f t="shared" si="6"/>
        <v>2898918.0000000019</v>
      </c>
      <c r="AB8" s="11">
        <f>'Loan amortization pre-paid'!AB8</f>
        <v>150000</v>
      </c>
      <c r="AC8" s="14">
        <f t="shared" si="7"/>
        <v>2818918.0000000019</v>
      </c>
      <c r="AD8" s="14">
        <f>IF(ISERROR(O8),"",IF(AC8&gt;'Income Tax Slabs'!$C$6,('Income Tax Slabs'!$F$7*(AC8-'Income Tax Slabs'!$C$6)+'Income Tax Slabs'!$D$7)*(1+cess),IF(AC8&gt;'Income Tax Slabs'!$C$5,(20%*(AC8-'Income Tax Slabs'!$C$5)+'Income Tax Slabs'!$D$6)*(1+cess),IF(AC8&gt;'Income Tax Slabs'!$C$4,(10%*(AC8-'Income Tax Slabs'!$C$4))*(1+cess),0))))</f>
        <v>690795.66200000048</v>
      </c>
      <c r="AE8" s="14">
        <f t="shared" si="8"/>
        <v>59997.563136000026</v>
      </c>
      <c r="AF8" s="14">
        <f t="shared" si="9"/>
        <v>117345.96503066675</v>
      </c>
      <c r="AG8" s="11">
        <f t="shared" si="1"/>
        <v>200000</v>
      </c>
      <c r="AH8" s="54">
        <f t="shared" si="10"/>
        <v>2548918.0000000019</v>
      </c>
      <c r="AI8" s="14">
        <f t="shared" si="11"/>
        <v>612515.66200000059</v>
      </c>
      <c r="AJ8" s="14">
        <f t="shared" si="12"/>
        <v>78279.999999999884</v>
      </c>
      <c r="AK8" s="14">
        <f t="shared" si="13"/>
        <v>48646.940124431792</v>
      </c>
      <c r="AL8" s="14">
        <f>IF('Detailed Cash Flow Chart'!AH9=0,NA(),'Detailed Cash Flow Chart'!AH9)</f>
        <v>225411.7083974143</v>
      </c>
      <c r="AM8" s="155"/>
      <c r="AN8" s="12"/>
      <c r="AO8" s="58"/>
      <c r="BB8" s="59"/>
      <c r="BC8" s="59"/>
      <c r="BD8" s="59"/>
      <c r="BF8" s="59"/>
      <c r="BG8" s="12"/>
      <c r="BQ8">
        <f t="shared" si="14"/>
        <v>6</v>
      </c>
      <c r="BR8" s="57">
        <f t="shared" si="15"/>
        <v>0.10065327980846495</v>
      </c>
      <c r="BS8" s="57">
        <f t="shared" si="16"/>
        <v>0.2830252935242461</v>
      </c>
      <c r="BT8" s="12" t="e">
        <f t="shared" si="17"/>
        <v>#N/A</v>
      </c>
      <c r="BU8" s="12" t="e">
        <f t="shared" si="18"/>
        <v>#N/A</v>
      </c>
      <c r="BV8" s="12" t="e">
        <f t="shared" si="19"/>
        <v>#N/A</v>
      </c>
      <c r="BW8" s="12" t="e">
        <f t="shared" si="20"/>
        <v>#N/A</v>
      </c>
      <c r="BX8" s="12" t="e">
        <f t="shared" si="21"/>
        <v>#N/A</v>
      </c>
      <c r="BY8" s="12">
        <f>'Detailed Cash Flow Chart'!Q9</f>
        <v>0</v>
      </c>
      <c r="BZ8" s="12">
        <f t="shared" si="22"/>
        <v>633824.26877952018</v>
      </c>
      <c r="CA8" s="48">
        <f>IF(ISERROR((AF8*12+CA7)*(1+'Loan amortization pre-paid'!$B$14)+IF(ISERROR(BY8),0,BY8)+BZ8),NA(),(AF8*12+CA7)*(1+'Loan amortization pre-paid'!$B$14)+IF(ISERROR(BY8),0,BY8)+BZ8)</f>
        <v>11742209.449916726</v>
      </c>
      <c r="CB8" s="48">
        <f>IF(ISERROR((AK8*12+CB7)*(1+'Loan amortization pre-paid'!$B$14)+IF(ISERROR(BY8),0,BY8)+CC8+BZ8),NA(),(AK8*12+CB7)*(1+'Loan amortization pre-paid'!$B$14)+IF(ISERROR(BY8),0,BY8)+CC8+BZ8)</f>
        <v>6339889.8869670238</v>
      </c>
      <c r="CC8" s="48">
        <f>CC7*(1+'Loan amortization pre-paid'!$B$14)</f>
        <v>265734.15000000014</v>
      </c>
      <c r="CD8" s="48">
        <f>'Loan amortization pre-paid'!BW8</f>
        <v>4745484.9869670225</v>
      </c>
      <c r="CE8" t="e">
        <f>IF(BQ8='Retirement Planner'!n_1,'Retirement Planner'!$B$30,NA())</f>
        <v>#N/A</v>
      </c>
    </row>
    <row r="9" spans="1:83" customFormat="1">
      <c r="A9" s="40" t="s">
        <v>70</v>
      </c>
      <c r="B9" s="187">
        <f>'Loan amortization pre-paid'!B15</f>
        <v>150000</v>
      </c>
      <c r="C9" s="62"/>
      <c r="D9" s="11">
        <f t="shared" si="2"/>
        <v>6</v>
      </c>
      <c r="E9" s="11">
        <f t="shared" si="3"/>
        <v>0</v>
      </c>
      <c r="F9" s="55">
        <f t="shared" si="4"/>
        <v>75222.35823956829</v>
      </c>
      <c r="G9" s="14">
        <f t="shared" si="5"/>
        <v>48931.406308216472</v>
      </c>
      <c r="H9" s="55">
        <f t="shared" si="23"/>
        <v>26290.951931351818</v>
      </c>
      <c r="I9" s="11"/>
      <c r="J9" s="157"/>
      <c r="K9" s="11">
        <f t="shared" si="24"/>
        <v>0</v>
      </c>
      <c r="L9" s="55">
        <f t="shared" si="25"/>
        <v>5845477.8050546246</v>
      </c>
      <c r="N9">
        <f t="shared" si="26"/>
        <v>6</v>
      </c>
      <c r="O9" s="11">
        <f>IF(O8&lt;'Loan amortization pre-paid'!retY,O8+1,NA())</f>
        <v>7</v>
      </c>
      <c r="P9" s="11" t="e">
        <f t="shared" si="0"/>
        <v>#N/A</v>
      </c>
      <c r="Q9" s="11">
        <f>IF(ISERROR(O9),"",SUM(INDEX($F$4:$F$1333,T9):INDEX($F$4:$F$1333,U9)))</f>
        <v>902668.29887481953</v>
      </c>
      <c r="R9" s="14">
        <f>IF(ISERROR(O9),"",SUM(INDEX($G$4:$G$1333,T9):INDEX($G$4:$G$1333,U9)))</f>
        <v>326612.21842260356</v>
      </c>
      <c r="S9" s="14">
        <f>IF(ISERROR(O9),"",SUM(INDEX($H$4:$H$1333,T9):INDEX($H$4:$H$1333,U9)))</f>
        <v>576056.08045221586</v>
      </c>
      <c r="T9" s="55">
        <f t="shared" si="27"/>
        <v>73</v>
      </c>
      <c r="U9" s="55">
        <f t="shared" si="28"/>
        <v>84</v>
      </c>
      <c r="V9" s="11"/>
      <c r="W9" s="11"/>
      <c r="X9" s="11"/>
      <c r="Y9" s="11"/>
      <c r="Z9" s="11"/>
      <c r="AA9" s="56">
        <f t="shared" si="6"/>
        <v>3188809.8000000021</v>
      </c>
      <c r="AB9" s="11">
        <f>'Loan amortization pre-paid'!AB9</f>
        <v>150000</v>
      </c>
      <c r="AC9" s="14">
        <f t="shared" si="7"/>
        <v>3108809.8000000021</v>
      </c>
      <c r="AD9" s="14">
        <f>IF(ISERROR(O9),"",IF(AC9&gt;'Income Tax Slabs'!$C$6,('Income Tax Slabs'!$F$7*(AC9-'Income Tax Slabs'!$C$6)+'Income Tax Slabs'!$D$7)*(1+cess),IF(AC9&gt;'Income Tax Slabs'!$C$5,(20%*(AC9-'Income Tax Slabs'!$C$5)+'Income Tax Slabs'!$D$6)*(1+cess),IF(AC9&gt;'Income Tax Slabs'!$C$4,(10%*(AC9-'Income Tax Slabs'!$C$4))*(1+cess),0))))</f>
        <v>780372.22820000071</v>
      </c>
      <c r="AE9" s="14">
        <f t="shared" si="8"/>
        <v>64797.368186880034</v>
      </c>
      <c r="AF9" s="14">
        <f t="shared" si="9"/>
        <v>129239.09612978675</v>
      </c>
      <c r="AG9" s="11">
        <f t="shared" si="1"/>
        <v>200000</v>
      </c>
      <c r="AH9" s="54">
        <f t="shared" si="10"/>
        <v>2838809.8000000021</v>
      </c>
      <c r="AI9" s="14">
        <f t="shared" si="11"/>
        <v>702092.22820000071</v>
      </c>
      <c r="AJ9" s="14">
        <f t="shared" si="12"/>
        <v>78280</v>
      </c>
      <c r="AK9" s="14">
        <f t="shared" si="13"/>
        <v>60540.071223551786</v>
      </c>
      <c r="AL9" s="14">
        <f>IF('Detailed Cash Flow Chart'!AH10=0,NA(),'Detailed Cash Flow Chart'!AH10)</f>
        <v>239433.71849727764</v>
      </c>
      <c r="AM9" s="155"/>
      <c r="AN9" s="12"/>
      <c r="AO9" s="58"/>
      <c r="BB9" s="59"/>
      <c r="BC9" s="59"/>
      <c r="BD9" s="59"/>
      <c r="BF9" s="59"/>
      <c r="BG9" s="12"/>
      <c r="BQ9">
        <f t="shared" si="14"/>
        <v>7</v>
      </c>
      <c r="BR9" s="57">
        <f t="shared" si="15"/>
        <v>0.1013510016813266</v>
      </c>
      <c r="BS9" s="57">
        <f t="shared" si="16"/>
        <v>0.24447850304046037</v>
      </c>
      <c r="BT9" s="12">
        <f t="shared" si="17"/>
        <v>1927505.1000000013</v>
      </c>
      <c r="BU9" s="12" t="e">
        <f t="shared" si="18"/>
        <v>#N/A</v>
      </c>
      <c r="BV9" s="12" t="e">
        <f t="shared" si="19"/>
        <v>#N/A</v>
      </c>
      <c r="BW9" s="12" t="e">
        <f t="shared" si="20"/>
        <v>#N/A</v>
      </c>
      <c r="BX9" s="12" t="e">
        <f t="shared" si="21"/>
        <v>#N/A</v>
      </c>
      <c r="BY9" s="12">
        <f>'Detailed Cash Flow Chart'!Q10</f>
        <v>-1927505.1000000013</v>
      </c>
      <c r="BZ9" s="12">
        <f t="shared" si="22"/>
        <v>770930.21028188185</v>
      </c>
      <c r="CA9" s="48">
        <f>IF(ISERROR((AF9*12+CA8)*(1+'Loan amortization pre-paid'!$B$14)+IF(ISERROR(BY9),0,BY9)+BZ9),NA(),(AF9*12+CA8)*(1+'Loan amortization pre-paid'!$B$14)+IF(ISERROR(BY9),0,BY9)+BZ9)</f>
        <v>13465811.574103465</v>
      </c>
      <c r="CB9" s="48">
        <f>IF(ISERROR((AK9*12+CB8)*(1+'Loan amortization pre-paid'!$B$14)+IF(ISERROR(BY9),0,BY9)+CC9+BZ9),NA(),(AK9*12+CB8)*(1+'Loan amortization pre-paid'!$B$14)+IF(ISERROR(BY9),0,BY9)+CC9+BZ9)</f>
        <v>6908740.491096491</v>
      </c>
      <c r="CC9" s="48">
        <f>CC8*(1+'Loan amortization pre-paid'!$B$14)</f>
        <v>292307.56500000018</v>
      </c>
      <c r="CD9" s="48">
        <f>'Loan amortization pre-paid'!BW9</f>
        <v>4862587.5360964891</v>
      </c>
      <c r="CE9" t="e">
        <f>IF(BQ9='Retirement Planner'!n_1,'Retirement Planner'!$B$30,NA())</f>
        <v>#N/A</v>
      </c>
    </row>
    <row r="10" spans="1:83" customFormat="1">
      <c r="A10" s="40" t="s">
        <v>71</v>
      </c>
      <c r="B10" s="187">
        <f>'Loan amortization pre-paid'!B16</f>
        <v>200000</v>
      </c>
      <c r="C10" s="62"/>
      <c r="D10" s="11">
        <f t="shared" si="2"/>
        <v>7</v>
      </c>
      <c r="E10" s="11">
        <f t="shared" si="3"/>
        <v>0</v>
      </c>
      <c r="F10" s="55">
        <f t="shared" si="4"/>
        <v>75222.35823956829</v>
      </c>
      <c r="G10" s="14">
        <f t="shared" si="5"/>
        <v>48712.315042121867</v>
      </c>
      <c r="H10" s="55">
        <f t="shared" si="23"/>
        <v>26510.043197446423</v>
      </c>
      <c r="I10" s="11"/>
      <c r="J10" s="157"/>
      <c r="K10" s="11">
        <f t="shared" si="24"/>
        <v>0</v>
      </c>
      <c r="L10" s="55">
        <f t="shared" si="25"/>
        <v>5818967.7618571781</v>
      </c>
      <c r="N10">
        <f t="shared" si="26"/>
        <v>7</v>
      </c>
      <c r="O10" s="11">
        <f>IF(O9&lt;'Loan amortization pre-paid'!retY,O9+1,NA())</f>
        <v>8</v>
      </c>
      <c r="P10" s="11" t="e">
        <f t="shared" si="0"/>
        <v>#N/A</v>
      </c>
      <c r="Q10" s="11">
        <f>IF(ISERROR(O10),"",SUM(INDEX($F$4:$F$1333,T10):INDEX($F$4:$F$1333,U10)))</f>
        <v>902668.29887481953</v>
      </c>
      <c r="R10" s="14">
        <f>IF(ISERROR(O10),"",SUM(INDEX($G$4:$G$1333,T10):INDEX($G$4:$G$1333,U10)))</f>
        <v>266291.61922024138</v>
      </c>
      <c r="S10" s="14">
        <f>IF(ISERROR(O10),"",SUM(INDEX($H$4:$H$1333,T10):INDEX($H$4:$H$1333,U10)))</f>
        <v>636376.67965457798</v>
      </c>
      <c r="T10" s="55">
        <f t="shared" si="27"/>
        <v>85</v>
      </c>
      <c r="U10" s="55">
        <f t="shared" si="28"/>
        <v>96</v>
      </c>
      <c r="V10" s="11"/>
      <c r="W10" s="11"/>
      <c r="X10" s="11"/>
      <c r="Y10" s="11"/>
      <c r="Z10" s="11"/>
      <c r="AA10" s="56">
        <f t="shared" si="6"/>
        <v>3507690.7800000026</v>
      </c>
      <c r="AB10" s="11">
        <f>'Loan amortization pre-paid'!AB10</f>
        <v>150000</v>
      </c>
      <c r="AC10" s="14">
        <f t="shared" si="7"/>
        <v>3427690.7800000026</v>
      </c>
      <c r="AD10" s="14">
        <f>IF(ISERROR(O10),"",IF(AC10&gt;'Income Tax Slabs'!$C$6,('Income Tax Slabs'!$F$7*(AC10-'Income Tax Slabs'!$C$6)+'Income Tax Slabs'!$D$7)*(1+cess),IF(AC10&gt;'Income Tax Slabs'!$C$5,(20%*(AC10-'Income Tax Slabs'!$C$5)+'Income Tax Slabs'!$D$6)*(1+cess),IF(AC10&gt;'Income Tax Slabs'!$C$4,(10%*(AC10-'Income Tax Slabs'!$C$4))*(1+cess),0))))</f>
        <v>878906.45102000085</v>
      </c>
      <c r="AE10" s="14">
        <f t="shared" si="8"/>
        <v>69981.157641830447</v>
      </c>
      <c r="AF10" s="14">
        <f t="shared" si="9"/>
        <v>142417.53643983635</v>
      </c>
      <c r="AG10" s="11">
        <f t="shared" si="1"/>
        <v>200000</v>
      </c>
      <c r="AH10" s="54">
        <f t="shared" si="10"/>
        <v>3157690.7800000026</v>
      </c>
      <c r="AI10" s="14">
        <f t="shared" si="11"/>
        <v>800626.45102000085</v>
      </c>
      <c r="AJ10" s="14">
        <f t="shared" si="12"/>
        <v>78280</v>
      </c>
      <c r="AK10" s="14">
        <f t="shared" si="13"/>
        <v>73718.511533601399</v>
      </c>
      <c r="AL10" s="14">
        <f>IF('Detailed Cash Flow Chart'!AH11=0,NA(),'Detailed Cash Flow Chart'!AH11)</f>
        <v>231911.43409008498</v>
      </c>
      <c r="AM10" s="155"/>
      <c r="AN10" s="12"/>
      <c r="AO10" s="58"/>
      <c r="BB10" s="59"/>
      <c r="BC10" s="59"/>
      <c r="BD10" s="59"/>
      <c r="BF10" s="59"/>
      <c r="BG10" s="12"/>
      <c r="BQ10">
        <f t="shared" si="14"/>
        <v>8</v>
      </c>
      <c r="BR10" s="57">
        <f t="shared" si="15"/>
        <v>0.1019694558743689</v>
      </c>
      <c r="BS10" s="57">
        <f t="shared" si="16"/>
        <v>0.21768128189652391</v>
      </c>
      <c r="BT10" s="12" t="e">
        <f t="shared" si="17"/>
        <v>#N/A</v>
      </c>
      <c r="BU10" s="12" t="e">
        <f t="shared" si="18"/>
        <v>#N/A</v>
      </c>
      <c r="BV10" s="12" t="e">
        <f t="shared" si="19"/>
        <v>#N/A</v>
      </c>
      <c r="BW10" s="12" t="e">
        <f t="shared" si="20"/>
        <v>#N/A</v>
      </c>
      <c r="BX10" s="12" t="e">
        <f t="shared" si="21"/>
        <v>#N/A</v>
      </c>
      <c r="BY10" s="12">
        <f>'Detailed Cash Flow Chart'!Q11</f>
        <v>0</v>
      </c>
      <c r="BZ10" s="12">
        <f t="shared" si="22"/>
        <v>919004.62710443244</v>
      </c>
      <c r="CA10" s="48">
        <f>IF(ISERROR((AF10*12+CA9)*(1+'Loan amortization pre-paid'!$B$14)+IF(ISERROR(BY10),0,BY10)+BZ10),NA(),(AF10*12+CA9)*(1+'Loan amortization pre-paid'!$B$14)+IF(ISERROR(BY10),0,BY10)+BZ10)</f>
        <v>17611308.839624085</v>
      </c>
      <c r="CB10" s="48">
        <f>IF(ISERROR((AK10*12+CB9)*(1+'Loan amortization pre-paid'!$B$14)+IF(ISERROR(BY10),0,BY10)+CC10+BZ10),NA(),(AK10*12+CB9)*(1+'Loan amortization pre-paid'!$B$14)+IF(ISERROR(BY10),0,BY10)+CC10+BZ10)</f>
        <v>9813241.8410541117</v>
      </c>
      <c r="CC10" s="48">
        <f>CC9*(1+'Loan amortization pre-paid'!$B$14)</f>
        <v>321538.32150000019</v>
      </c>
      <c r="CD10" s="48">
        <f>'Loan amortization pre-paid'!BW10</f>
        <v>7240935.2690541092</v>
      </c>
      <c r="CE10" t="e">
        <f>IF(BQ10='Retirement Planner'!n_1,'Retirement Planner'!$B$30,NA())</f>
        <v>#N/A</v>
      </c>
    </row>
    <row r="11" spans="1:83" customFormat="1">
      <c r="A11" s="150" t="s">
        <v>73</v>
      </c>
      <c r="B11" s="187">
        <f>'Loan amortization pre-paid'!B17</f>
        <v>7000000</v>
      </c>
      <c r="C11" s="62"/>
      <c r="D11" s="11">
        <f t="shared" si="2"/>
        <v>8</v>
      </c>
      <c r="E11" s="11">
        <f t="shared" si="3"/>
        <v>0</v>
      </c>
      <c r="F11" s="55">
        <f t="shared" si="4"/>
        <v>75222.35823956829</v>
      </c>
      <c r="G11" s="14">
        <f t="shared" si="5"/>
        <v>48491.398015476479</v>
      </c>
      <c r="H11" s="55">
        <f t="shared" si="23"/>
        <v>26730.96022409181</v>
      </c>
      <c r="I11" s="11"/>
      <c r="J11" s="157"/>
      <c r="K11" s="11">
        <f t="shared" si="24"/>
        <v>0</v>
      </c>
      <c r="L11" s="55">
        <f t="shared" si="25"/>
        <v>5792236.8016330861</v>
      </c>
      <c r="N11">
        <f t="shared" si="26"/>
        <v>8</v>
      </c>
      <c r="O11" s="11">
        <f>IF(O10&lt;'Loan amortization pre-paid'!retY,O10+1,NA())</f>
        <v>9</v>
      </c>
      <c r="P11" s="11" t="e">
        <f t="shared" si="0"/>
        <v>#N/A</v>
      </c>
      <c r="Q11" s="11">
        <f>IF(ISERROR(O11),"",SUM(INDEX($F$4:$F$1333,T11):INDEX($F$4:$F$1333,U11)))</f>
        <v>902668.29887481953</v>
      </c>
      <c r="R11" s="14">
        <f>IF(ISERROR(O11),"",SUM(INDEX($G$4:$G$1333,T11):INDEX($G$4:$G$1333,U11)))</f>
        <v>199654.66504550265</v>
      </c>
      <c r="S11" s="14">
        <f>IF(ISERROR(O11),"",SUM(INDEX($H$4:$H$1333,T11):INDEX($H$4:$H$1333,U11)))</f>
        <v>703013.63382931694</v>
      </c>
      <c r="T11" s="55">
        <f t="shared" si="27"/>
        <v>97</v>
      </c>
      <c r="U11" s="55">
        <f t="shared" si="28"/>
        <v>108</v>
      </c>
      <c r="V11" s="11"/>
      <c r="W11" s="11"/>
      <c r="X11" s="11"/>
      <c r="Y11" s="11"/>
      <c r="Z11" s="11"/>
      <c r="AA11" s="56">
        <f t="shared" si="6"/>
        <v>3858459.8580000033</v>
      </c>
      <c r="AB11" s="11">
        <f>'Loan amortization pre-paid'!AB11</f>
        <v>150000</v>
      </c>
      <c r="AC11" s="14">
        <f t="shared" si="7"/>
        <v>3778459.8580000033</v>
      </c>
      <c r="AD11" s="14">
        <f>IF(ISERROR(O11),"",IF(AC11&gt;'Income Tax Slabs'!$C$6,('Income Tax Slabs'!$F$7*(AC11-'Income Tax Slabs'!$C$6)+'Income Tax Slabs'!$D$7)*(1+cess),IF(AC11&gt;'Income Tax Slabs'!$C$5,(20%*(AC11-'Income Tax Slabs'!$C$5)+'Income Tax Slabs'!$D$6)*(1+cess),IF(AC11&gt;'Income Tax Slabs'!$C$4,(10%*(AC11-'Income Tax Slabs'!$C$4))*(1+cess),0))))</f>
        <v>987294.09612200106</v>
      </c>
      <c r="AE11" s="14">
        <f t="shared" si="8"/>
        <v>75579.650253176893</v>
      </c>
      <c r="AF11" s="14">
        <f t="shared" si="9"/>
        <v>157017.49656998998</v>
      </c>
      <c r="AG11" s="11">
        <f t="shared" si="1"/>
        <v>199654.66504550265</v>
      </c>
      <c r="AH11" s="54">
        <f t="shared" si="10"/>
        <v>3508805.1929545007</v>
      </c>
      <c r="AI11" s="14">
        <f t="shared" si="11"/>
        <v>909120.80462294072</v>
      </c>
      <c r="AJ11" s="14">
        <f t="shared" si="12"/>
        <v>78173.291499060346</v>
      </c>
      <c r="AK11" s="14">
        <f t="shared" si="13"/>
        <v>88309.579288676687</v>
      </c>
      <c r="AL11" s="14">
        <f>IF('Detailed Cash Flow Chart'!AH12=0,NA(),'Detailed Cash Flow Chart'!AH12)</f>
        <v>246583.41675921541</v>
      </c>
      <c r="AM11" s="155"/>
      <c r="AN11" s="12"/>
      <c r="AO11" s="58"/>
      <c r="BB11" s="59"/>
      <c r="BC11" s="59"/>
      <c r="BD11" s="59"/>
      <c r="BF11" s="59"/>
      <c r="BG11" s="12"/>
      <c r="BQ11">
        <f t="shared" si="14"/>
        <v>9</v>
      </c>
      <c r="BR11" s="57">
        <f t="shared" si="15"/>
        <v>0.10251518524420855</v>
      </c>
      <c r="BS11" s="57">
        <f t="shared" si="16"/>
        <v>0.19792949493323109</v>
      </c>
      <c r="BT11" s="12" t="e">
        <f t="shared" si="17"/>
        <v>#N/A</v>
      </c>
      <c r="BU11" s="12">
        <f t="shared" si="18"/>
        <v>3536921.5365000023</v>
      </c>
      <c r="BV11" s="12" t="e">
        <f t="shared" si="19"/>
        <v>#N/A</v>
      </c>
      <c r="BW11" s="12" t="e">
        <f t="shared" si="20"/>
        <v>#N/A</v>
      </c>
      <c r="BX11" s="12" t="e">
        <f t="shared" si="21"/>
        <v>#N/A</v>
      </c>
      <c r="BY11" s="12">
        <f>'Detailed Cash Flow Chart'!Q12</f>
        <v>-3536921.5365000023</v>
      </c>
      <c r="BZ11" s="12">
        <f t="shared" si="22"/>
        <v>1078924.9972727871</v>
      </c>
      <c r="CA11" s="48">
        <f>IF(ISERROR((AF11*12+CA10)*(1+'Loan amortization pre-paid'!$B$14)+IF(ISERROR(BY11),0,BY11)+BZ11),NA(),(AF11*12+CA10)*(1+'Loan amortization pre-paid'!$B$14)+IF(ISERROR(BY11),0,BY11)+BZ11)</f>
        <v>18987074.139083143</v>
      </c>
      <c r="CB11" s="48">
        <f>IF(ISERROR((AK11*12+CB10)*(1+'Loan amortization pre-paid'!$B$14)+IF(ISERROR(BY11),0,BY11)+CC11+BZ11),NA(),(AK11*12+CB10)*(1+'Loan amortization pre-paid'!$B$14)+IF(ISERROR(BY11),0,BY11)+CC11+BZ11)</f>
        <v>9855948.0861928407</v>
      </c>
      <c r="CC11" s="48">
        <f>CC10*(1+'Loan amortization pre-paid'!$B$14)</f>
        <v>353692.15365000023</v>
      </c>
      <c r="CD11" s="48">
        <f>'Loan amortization pre-paid'!BW11</f>
        <v>6660974.1876893081</v>
      </c>
      <c r="CE11" t="e">
        <f>IF(BQ11='Retirement Planner'!n_1,'Retirement Planner'!$B$30,NA())</f>
        <v>#N/A</v>
      </c>
    </row>
    <row r="12" spans="1:83" customFormat="1">
      <c r="A12" s="150" t="s">
        <v>74</v>
      </c>
      <c r="B12" s="157">
        <f>'Loan amortization pre-paid'!B18</f>
        <v>15</v>
      </c>
      <c r="C12" s="62"/>
      <c r="D12" s="11">
        <f t="shared" si="2"/>
        <v>9</v>
      </c>
      <c r="E12" s="11">
        <f t="shared" si="3"/>
        <v>0</v>
      </c>
      <c r="F12" s="55">
        <f t="shared" si="4"/>
        <v>75222.35823956829</v>
      </c>
      <c r="G12" s="14">
        <f t="shared" si="5"/>
        <v>48268.640013609052</v>
      </c>
      <c r="H12" s="55">
        <f t="shared" si="23"/>
        <v>26953.718225959237</v>
      </c>
      <c r="I12" s="11"/>
      <c r="J12" s="157"/>
      <c r="K12" s="11">
        <f t="shared" si="24"/>
        <v>0</v>
      </c>
      <c r="L12" s="55">
        <f t="shared" si="25"/>
        <v>5765283.0834071264</v>
      </c>
      <c r="N12">
        <f t="shared" si="26"/>
        <v>9</v>
      </c>
      <c r="O12" s="11">
        <f>IF(O11&lt;'Loan amortization pre-paid'!retY,O11+1,NA())</f>
        <v>10</v>
      </c>
      <c r="P12" s="11" t="e">
        <f t="shared" si="0"/>
        <v>#N/A</v>
      </c>
      <c r="Q12" s="11">
        <f>IF(ISERROR(O12),"",SUM(INDEX($F$4:$F$1333,T12):INDEX($F$4:$F$1333,U12)))</f>
        <v>902668.29887481953</v>
      </c>
      <c r="R12" s="14">
        <f>IF(ISERROR(O12),"",SUM(INDEX($G$4:$G$1333,T12):INDEX($G$4:$G$1333,U12)))</f>
        <v>126039.95099418194</v>
      </c>
      <c r="S12" s="14">
        <f>IF(ISERROR(O12),"",SUM(INDEX($H$4:$H$1333,T12):INDEX($H$4:$H$1333,U12)))</f>
        <v>776628.34788063751</v>
      </c>
      <c r="T12" s="55">
        <f t="shared" si="27"/>
        <v>109</v>
      </c>
      <c r="U12" s="55">
        <f t="shared" si="28"/>
        <v>120</v>
      </c>
      <c r="V12" s="11"/>
      <c r="W12" s="11"/>
      <c r="X12" s="11"/>
      <c r="Y12" s="11"/>
      <c r="Z12" s="11"/>
      <c r="AA12" s="56">
        <f t="shared" si="6"/>
        <v>4244305.8438000036</v>
      </c>
      <c r="AB12" s="11">
        <f>'Loan amortization pre-paid'!AB12</f>
        <v>150000</v>
      </c>
      <c r="AC12" s="14">
        <f t="shared" si="7"/>
        <v>4164305.8438000036</v>
      </c>
      <c r="AD12" s="14">
        <f>IF(ISERROR(O12),"",IF(AC12&gt;'Income Tax Slabs'!$C$6,('Income Tax Slabs'!$F$7*(AC12-'Income Tax Slabs'!$C$6)+'Income Tax Slabs'!$D$7)*(1+cess),IF(AC12&gt;'Income Tax Slabs'!$C$5,(20%*(AC12-'Income Tax Slabs'!$C$5)+'Income Tax Slabs'!$D$6)*(1+cess),IF(AC12&gt;'Income Tax Slabs'!$C$4,(10%*(AC12-'Income Tax Slabs'!$C$4))*(1+cess),0))))</f>
        <v>1106520.5057342011</v>
      </c>
      <c r="AE12" s="14">
        <f t="shared" si="8"/>
        <v>81626.022273431052</v>
      </c>
      <c r="AF12" s="14">
        <f t="shared" si="9"/>
        <v>173189.42256538584</v>
      </c>
      <c r="AG12" s="11">
        <f t="shared" si="1"/>
        <v>126039.95099418194</v>
      </c>
      <c r="AH12" s="54">
        <f t="shared" si="10"/>
        <v>3968265.8928058217</v>
      </c>
      <c r="AI12" s="14">
        <f t="shared" si="11"/>
        <v>1051094.1608769989</v>
      </c>
      <c r="AJ12" s="14">
        <f t="shared" si="12"/>
        <v>55426.344857202144</v>
      </c>
      <c r="AK12" s="14">
        <f t="shared" si="13"/>
        <v>102585.92639725104</v>
      </c>
      <c r="AL12" s="14">
        <f>IF('Detailed Cash Flow Chart'!AH13=0,NA(),'Detailed Cash Flow Chart'!AH13)</f>
        <v>226698.38380266004</v>
      </c>
      <c r="AM12" s="155"/>
      <c r="AN12" s="12"/>
      <c r="AO12" s="58"/>
      <c r="BB12" s="59"/>
      <c r="BC12" s="59"/>
      <c r="BD12" s="59"/>
      <c r="BF12" s="59"/>
      <c r="BG12" s="12"/>
      <c r="BQ12">
        <f t="shared" si="14"/>
        <v>10</v>
      </c>
      <c r="BR12" s="57">
        <f t="shared" si="15"/>
        <v>0.10299442004023596</v>
      </c>
      <c r="BS12" s="57">
        <f t="shared" si="16"/>
        <v>0.16166249713302516</v>
      </c>
      <c r="BT12" s="12" t="e">
        <f t="shared" si="17"/>
        <v>#N/A</v>
      </c>
      <c r="BU12" s="12" t="e">
        <f t="shared" si="18"/>
        <v>#N/A</v>
      </c>
      <c r="BV12" s="12" t="e">
        <f t="shared" si="19"/>
        <v>#N/A</v>
      </c>
      <c r="BW12" s="12" t="e">
        <f t="shared" si="20"/>
        <v>#N/A</v>
      </c>
      <c r="BX12" s="12" t="e">
        <f t="shared" si="21"/>
        <v>#N/A</v>
      </c>
      <c r="BY12" s="12">
        <f>'Detailed Cash Flow Chart'!Q13</f>
        <v>0</v>
      </c>
      <c r="BZ12" s="12">
        <f t="shared" si="22"/>
        <v>1251638.9970546102</v>
      </c>
      <c r="CA12" s="48">
        <f>IF(ISERROR((AF12*12+CA11)*(1+'Loan amortization pre-paid'!$B$14)+IF(ISERROR(BY12),0,BY12)+BZ12),NA(),(AF12*12+CA11)*(1+'Loan amortization pre-paid'!$B$14)+IF(ISERROR(BY12),0,BY12)+BZ12)</f>
        <v>24423520.927909166</v>
      </c>
      <c r="CB12" s="48">
        <f>IF(ISERROR((AK12*12+CB11)*(1+'Loan amortization pre-paid'!$B$14)+IF(ISERROR(BY12),0,BY12)+CC12+BZ12),NA(),(AK12*12+CB11)*(1+'Loan amortization pre-paid'!$B$14)+IF(ISERROR(BY12),0,BY12)+CC12+BZ12)</f>
        <v>13836377.489325453</v>
      </c>
      <c r="CC12" s="48">
        <f>CC11*(1+'Loan amortization pre-paid'!$B$14)</f>
        <v>389061.36901500029</v>
      </c>
      <c r="CD12" s="48">
        <f>'Loan amortization pre-paid'!BW12</f>
        <v>9919870.5120433401</v>
      </c>
      <c r="CE12" t="e">
        <f>IF(BQ12='Retirement Planner'!n_1,'Retirement Planner'!$B$30,NA())</f>
        <v>#N/A</v>
      </c>
    </row>
    <row r="13" spans="1:83" customFormat="1">
      <c r="A13" s="150" t="s">
        <v>75</v>
      </c>
      <c r="B13" s="157">
        <f>'Loan amortization pre-paid'!B19</f>
        <v>12</v>
      </c>
      <c r="C13" s="62"/>
      <c r="D13" s="11">
        <f t="shared" si="2"/>
        <v>10</v>
      </c>
      <c r="E13" s="11">
        <f t="shared" si="3"/>
        <v>0</v>
      </c>
      <c r="F13" s="55">
        <f t="shared" si="4"/>
        <v>75222.35823956829</v>
      </c>
      <c r="G13" s="14">
        <f t="shared" si="5"/>
        <v>48044.02569505939</v>
      </c>
      <c r="H13" s="55">
        <f t="shared" si="23"/>
        <v>27178.332544508899</v>
      </c>
      <c r="I13" s="11"/>
      <c r="J13" s="157"/>
      <c r="K13" s="11">
        <f t="shared" si="24"/>
        <v>0</v>
      </c>
      <c r="L13" s="55">
        <f t="shared" si="25"/>
        <v>5738104.750862617</v>
      </c>
      <c r="N13">
        <f t="shared" si="26"/>
        <v>10</v>
      </c>
      <c r="O13" s="11">
        <f>IF(O12&lt;'Loan amortization pre-paid'!retY,O12+1,NA())</f>
        <v>11</v>
      </c>
      <c r="P13" s="11" t="e">
        <f t="shared" si="0"/>
        <v>#N/A</v>
      </c>
      <c r="Q13" s="11">
        <f>IF(ISERROR(O13),"",SUM(INDEX($F$4:$F$1333,T13):INDEX($F$4:$F$1333,U13)))</f>
        <v>878043.37294559402</v>
      </c>
      <c r="R13" s="14">
        <f>IF(ISERROR(O13),"",SUM(INDEX($G$4:$G$1333,T13):INDEX($G$4:$G$1333,U13)))</f>
        <v>44716.814425733501</v>
      </c>
      <c r="S13" s="14">
        <f>IF(ISERROR(O13),"",SUM(INDEX($H$4:$H$1333,T13):INDEX($H$4:$H$1333,U13)))</f>
        <v>833326.5585198605</v>
      </c>
      <c r="T13" s="55">
        <f t="shared" si="27"/>
        <v>121</v>
      </c>
      <c r="U13" s="55">
        <f t="shared" si="28"/>
        <v>132</v>
      </c>
      <c r="V13" s="11"/>
      <c r="W13" s="11"/>
      <c r="X13" s="11"/>
      <c r="Y13" s="11"/>
      <c r="Z13" s="11"/>
      <c r="AA13" s="56">
        <f t="shared" si="6"/>
        <v>4668736.4281800045</v>
      </c>
      <c r="AB13" s="11">
        <f>'Loan amortization pre-paid'!AB13</f>
        <v>150000</v>
      </c>
      <c r="AC13" s="14">
        <f t="shared" si="7"/>
        <v>4588736.4281800045</v>
      </c>
      <c r="AD13" s="14">
        <f>IF(ISERROR(O13),"",IF(AC13&gt;'Income Tax Slabs'!$C$6,('Income Tax Slabs'!$F$7*(AC13-'Income Tax Slabs'!$C$6)+'Income Tax Slabs'!$D$7)*(1+cess),IF(AC13&gt;'Income Tax Slabs'!$C$5,(20%*(AC13-'Income Tax Slabs'!$C$5)+'Income Tax Slabs'!$D$6)*(1+cess),IF(AC13&gt;'Income Tax Slabs'!$C$4,(10%*(AC13-'Income Tax Slabs'!$C$4))*(1+cess),0))))</f>
        <v>1237669.5563076213</v>
      </c>
      <c r="AE13" s="14">
        <f t="shared" si="8"/>
        <v>88156.104055305535</v>
      </c>
      <c r="AF13" s="14">
        <f t="shared" si="9"/>
        <v>191099.46860072637</v>
      </c>
      <c r="AG13" s="11">
        <f t="shared" si="1"/>
        <v>44716.814425733501</v>
      </c>
      <c r="AH13" s="54">
        <f t="shared" si="10"/>
        <v>4474019.6137542706</v>
      </c>
      <c r="AI13" s="14">
        <f t="shared" si="11"/>
        <v>1207372.0606500695</v>
      </c>
      <c r="AJ13" s="14">
        <f t="shared" si="12"/>
        <v>30297.495657551801</v>
      </c>
      <c r="AK13" s="14">
        <f t="shared" si="13"/>
        <v>120453.97882672287</v>
      </c>
      <c r="AL13" s="14">
        <f>IF('Detailed Cash Flow Chart'!AH14=0,NA(),'Detailed Cash Flow Chart'!AH14)</f>
        <v>240849.06144304798</v>
      </c>
      <c r="AM13" s="155"/>
      <c r="AN13" s="12"/>
      <c r="AO13" s="58"/>
      <c r="BB13" s="59"/>
      <c r="BC13" s="59"/>
      <c r="BD13" s="59"/>
      <c r="BF13" s="59"/>
      <c r="BG13" s="12"/>
      <c r="BQ13">
        <f t="shared" si="14"/>
        <v>11</v>
      </c>
      <c r="BR13" s="57">
        <f t="shared" si="15"/>
        <v>0.10341304780653537</v>
      </c>
      <c r="BS13" s="57">
        <f t="shared" si="16"/>
        <v>0.17417644950906874</v>
      </c>
      <c r="BT13" s="12" t="e">
        <f t="shared" si="17"/>
        <v>#N/A</v>
      </c>
      <c r="BU13" s="12" t="e">
        <f t="shared" si="18"/>
        <v>#N/A</v>
      </c>
      <c r="BV13" s="12">
        <f t="shared" si="19"/>
        <v>5706233.4122200049</v>
      </c>
      <c r="BW13" s="12" t="e">
        <f t="shared" si="20"/>
        <v>#N/A</v>
      </c>
      <c r="BX13" s="12" t="e">
        <f t="shared" si="21"/>
        <v>#N/A</v>
      </c>
      <c r="BY13" s="12">
        <f>'Detailed Cash Flow Chart'!Q14</f>
        <v>-5706233.4122200049</v>
      </c>
      <c r="BZ13" s="12">
        <f t="shared" si="22"/>
        <v>1438170.1168189791</v>
      </c>
      <c r="CA13" s="48">
        <f>IF(ISERROR((AF13*12+CA12)*(1+'Loan amortization pre-paid'!$B$14)+IF(ISERROR(BY13),0,BY13)+BZ13),NA(),(AF13*12+CA12)*(1+'Loan amortization pre-paid'!$B$14)+IF(ISERROR(BY13),0,BY13)+BZ13)</f>
        <v>25120322.710828647</v>
      </c>
      <c r="CB13" s="48">
        <f>IF(ISERROR((AK13*12+CB12)*(1+'Loan amortization pre-paid'!$B$14)+IF(ISERROR(BY13),0,BY13)+CC13+BZ13),NA(),(AK13*12+CB12)*(1+'Loan amortization pre-paid'!$B$14)+IF(ISERROR(BY13),0,BY13)+CC13+BZ13)</f>
        <v>12969911.969286216</v>
      </c>
      <c r="CC13" s="48">
        <f>CC12*(1+'Loan amortization pre-paid'!$B$14)</f>
        <v>427967.50591650035</v>
      </c>
      <c r="CD13" s="48">
        <f>'Loan amortization pre-paid'!BW13</f>
        <v>8701262.7218414079</v>
      </c>
      <c r="CE13" t="e">
        <f>IF(BQ13='Retirement Planner'!n_1,'Retirement Planner'!$B$30,NA())</f>
        <v>#N/A</v>
      </c>
    </row>
    <row r="14" spans="1:83" customFormat="1">
      <c r="A14" s="150" t="s">
        <v>76</v>
      </c>
      <c r="B14" s="156">
        <f>'Loan amortization pre-paid'!B20</f>
        <v>0.1</v>
      </c>
      <c r="C14" s="62"/>
      <c r="D14" s="11">
        <f t="shared" si="2"/>
        <v>11</v>
      </c>
      <c r="E14" s="11">
        <f t="shared" si="3"/>
        <v>0</v>
      </c>
      <c r="F14" s="55">
        <f t="shared" si="4"/>
        <v>75222.35823956829</v>
      </c>
      <c r="G14" s="14">
        <f t="shared" si="5"/>
        <v>47817.53959052181</v>
      </c>
      <c r="H14" s="55">
        <f t="shared" si="23"/>
        <v>27404.81864904648</v>
      </c>
      <c r="I14" s="11"/>
      <c r="J14" s="157"/>
      <c r="K14" s="11">
        <f t="shared" si="24"/>
        <v>0</v>
      </c>
      <c r="L14" s="55">
        <f t="shared" si="25"/>
        <v>5710699.9322135709</v>
      </c>
      <c r="N14">
        <f t="shared" si="26"/>
        <v>11</v>
      </c>
      <c r="O14" s="11">
        <f>IF(O13&lt;'Loan amortization pre-paid'!retY,O13+1,NA())</f>
        <v>12</v>
      </c>
      <c r="P14" s="11" t="e">
        <f t="shared" si="0"/>
        <v>#N/A</v>
      </c>
      <c r="Q14" s="11">
        <f>IF(ISERROR(O14),"",SUM(INDEX($F$4:$F$1333,T14):INDEX($F$4:$F$1333,U14)))</f>
        <v>0</v>
      </c>
      <c r="R14" s="14">
        <f>IF(ISERROR(O14),"",SUM(INDEX($G$4:$G$1333,T14):INDEX($G$4:$G$1333,U14)))</f>
        <v>0</v>
      </c>
      <c r="S14" s="14">
        <f>IF(ISERROR(O14),"",SUM(INDEX($H$4:$H$1333,T14):INDEX($H$4:$H$1333,U14)))</f>
        <v>0</v>
      </c>
      <c r="T14" s="55">
        <f t="shared" si="27"/>
        <v>133</v>
      </c>
      <c r="U14" s="55">
        <f t="shared" si="28"/>
        <v>144</v>
      </c>
      <c r="V14" s="11"/>
      <c r="W14" s="11"/>
      <c r="X14" s="11"/>
      <c r="Y14" s="11"/>
      <c r="Z14" s="11"/>
      <c r="AA14" s="56">
        <f t="shared" si="6"/>
        <v>5135610.0709980056</v>
      </c>
      <c r="AB14" s="11">
        <f>'Loan amortization pre-paid'!AB14</f>
        <v>80000</v>
      </c>
      <c r="AC14" s="14">
        <f t="shared" si="7"/>
        <v>5055610.0709980056</v>
      </c>
      <c r="AD14" s="14">
        <f>IF(ISERROR(O14),"",IF(AC14&gt;'Income Tax Slabs'!$C$6,('Income Tax Slabs'!$F$7*(AC14-'Income Tax Slabs'!$C$6)+'Income Tax Slabs'!$D$7)*(1+cess),IF(AC14&gt;'Income Tax Slabs'!$C$5,(20%*(AC14-'Income Tax Slabs'!$C$5)+'Income Tax Slabs'!$D$6)*(1+cess),IF(AC14&gt;'Income Tax Slabs'!$C$4,(10%*(AC14-'Income Tax Slabs'!$C$4))*(1+cess),0))))</f>
        <v>1381933.5119383836</v>
      </c>
      <c r="AE14" s="14">
        <f t="shared" si="8"/>
        <v>95208.592379729991</v>
      </c>
      <c r="AF14" s="14">
        <f t="shared" si="9"/>
        <v>210931.12087523847</v>
      </c>
      <c r="AG14" s="11">
        <f t="shared" si="1"/>
        <v>0</v>
      </c>
      <c r="AH14" s="54">
        <f t="shared" si="10"/>
        <v>5055610.0709980056</v>
      </c>
      <c r="AI14" s="14">
        <f t="shared" si="11"/>
        <v>1387083.5119383836</v>
      </c>
      <c r="AJ14" s="14">
        <f t="shared" si="12"/>
        <v>-5150</v>
      </c>
      <c r="AK14" s="14">
        <f t="shared" si="13"/>
        <v>210501.95420857181</v>
      </c>
      <c r="AL14" s="14">
        <f>IF('Detailed Cash Flow Chart'!AH15=0,NA(),'Detailed Cash Flow Chart'!AH15)</f>
        <v>230754.27274812781</v>
      </c>
      <c r="AM14" s="155"/>
      <c r="AN14" s="12"/>
      <c r="AO14" s="58"/>
      <c r="BB14" s="59"/>
      <c r="BC14" s="59"/>
      <c r="BD14" s="59"/>
      <c r="BF14" s="59"/>
      <c r="BG14" s="12"/>
      <c r="BQ14">
        <f t="shared" si="14"/>
        <v>12</v>
      </c>
      <c r="BR14" s="57">
        <f t="shared" si="15"/>
        <v>0.10377659561130104</v>
      </c>
      <c r="BS14" s="57">
        <f t="shared" si="16"/>
        <v>0.74757161414639528</v>
      </c>
      <c r="BT14" s="12" t="e">
        <f t="shared" si="17"/>
        <v>#N/A</v>
      </c>
      <c r="BU14" s="12" t="e">
        <f t="shared" si="18"/>
        <v>#N/A</v>
      </c>
      <c r="BV14" s="12" t="e">
        <f t="shared" si="19"/>
        <v>#N/A</v>
      </c>
      <c r="BW14" s="12" t="e">
        <f t="shared" si="20"/>
        <v>#N/A</v>
      </c>
      <c r="BX14" s="12" t="e">
        <f t="shared" si="21"/>
        <v>#N/A</v>
      </c>
      <c r="BY14" s="12">
        <f>'Detailed Cash Flow Chart'!Q15</f>
        <v>0</v>
      </c>
      <c r="BZ14" s="12">
        <f t="shared" si="22"/>
        <v>1639623.7261644977</v>
      </c>
      <c r="CA14" s="48">
        <f>IF(ISERROR((AF14*12+CA13)*(1+'Loan amortization pre-paid'!$B$14)+IF(ISERROR(BY14),0,BY14)+BZ14),NA(),(AF14*12+CA13)*(1+'Loan amortization pre-paid'!$B$14)+IF(ISERROR(BY14),0,BY14)+BZ14)</f>
        <v>32056269.503629159</v>
      </c>
      <c r="CB14" s="48">
        <f>IF(ISERROR((AK14*12+CB13)*(1+'Loan amortization pre-paid'!$B$14)+IF(ISERROR(BY14),0,BY14)+CC14+BZ14),NA(),(AK14*12+CB13)*(1+'Loan amortization pre-paid'!$B$14)+IF(ISERROR(BY14),0,BY14)+CC14+BZ14)</f>
        <v>19155916.944440633</v>
      </c>
      <c r="CC14" s="48">
        <f>CC13*(1+'Loan amortization pre-paid'!$B$14)</f>
        <v>470764.25650815043</v>
      </c>
      <c r="CD14" s="48">
        <f>'Loan amortization pre-paid'!BW14</f>
        <v>13989638.515743194</v>
      </c>
      <c r="CE14" t="e">
        <f>IF(BQ14='Retirement Planner'!n_1,'Retirement Planner'!$B$30,NA())</f>
        <v>#N/A</v>
      </c>
    </row>
    <row r="15" spans="1:83" customFormat="1">
      <c r="A15" s="150" t="s">
        <v>42</v>
      </c>
      <c r="B15" s="151">
        <f>PMT(B14/B13,B12*B13,-B11)</f>
        <v>75222.35823956829</v>
      </c>
      <c r="C15" s="62"/>
      <c r="D15" s="11">
        <f t="shared" si="2"/>
        <v>12</v>
      </c>
      <c r="E15" s="11">
        <f t="shared" si="3"/>
        <v>0</v>
      </c>
      <c r="F15" s="55">
        <f t="shared" si="4"/>
        <v>75222.35823956829</v>
      </c>
      <c r="G15" s="14">
        <f t="shared" si="5"/>
        <v>47589.16610177976</v>
      </c>
      <c r="H15" s="55">
        <f t="shared" si="23"/>
        <v>27633.19213778853</v>
      </c>
      <c r="I15" s="11"/>
      <c r="J15" s="157"/>
      <c r="K15" s="11">
        <f t="shared" si="24"/>
        <v>0</v>
      </c>
      <c r="L15" s="55">
        <f t="shared" si="25"/>
        <v>5683066.7400757819</v>
      </c>
      <c r="N15">
        <f t="shared" si="26"/>
        <v>12</v>
      </c>
      <c r="O15" s="11">
        <f>IF(O14&lt;'Loan amortization pre-paid'!retY,O14+1,NA())</f>
        <v>13</v>
      </c>
      <c r="P15" s="11" t="e">
        <f t="shared" si="0"/>
        <v>#N/A</v>
      </c>
      <c r="Q15" s="11">
        <f>IF(ISERROR(O15),"",SUM(INDEX($F$4:$F$1333,T15):INDEX($F$4:$F$1333,U15)))</f>
        <v>0</v>
      </c>
      <c r="R15" s="14">
        <f>IF(ISERROR(O15),"",SUM(INDEX($G$4:$G$1333,T15):INDEX($G$4:$G$1333,U15)))</f>
        <v>0</v>
      </c>
      <c r="S15" s="14">
        <f>IF(ISERROR(O15),"",SUM(INDEX($H$4:$H$1333,T15):INDEX($H$4:$H$1333,U15)))</f>
        <v>0</v>
      </c>
      <c r="T15" s="55">
        <f t="shared" si="27"/>
        <v>145</v>
      </c>
      <c r="U15" s="55">
        <f t="shared" si="28"/>
        <v>156</v>
      </c>
      <c r="V15" s="11"/>
      <c r="W15" s="11"/>
      <c r="X15" s="11"/>
      <c r="Y15" s="11"/>
      <c r="Z15" s="11"/>
      <c r="AA15" s="56">
        <f t="shared" si="6"/>
        <v>5649171.0780978063</v>
      </c>
      <c r="AB15" s="11">
        <f>'Loan amortization pre-paid'!AB15</f>
        <v>80000</v>
      </c>
      <c r="AC15" s="14">
        <f t="shared" si="7"/>
        <v>5569171.0780978063</v>
      </c>
      <c r="AD15" s="14">
        <f>IF(ISERROR(O15),"",IF(AC15&gt;'Income Tax Slabs'!$C$6,('Income Tax Slabs'!$F$7*(AC15-'Income Tax Slabs'!$C$6)+'Income Tax Slabs'!$D$7)*(1+cess),IF(AC15&gt;'Income Tax Slabs'!$C$5,(20%*(AC15-'Income Tax Slabs'!$C$5)+'Income Tax Slabs'!$D$6)*(1+cess),IF(AC15&gt;'Income Tax Slabs'!$C$4,(10%*(AC15-'Income Tax Slabs'!$C$4))*(1+cess),0))))</f>
        <v>1540623.8631322221</v>
      </c>
      <c r="AE15" s="14">
        <f t="shared" si="8"/>
        <v>102825.27977010839</v>
      </c>
      <c r="AF15" s="14">
        <f t="shared" si="9"/>
        <v>232886.98814369031</v>
      </c>
      <c r="AG15" s="11">
        <f t="shared" si="1"/>
        <v>0</v>
      </c>
      <c r="AH15" s="54">
        <f t="shared" si="10"/>
        <v>5569171.0780978063</v>
      </c>
      <c r="AI15" s="14">
        <f t="shared" si="11"/>
        <v>1545773.8631322221</v>
      </c>
      <c r="AJ15" s="14">
        <f t="shared" si="12"/>
        <v>-5150</v>
      </c>
      <c r="AK15" s="14">
        <f t="shared" si="13"/>
        <v>232457.82147702365</v>
      </c>
      <c r="AL15" s="14">
        <f>IF('Detailed Cash Flow Chart'!AH16=0,NA(),'Detailed Cash Flow Chart'!AH16)</f>
        <v>247876.59269299725</v>
      </c>
      <c r="AM15" s="155"/>
      <c r="AN15" s="12"/>
      <c r="AO15" s="58"/>
      <c r="BB15" s="59"/>
      <c r="BC15" s="59"/>
      <c r="BD15" s="59"/>
      <c r="BF15" s="59"/>
      <c r="BG15" s="12"/>
      <c r="BQ15">
        <f t="shared" si="14"/>
        <v>13</v>
      </c>
      <c r="BR15" s="57">
        <f t="shared" si="15"/>
        <v>0.10409022233110066</v>
      </c>
      <c r="BS15" s="57">
        <f t="shared" si="16"/>
        <v>0.10430243914361625</v>
      </c>
      <c r="BT15" s="12" t="e">
        <f t="shared" si="17"/>
        <v>#N/A</v>
      </c>
      <c r="BU15" s="12" t="e">
        <f t="shared" si="18"/>
        <v>#N/A</v>
      </c>
      <c r="BV15" s="12" t="e">
        <f t="shared" si="19"/>
        <v>#N/A</v>
      </c>
      <c r="BW15" s="12">
        <f t="shared" si="20"/>
        <v>8630678.0359827578</v>
      </c>
      <c r="BX15" s="12" t="e">
        <f t="shared" si="21"/>
        <v>#N/A</v>
      </c>
      <c r="BY15" s="12">
        <f>'Detailed Cash Flow Chart'!Q16</f>
        <v>-8630678.0359827578</v>
      </c>
      <c r="BZ15" s="12">
        <f t="shared" si="22"/>
        <v>1857193.6242576577</v>
      </c>
      <c r="CA15" s="48">
        <f>IF(ISERROR((AF15*12+CA14)*(1+'Loan amortization pre-paid'!$B$14)+IF(ISERROR(BY15),0,BY15)+BZ15),NA(),(AF15*12+CA14)*(1+'Loan amortization pre-paid'!$B$14)+IF(ISERROR(BY15),0,BY15)+BZ15)</f>
        <v>31562520.285763692</v>
      </c>
      <c r="CB15" s="48">
        <f>IF(ISERROR((AK15*12+CB14)*(1+'Loan amortization pre-paid'!$B$14)+IF(ISERROR(BY15),0,BY15)+CC15+BZ15),NA(),(AK15*12+CB14)*(1+'Loan amortization pre-paid'!$B$14)+IF(ISERROR(BY15),0,BY15)+CC15+BZ15)</f>
        <v>17884308.152815275</v>
      </c>
      <c r="CC15" s="48">
        <f>CC14*(1+'Loan amortization pre-paid'!$B$14)</f>
        <v>517840.6821589655</v>
      </c>
      <c r="CD15" s="48">
        <f>'Loan amortization pre-paid'!BW15</f>
        <v>11683561.199089129</v>
      </c>
      <c r="CE15" t="e">
        <f>IF(BQ15='Retirement Planner'!n_1,'Retirement Planner'!$B$30,NA())</f>
        <v>#N/A</v>
      </c>
    </row>
    <row r="16" spans="1:83" customFormat="1">
      <c r="A16" s="152" t="s">
        <v>78</v>
      </c>
      <c r="B16" s="157">
        <f>'Loan amortization pre-paid'!B22</f>
        <v>6000000</v>
      </c>
      <c r="C16" s="62"/>
      <c r="D16" s="11">
        <f t="shared" si="2"/>
        <v>13</v>
      </c>
      <c r="E16" s="11">
        <f t="shared" si="3"/>
        <v>0</v>
      </c>
      <c r="F16" s="55">
        <f t="shared" si="4"/>
        <v>75222.35823956829</v>
      </c>
      <c r="G16" s="14">
        <f t="shared" si="5"/>
        <v>47358.889500631514</v>
      </c>
      <c r="H16" s="55">
        <f t="shared" si="23"/>
        <v>27863.468738936775</v>
      </c>
      <c r="I16" s="11"/>
      <c r="J16" s="157"/>
      <c r="K16" s="11">
        <f t="shared" si="24"/>
        <v>0</v>
      </c>
      <c r="L16" s="55">
        <f t="shared" si="25"/>
        <v>5655203.2713368451</v>
      </c>
      <c r="N16">
        <f t="shared" si="26"/>
        <v>13</v>
      </c>
      <c r="O16" s="11">
        <f>IF(O15&lt;'Loan amortization pre-paid'!retY,O15+1,NA())</f>
        <v>14</v>
      </c>
      <c r="P16" s="11" t="e">
        <f t="shared" si="0"/>
        <v>#N/A</v>
      </c>
      <c r="Q16" s="11">
        <f>IF(ISERROR(O16),"",SUM(INDEX($F$4:$F$1333,T16):INDEX($F$4:$F$1333,U16)))</f>
        <v>0</v>
      </c>
      <c r="R16" s="14">
        <f>IF(ISERROR(O16),"",SUM(INDEX($G$4:$G$1333,T16):INDEX($G$4:$G$1333,U16)))</f>
        <v>0</v>
      </c>
      <c r="S16" s="14">
        <f>IF(ISERROR(O16),"",SUM(INDEX($H$4:$H$1333,T16):INDEX($H$4:$H$1333,U16)))</f>
        <v>0</v>
      </c>
      <c r="T16" s="55">
        <f t="shared" si="27"/>
        <v>157</v>
      </c>
      <c r="U16" s="55">
        <f t="shared" si="28"/>
        <v>168</v>
      </c>
      <c r="V16" s="11"/>
      <c r="W16" s="11"/>
      <c r="X16" s="11"/>
      <c r="Y16" s="11"/>
      <c r="Z16" s="11"/>
      <c r="AA16" s="56">
        <f t="shared" si="6"/>
        <v>6214088.1859075874</v>
      </c>
      <c r="AB16" s="11">
        <f>'Loan amortization pre-paid'!AB16</f>
        <v>80000</v>
      </c>
      <c r="AC16" s="14">
        <f t="shared" si="7"/>
        <v>6134088.1859075874</v>
      </c>
      <c r="AD16" s="14">
        <f>IF(ISERROR(O16),"",IF(AC16&gt;'Income Tax Slabs'!$C$6,('Income Tax Slabs'!$F$7*(AC16-'Income Tax Slabs'!$C$6)+'Income Tax Slabs'!$D$7)*(1+cess),IF(AC16&gt;'Income Tax Slabs'!$C$5,(20%*(AC16-'Income Tax Slabs'!$C$5)+'Income Tax Slabs'!$D$6)*(1+cess),IF(AC16&gt;'Income Tax Slabs'!$C$4,(10%*(AC16-'Income Tax Slabs'!$C$4))*(1+cess),0))))</f>
        <v>1715183.2494454447</v>
      </c>
      <c r="AE16" s="14">
        <f t="shared" si="8"/>
        <v>111051.30215171707</v>
      </c>
      <c r="AF16" s="14">
        <f t="shared" si="9"/>
        <v>257190.77588679479</v>
      </c>
      <c r="AG16" s="11">
        <f t="shared" si="1"/>
        <v>0</v>
      </c>
      <c r="AH16" s="54">
        <f t="shared" si="10"/>
        <v>6134088.1859075874</v>
      </c>
      <c r="AI16" s="14">
        <f t="shared" si="11"/>
        <v>1720333.2494454447</v>
      </c>
      <c r="AJ16" s="14">
        <f t="shared" si="12"/>
        <v>-5150</v>
      </c>
      <c r="AK16" s="14">
        <f t="shared" si="13"/>
        <v>256761.60922012813</v>
      </c>
      <c r="AL16" s="14">
        <f>IF('Detailed Cash Flow Chart'!AH17=0,NA(),'Detailed Cash Flow Chart'!AH17)</f>
        <v>240048.53290579852</v>
      </c>
      <c r="AM16" s="155"/>
      <c r="AN16" s="12"/>
      <c r="AO16" s="58"/>
      <c r="BB16" s="59"/>
      <c r="BC16" s="59"/>
      <c r="BD16" s="59"/>
      <c r="BF16" s="59"/>
      <c r="BG16" s="12"/>
      <c r="BQ16">
        <f t="shared" si="14"/>
        <v>14</v>
      </c>
      <c r="BR16" s="57">
        <f t="shared" si="15"/>
        <v>0.10435871895131021</v>
      </c>
      <c r="BS16" s="57">
        <f t="shared" si="16"/>
        <v>0.10455138738150271</v>
      </c>
      <c r="BT16" s="12" t="e">
        <f t="shared" si="17"/>
        <v>#N/A</v>
      </c>
      <c r="BU16" s="12" t="e">
        <f t="shared" si="18"/>
        <v>#N/A</v>
      </c>
      <c r="BV16" s="12" t="e">
        <f t="shared" si="19"/>
        <v>#N/A</v>
      </c>
      <c r="BW16" s="12" t="e">
        <f t="shared" si="20"/>
        <v>#N/A</v>
      </c>
      <c r="BX16" s="12" t="e">
        <f t="shared" si="21"/>
        <v>#N/A</v>
      </c>
      <c r="BY16" s="12">
        <f>'Detailed Cash Flow Chart'!Q17</f>
        <v>0</v>
      </c>
      <c r="BZ16" s="12">
        <f t="shared" si="22"/>
        <v>2092169.1141982705</v>
      </c>
      <c r="CA16" s="48">
        <f>IF(ISERROR((AF16*12+CA15)*(1+'Loan amortization pre-paid'!$B$14)+IF(ISERROR(BY16),0,BY16)+BZ16),NA(),(AF16*12+CA15)*(1+'Loan amortization pre-paid'!$B$14)+IF(ISERROR(BY16),0,BY16)+BZ16)</f>
        <v>40205859.670244023</v>
      </c>
      <c r="CB16" s="48">
        <f>IF(ISERROR((AK16*12+CB15)*(1+'Loan amortization pre-paid'!$B$14)+IF(ISERROR(BY16),0,BY16)+CC16+BZ16),NA(),(AK16*12+CB15)*(1+'Loan amortization pre-paid'!$B$14)+IF(ISERROR(BY16),0,BY16)+CC16+BZ16)</f>
        <v>25723786.074375629</v>
      </c>
      <c r="CC16" s="48">
        <f>CC15*(1+'Loan amortization pre-paid'!$B$14)</f>
        <v>569624.75037486211</v>
      </c>
      <c r="CD16" s="48">
        <f>'Loan amortization pre-paid'!BW16</f>
        <v>18333339.674902007</v>
      </c>
      <c r="CE16" t="e">
        <f>IF(BQ16='Retirement Planner'!n_1,'Retirement Planner'!$B$30,NA())</f>
        <v>#N/A</v>
      </c>
    </row>
    <row r="17" spans="1:83" customFormat="1">
      <c r="A17" s="153" t="s">
        <v>79</v>
      </c>
      <c r="B17" s="149"/>
      <c r="C17" s="62"/>
      <c r="D17" s="11">
        <f t="shared" si="2"/>
        <v>14</v>
      </c>
      <c r="E17" s="11">
        <f t="shared" si="3"/>
        <v>0</v>
      </c>
      <c r="F17" s="55">
        <f t="shared" si="4"/>
        <v>75222.35823956829</v>
      </c>
      <c r="G17" s="14">
        <f t="shared" si="5"/>
        <v>47126.693927807042</v>
      </c>
      <c r="H17" s="55">
        <f t="shared" si="23"/>
        <v>28095.664311761248</v>
      </c>
      <c r="I17" s="11"/>
      <c r="J17" s="157"/>
      <c r="K17" s="11">
        <f t="shared" si="24"/>
        <v>0</v>
      </c>
      <c r="L17" s="55">
        <f t="shared" si="25"/>
        <v>5627107.6070250841</v>
      </c>
      <c r="N17">
        <f t="shared" si="26"/>
        <v>14</v>
      </c>
      <c r="O17" s="11">
        <f>IF(O16&lt;'Loan amortization pre-paid'!retY,O16+1,NA())</f>
        <v>15</v>
      </c>
      <c r="P17" s="11">
        <f t="shared" si="0"/>
        <v>284089.46285184199</v>
      </c>
      <c r="Q17" s="11">
        <f>IF(ISERROR(O17),"",SUM(INDEX($F$4:$F$1333,T17):INDEX($F$4:$F$1333,U17)))</f>
        <v>0</v>
      </c>
      <c r="R17" s="14">
        <f>IF(ISERROR(O17),"",SUM(INDEX($G$4:$G$1333,T17):INDEX($G$4:$G$1333,U17)))</f>
        <v>0</v>
      </c>
      <c r="S17" s="14">
        <f>IF(ISERROR(O17),"",SUM(INDEX($H$4:$H$1333,T17):INDEX($H$4:$H$1333,U17)))</f>
        <v>0</v>
      </c>
      <c r="T17" s="55">
        <f t="shared" si="27"/>
        <v>169</v>
      </c>
      <c r="U17" s="55">
        <f t="shared" si="28"/>
        <v>180</v>
      </c>
      <c r="V17" s="11"/>
      <c r="W17" s="11"/>
      <c r="X17" s="11"/>
      <c r="Y17" s="11"/>
      <c r="Z17" s="11"/>
      <c r="AA17" s="56">
        <f t="shared" si="6"/>
        <v>6835497.0044983467</v>
      </c>
      <c r="AB17" s="11">
        <f>'Loan amortization pre-paid'!AB17</f>
        <v>80000</v>
      </c>
      <c r="AC17" s="14">
        <f t="shared" si="7"/>
        <v>6755497.0044983467</v>
      </c>
      <c r="AD17" s="14">
        <f>IF(ISERROR(O17),"",IF(AC17&gt;'Income Tax Slabs'!$C$6,('Income Tax Slabs'!$F$7*(AC17-'Income Tax Slabs'!$C$6)+'Income Tax Slabs'!$D$7)*(1+cess),IF(AC17&gt;'Income Tax Slabs'!$C$5,(20%*(AC17-'Income Tax Slabs'!$C$5)+'Income Tax Slabs'!$D$6)*(1+cess),IF(AC17&gt;'Income Tax Slabs'!$C$4,(10%*(AC17-'Income Tax Slabs'!$C$4))*(1+cess),0))))</f>
        <v>1907198.574389989</v>
      </c>
      <c r="AE17" s="14">
        <f t="shared" si="8"/>
        <v>119935.40632385445</v>
      </c>
      <c r="AF17" s="14">
        <f t="shared" si="9"/>
        <v>284089.46285184199</v>
      </c>
      <c r="AG17" s="11">
        <f t="shared" si="1"/>
        <v>0</v>
      </c>
      <c r="AH17" s="54">
        <f t="shared" si="10"/>
        <v>6755497.0044983467</v>
      </c>
      <c r="AI17" s="14">
        <f t="shared" si="11"/>
        <v>1912348.574389989</v>
      </c>
      <c r="AJ17" s="14">
        <f t="shared" si="12"/>
        <v>-5150</v>
      </c>
      <c r="AK17" s="14">
        <f t="shared" si="13"/>
        <v>283660.29618517536</v>
      </c>
      <c r="AL17" s="14">
        <f>IF('Detailed Cash Flow Chart'!AH18=0,NA(),'Detailed Cash Flow Chart'!AH18)</f>
        <v>260766.5400390905</v>
      </c>
      <c r="AM17" s="155"/>
      <c r="AN17" s="12"/>
      <c r="AO17" s="58"/>
      <c r="BB17" s="59"/>
      <c r="BC17" s="59"/>
      <c r="BD17" s="59"/>
      <c r="BF17" s="59"/>
      <c r="BG17" s="12"/>
      <c r="BQ17">
        <f t="shared" si="14"/>
        <v>15</v>
      </c>
      <c r="BR17" s="57">
        <f t="shared" si="15"/>
        <v>0.10458651509682038</v>
      </c>
      <c r="BS17" s="57">
        <f t="shared" si="16"/>
        <v>0.10476132723559273</v>
      </c>
      <c r="BT17" s="12" t="e">
        <f t="shared" si="17"/>
        <v>#N/A</v>
      </c>
      <c r="BU17" s="12" t="e">
        <f t="shared" si="18"/>
        <v>#N/A</v>
      </c>
      <c r="BV17" s="12" t="e">
        <f t="shared" si="19"/>
        <v>#N/A</v>
      </c>
      <c r="BW17" s="12" t="e">
        <f t="shared" si="20"/>
        <v>#N/A</v>
      </c>
      <c r="BX17" s="12">
        <f t="shared" si="21"/>
        <v>12531744.508246966</v>
      </c>
      <c r="BY17" s="12">
        <f>'Detailed Cash Flow Chart'!Q18</f>
        <v>-12531744.508246966</v>
      </c>
      <c r="BZ17" s="12">
        <f t="shared" si="22"/>
        <v>2345942.6433341322</v>
      </c>
      <c r="CA17" s="48">
        <f>IF(ISERROR((AF17*12+CA16)*(1+'Loan amortization pre-paid'!$B$14)+IF(ISERROR(BY17),0,BY17)+BZ17),NA(),(AF17*12+CA16)*(1+'Loan amortization pre-paid'!$B$14)+IF(ISERROR(BY17),0,BY17)+BZ17)</f>
        <v>37790624.681999914</v>
      </c>
      <c r="CB17" s="48">
        <f>IF(ISERROR((AK17*12+CB16)*(1+'Loan amortization pre-paid'!$B$14)+IF(ISERROR(BY17),0,BY17)+CC17+BZ17),NA(),(AK17*12+CB16)*(1+'Loan amortization pre-paid'!$B$14)+IF(ISERROR(BY17),0,BY17)+CC17+BZ17)</f>
        <v>22481265.951957025</v>
      </c>
      <c r="CC17" s="48">
        <f>CC16*(1+'Loan amortization pre-paid'!$B$14)</f>
        <v>626587.2254123484</v>
      </c>
      <c r="CD17" s="48">
        <f>'Loan amortization pre-paid'!BW17</f>
        <v>13725187.68712369</v>
      </c>
      <c r="CE17" t="e">
        <f>IF(BQ17='Retirement Planner'!n_1,'Retirement Planner'!$B$30,NA())</f>
        <v>#N/A</v>
      </c>
    </row>
    <row r="18" spans="1:83" customFormat="1">
      <c r="A18" s="154" t="s">
        <v>48</v>
      </c>
      <c r="B18" s="63" t="s">
        <v>80</v>
      </c>
      <c r="C18" s="62"/>
      <c r="D18" s="11">
        <f t="shared" si="2"/>
        <v>15</v>
      </c>
      <c r="E18" s="11">
        <f t="shared" si="3"/>
        <v>0</v>
      </c>
      <c r="F18" s="55">
        <f t="shared" si="4"/>
        <v>75222.35823956829</v>
      </c>
      <c r="G18" s="14">
        <f t="shared" si="5"/>
        <v>46892.563391875701</v>
      </c>
      <c r="H18" s="55">
        <f t="shared" si="23"/>
        <v>28329.794847692589</v>
      </c>
      <c r="I18" s="11"/>
      <c r="J18" s="157"/>
      <c r="K18" s="11">
        <f t="shared" si="24"/>
        <v>0</v>
      </c>
      <c r="L18" s="55">
        <f t="shared" si="25"/>
        <v>5598777.8121773917</v>
      </c>
      <c r="N18">
        <f t="shared" si="26"/>
        <v>15</v>
      </c>
      <c r="O18" s="11">
        <f>IF(O17&lt;'Loan amortization pre-paid'!retY,O17+1,NA())</f>
        <v>16</v>
      </c>
      <c r="P18" s="11" t="e">
        <f t="shared" si="0"/>
        <v>#N/A</v>
      </c>
      <c r="Q18" s="11">
        <f>IF(ISERROR(O18),"",SUM(INDEX($F$4:$F$1333,T18):INDEX($F$4:$F$1333,U18)))</f>
        <v>0</v>
      </c>
      <c r="R18" s="14">
        <f>IF(ISERROR(O18),"",SUM(INDEX($G$4:$G$1333,T18):INDEX($G$4:$G$1333,U18)))</f>
        <v>0</v>
      </c>
      <c r="S18" s="14">
        <f>IF(ISERROR(O18),"",SUM(INDEX($H$4:$H$1333,T18):INDEX($H$4:$H$1333,U18)))</f>
        <v>0</v>
      </c>
      <c r="T18" s="55">
        <f t="shared" si="27"/>
        <v>181</v>
      </c>
      <c r="U18" s="55">
        <f t="shared" si="28"/>
        <v>192</v>
      </c>
      <c r="V18" s="11"/>
      <c r="W18" s="11"/>
      <c r="X18" s="11"/>
      <c r="Y18" s="11"/>
      <c r="Z18" s="11"/>
      <c r="AA18" s="56">
        <f t="shared" si="6"/>
        <v>7519046.7049481822</v>
      </c>
      <c r="AB18" s="11">
        <f>'Loan amortization pre-paid'!AB18</f>
        <v>80000</v>
      </c>
      <c r="AC18" s="14">
        <f t="shared" si="7"/>
        <v>7439046.7049481822</v>
      </c>
      <c r="AD18" s="14">
        <f>IF(ISERROR(O18),"",IF(AC18&gt;'Income Tax Slabs'!$C$6,('Income Tax Slabs'!$F$7*(AC18-'Income Tax Slabs'!$C$6)+'Income Tax Slabs'!$D$7)*(1+cess),IF(AC18&gt;'Income Tax Slabs'!$C$5,(20%*(AC18-'Income Tax Slabs'!$C$5)+'Income Tax Slabs'!$D$6)*(1+cess),IF(AC18&gt;'Income Tax Slabs'!$C$4,(10%*(AC18-'Income Tax Slabs'!$C$4))*(1+cess),0))))</f>
        <v>2118415.4318289883</v>
      </c>
      <c r="AE18" s="14">
        <f t="shared" si="8"/>
        <v>129530.23882976281</v>
      </c>
      <c r="AF18" s="14">
        <f t="shared" si="9"/>
        <v>313855.70059683669</v>
      </c>
      <c r="AG18" s="11">
        <f t="shared" si="1"/>
        <v>0</v>
      </c>
      <c r="AH18" s="54">
        <f t="shared" si="10"/>
        <v>7439046.7049481822</v>
      </c>
      <c r="AI18" s="14">
        <f t="shared" si="11"/>
        <v>2123565.4318289883</v>
      </c>
      <c r="AJ18" s="14">
        <f t="shared" si="12"/>
        <v>-5150</v>
      </c>
      <c r="AK18" s="14">
        <f t="shared" si="13"/>
        <v>313426.53393017006</v>
      </c>
      <c r="AL18" s="14">
        <f>IF('Detailed Cash Flow Chart'!AH19=0,NA(),'Detailed Cash Flow Chart'!AH19)</f>
        <v>250687.88631283291</v>
      </c>
      <c r="AM18" s="155"/>
      <c r="AN18" s="12"/>
      <c r="AO18" s="58"/>
      <c r="BB18" s="59"/>
      <c r="BC18" s="59"/>
      <c r="BD18" s="59"/>
      <c r="BF18" s="59"/>
      <c r="BG18" s="12"/>
      <c r="BQ18">
        <f t="shared" si="14"/>
        <v>16</v>
      </c>
      <c r="BR18" s="57">
        <f t="shared" si="15"/>
        <v>0.10477769026061456</v>
      </c>
      <c r="BS18" s="57">
        <f t="shared" si="16"/>
        <v>0.10493621470931225</v>
      </c>
      <c r="BT18" s="12" t="e">
        <f t="shared" si="17"/>
        <v>#N/A</v>
      </c>
      <c r="BU18" s="12" t="e">
        <f t="shared" si="18"/>
        <v>#N/A</v>
      </c>
      <c r="BV18" s="12" t="e">
        <f t="shared" si="19"/>
        <v>#N/A</v>
      </c>
      <c r="BW18" s="12" t="e">
        <f t="shared" si="20"/>
        <v>#N/A</v>
      </c>
      <c r="BX18" s="12" t="e">
        <f t="shared" si="21"/>
        <v>#N/A</v>
      </c>
      <c r="BY18" s="12">
        <f>'Detailed Cash Flow Chart'!Q19</f>
        <v>0</v>
      </c>
      <c r="BZ18" s="12">
        <f t="shared" si="22"/>
        <v>2620018.0548008629</v>
      </c>
      <c r="CA18" s="48">
        <f>IF(ISERROR((AF18*12+CA17)*(1+'Loan amortization pre-paid'!$B$14)+IF(ISERROR(BY18),0,BY18)+BZ18),NA(),(AF18*12+CA17)*(1+'Loan amortization pre-paid'!$B$14)+IF(ISERROR(BY18),0,BY18)+BZ18)</f>
        <v>48332600.452879012</v>
      </c>
      <c r="CB18" s="48">
        <f>IF(ISERROR((AK18*12+CB17)*(1+'Loan amortization pre-paid'!$B$14)+IF(ISERROR(BY18),0,BY18)+CC18+BZ18),NA(),(AK18*12+CB17)*(1+'Loan amortization pre-paid'!$B$14)+IF(ISERROR(BY18),0,BY18)+CC18+BZ18)</f>
        <v>32175886.79778542</v>
      </c>
      <c r="CC18" s="48">
        <f>CC17*(1+'Loan amortization pre-paid'!$B$14)</f>
        <v>689245.94795358332</v>
      </c>
      <c r="CD18" s="48">
        <f>'Loan amortization pre-paid'!BW18</f>
        <v>21854954.758515168</v>
      </c>
      <c r="CE18" t="e">
        <f>IF(BQ18='Retirement Planner'!n_1,'Retirement Planner'!$B$30,NA())</f>
        <v>#N/A</v>
      </c>
    </row>
    <row r="19" spans="1:83" customFormat="1">
      <c r="A19" s="157">
        <f>'Loan amortization pre-paid'!A25</f>
        <v>6</v>
      </c>
      <c r="B19" s="157">
        <f>'Loan amortization pre-paid'!B25</f>
        <v>0</v>
      </c>
      <c r="C19" s="62"/>
      <c r="D19" s="11">
        <f t="shared" si="2"/>
        <v>16</v>
      </c>
      <c r="E19" s="11">
        <f t="shared" si="3"/>
        <v>0</v>
      </c>
      <c r="F19" s="55">
        <f t="shared" si="4"/>
        <v>75222.35823956829</v>
      </c>
      <c r="G19" s="14">
        <f t="shared" si="5"/>
        <v>46656.481768144935</v>
      </c>
      <c r="H19" s="55">
        <f t="shared" si="23"/>
        <v>28565.876471423355</v>
      </c>
      <c r="I19" s="11"/>
      <c r="J19" s="157"/>
      <c r="K19" s="11">
        <f t="shared" si="24"/>
        <v>0</v>
      </c>
      <c r="L19" s="55">
        <f t="shared" si="25"/>
        <v>5570211.9357059682</v>
      </c>
      <c r="N19">
        <f t="shared" si="26"/>
        <v>16</v>
      </c>
      <c r="O19" s="11">
        <f>IF(O18&lt;'Loan amortization pre-paid'!retY,O18+1,NA())</f>
        <v>17</v>
      </c>
      <c r="P19" s="11" t="e">
        <f t="shared" si="0"/>
        <v>#N/A</v>
      </c>
      <c r="Q19" s="11">
        <f>IF(ISERROR(O19),"",SUM(INDEX($F$4:$F$1333,T19):INDEX($F$4:$F$1333,U19)))</f>
        <v>0</v>
      </c>
      <c r="R19" s="14">
        <f>IF(ISERROR(O19),"",SUM(INDEX($G$4:$G$1333,T19):INDEX($G$4:$G$1333,U19)))</f>
        <v>0</v>
      </c>
      <c r="S19" s="14">
        <f>IF(ISERROR(O19),"",SUM(INDEX($H$4:$H$1333,T19):INDEX($H$4:$H$1333,U19)))</f>
        <v>0</v>
      </c>
      <c r="T19" s="55">
        <f t="shared" si="27"/>
        <v>193</v>
      </c>
      <c r="U19" s="55">
        <f t="shared" si="28"/>
        <v>204</v>
      </c>
      <c r="V19" s="11"/>
      <c r="W19" s="11"/>
      <c r="X19" s="11"/>
      <c r="Y19" s="11"/>
      <c r="Z19" s="11"/>
      <c r="AA19" s="56">
        <f t="shared" si="6"/>
        <v>8270951.3754430013</v>
      </c>
      <c r="AB19" s="11">
        <f>'Loan amortization pre-paid'!AB19</f>
        <v>80000</v>
      </c>
      <c r="AC19" s="14">
        <f t="shared" si="7"/>
        <v>8190951.3754430013</v>
      </c>
      <c r="AD19" s="14">
        <f>IF(ISERROR(O19),"",IF(AC19&gt;'Income Tax Slabs'!$C$6,('Income Tax Slabs'!$F$7*(AC19-'Income Tax Slabs'!$C$6)+'Income Tax Slabs'!$D$7)*(1+cess),IF(AC19&gt;'Income Tax Slabs'!$C$5,(20%*(AC19-'Income Tax Slabs'!$C$5)+'Income Tax Slabs'!$D$6)*(1+cess),IF(AC19&gt;'Income Tax Slabs'!$C$4,(10%*(AC19-'Income Tax Slabs'!$C$4))*(1+cess),0))))</f>
        <v>2350753.9750118875</v>
      </c>
      <c r="AE19" s="14">
        <f t="shared" si="8"/>
        <v>139892.65793614383</v>
      </c>
      <c r="AF19" s="14">
        <f t="shared" si="9"/>
        <v>346790.45876644895</v>
      </c>
      <c r="AG19" s="11">
        <f t="shared" si="1"/>
        <v>0</v>
      </c>
      <c r="AH19" s="54">
        <f t="shared" si="10"/>
        <v>8190951.3754430013</v>
      </c>
      <c r="AI19" s="14">
        <f t="shared" si="11"/>
        <v>2355903.9750118875</v>
      </c>
      <c r="AJ19" s="14">
        <f t="shared" si="12"/>
        <v>-5150</v>
      </c>
      <c r="AK19" s="14">
        <f t="shared" si="13"/>
        <v>346361.29209978227</v>
      </c>
      <c r="AL19" s="14">
        <f>IF('Detailed Cash Flow Chart'!AH20=0,NA(),'Detailed Cash Flow Chart'!AH20)</f>
        <v>275756.67494411621</v>
      </c>
      <c r="AM19" s="155"/>
      <c r="AN19" s="12"/>
      <c r="AO19" s="58"/>
      <c r="BB19" s="59"/>
      <c r="BC19" s="59"/>
      <c r="BD19" s="59"/>
      <c r="BF19" s="59"/>
      <c r="BG19" s="12"/>
      <c r="BQ19">
        <f t="shared" si="14"/>
        <v>17</v>
      </c>
      <c r="BR19" s="57">
        <f t="shared" si="15"/>
        <v>0.10493598843985508</v>
      </c>
      <c r="BS19" s="57">
        <f t="shared" si="16"/>
        <v>0.10507967451457034</v>
      </c>
      <c r="BT19" s="12" t="e">
        <f t="shared" si="17"/>
        <v>#N/A</v>
      </c>
      <c r="BU19" s="12" t="e">
        <f t="shared" si="18"/>
        <v>#N/A</v>
      </c>
      <c r="BV19" s="12" t="e">
        <f t="shared" si="19"/>
        <v>#N/A</v>
      </c>
      <c r="BW19" s="12" t="e">
        <f t="shared" si="20"/>
        <v>#N/A</v>
      </c>
      <c r="BX19" s="12" t="e">
        <f t="shared" si="21"/>
        <v>#N/A</v>
      </c>
      <c r="BY19" s="12">
        <f>'Detailed Cash Flow Chart'!Q20</f>
        <v>0</v>
      </c>
      <c r="BZ19" s="12">
        <f t="shared" si="22"/>
        <v>2916019.4991849321</v>
      </c>
      <c r="CA19" s="48">
        <f>IF(ISERROR((AF19*12+CA18)*(1+'Loan amortization pre-paid'!$B$14)+IF(ISERROR(BY19),0,BY19)+BZ19),NA(),(AF19*12+CA18)*(1+'Loan amortization pre-paid'!$B$14)+IF(ISERROR(BY19),0,BY19)+BZ19)</f>
        <v>60659514.053068973</v>
      </c>
      <c r="CB19" s="48">
        <f>IF(ISERROR((AK19*12+CB18)*(1+'Loan amortization pre-paid'!$B$14)+IF(ISERROR(BY19),0,BY19)+CC19+BZ19),NA(),(AK19*12+CB18)*(1+'Loan amortization pre-paid'!$B$14)+IF(ISERROR(BY19),0,BY19)+CC19+BZ19)</f>
        <v>43639634.57521496</v>
      </c>
      <c r="CC19" s="48">
        <f>CC18*(1+'Loan amortization pre-paid'!$B$14)</f>
        <v>758170.54274894169</v>
      </c>
      <c r="CD19" s="48">
        <f>'Loan amortization pre-paid'!BW19</f>
        <v>31528438.789268747</v>
      </c>
      <c r="CE19" t="e">
        <f>IF(BQ19='Retirement Planner'!n_1,'Retirement Planner'!$B$30,NA())</f>
        <v>#N/A</v>
      </c>
    </row>
    <row r="20" spans="1:83" customFormat="1">
      <c r="A20" s="157">
        <f>'Loan amortization pre-paid'!A26</f>
        <v>12</v>
      </c>
      <c r="B20" s="157">
        <f>'Loan amortization pre-paid'!B26</f>
        <v>0</v>
      </c>
      <c r="C20" s="47"/>
      <c r="D20" s="11">
        <f t="shared" si="2"/>
        <v>17</v>
      </c>
      <c r="E20" s="11">
        <f t="shared" si="3"/>
        <v>0</v>
      </c>
      <c r="F20" s="55">
        <f t="shared" si="4"/>
        <v>75222.35823956829</v>
      </c>
      <c r="G20" s="14">
        <f t="shared" si="5"/>
        <v>46418.432797549736</v>
      </c>
      <c r="H20" s="55">
        <f t="shared" si="23"/>
        <v>28803.925442018553</v>
      </c>
      <c r="I20" s="11"/>
      <c r="J20" s="157"/>
      <c r="K20" s="11">
        <f t="shared" si="24"/>
        <v>0</v>
      </c>
      <c r="L20" s="55">
        <f t="shared" si="25"/>
        <v>5541408.0102639496</v>
      </c>
      <c r="N20">
        <f t="shared" si="26"/>
        <v>17</v>
      </c>
      <c r="O20" s="11">
        <f>IF(O19&lt;'Loan amortization pre-paid'!retY,O19+1,NA())</f>
        <v>18</v>
      </c>
      <c r="P20" s="11" t="e">
        <f t="shared" si="0"/>
        <v>#N/A</v>
      </c>
      <c r="Q20" s="11">
        <f>IF(ISERROR(O20),"",SUM(INDEX($F$4:$F$1333,T20):INDEX($F$4:$F$1333,U20)))</f>
        <v>0</v>
      </c>
      <c r="R20" s="14">
        <f>IF(ISERROR(O20),"",SUM(INDEX($G$4:$G$1333,T20):INDEX($G$4:$G$1333,U20)))</f>
        <v>0</v>
      </c>
      <c r="S20" s="14">
        <f>IF(ISERROR(O20),"",SUM(INDEX($H$4:$H$1333,T20):INDEX($H$4:$H$1333,U20)))</f>
        <v>0</v>
      </c>
      <c r="T20" s="55">
        <f t="shared" si="27"/>
        <v>205</v>
      </c>
      <c r="U20" s="55">
        <f t="shared" si="28"/>
        <v>216</v>
      </c>
      <c r="V20" s="11"/>
      <c r="W20" s="11"/>
      <c r="X20" s="11"/>
      <c r="Y20" s="11"/>
      <c r="Z20" s="11"/>
      <c r="AA20" s="56">
        <f t="shared" si="6"/>
        <v>9098046.5129873026</v>
      </c>
      <c r="AB20" s="11">
        <f>'Loan amortization pre-paid'!AB20</f>
        <v>80000</v>
      </c>
      <c r="AC20" s="14">
        <f t="shared" si="7"/>
        <v>9018046.5129873026</v>
      </c>
      <c r="AD20" s="14">
        <f>IF(ISERROR(O20),"",IF(AC20&gt;'Income Tax Slabs'!$C$6,('Income Tax Slabs'!$F$7*(AC20-'Income Tax Slabs'!$C$6)+'Income Tax Slabs'!$D$7)*(1+cess),IF(AC20&gt;'Income Tax Slabs'!$C$5,(20%*(AC20-'Income Tax Slabs'!$C$5)+'Income Tax Slabs'!$D$6)*(1+cess),IF(AC20&gt;'Income Tax Slabs'!$C$4,(10%*(AC20-'Income Tax Slabs'!$C$4))*(1+cess),0))))</f>
        <v>2606326.3725130763</v>
      </c>
      <c r="AE20" s="14">
        <f t="shared" si="8"/>
        <v>151084.07057103535</v>
      </c>
      <c r="AF20" s="14">
        <f t="shared" si="9"/>
        <v>383225.94113515021</v>
      </c>
      <c r="AG20" s="11">
        <f t="shared" si="1"/>
        <v>0</v>
      </c>
      <c r="AH20" s="54">
        <f t="shared" si="10"/>
        <v>9018046.5129873026</v>
      </c>
      <c r="AI20" s="14">
        <f t="shared" si="11"/>
        <v>2611476.3725130763</v>
      </c>
      <c r="AJ20" s="14">
        <f t="shared" si="12"/>
        <v>-5150</v>
      </c>
      <c r="AK20" s="14">
        <f t="shared" si="13"/>
        <v>382796.77446848358</v>
      </c>
      <c r="AL20" s="14">
        <f>IF('Detailed Cash Flow Chart'!AH21=0,NA(),'Detailed Cash Flow Chart'!AH21)</f>
        <v>303332.34243852785</v>
      </c>
      <c r="AM20" s="155"/>
      <c r="AN20" s="12"/>
      <c r="AO20" s="58"/>
      <c r="BB20" s="59"/>
      <c r="BC20" s="59"/>
      <c r="BD20" s="59"/>
      <c r="BF20" s="59"/>
      <c r="BG20" s="12"/>
      <c r="BQ20">
        <f t="shared" si="14"/>
        <v>18</v>
      </c>
      <c r="BR20" s="57">
        <f t="shared" si="15"/>
        <v>0.10506483511196962</v>
      </c>
      <c r="BS20" s="57">
        <f t="shared" si="16"/>
        <v>0.10519501803395714</v>
      </c>
      <c r="BT20" s="12" t="e">
        <f t="shared" si="17"/>
        <v>#N/A</v>
      </c>
      <c r="BU20" s="12" t="e">
        <f t="shared" si="18"/>
        <v>#N/A</v>
      </c>
      <c r="BV20" s="12" t="e">
        <f t="shared" si="19"/>
        <v>#N/A</v>
      </c>
      <c r="BW20" s="12" t="e">
        <f t="shared" si="20"/>
        <v>#N/A</v>
      </c>
      <c r="BX20" s="12" t="e">
        <f t="shared" si="21"/>
        <v>#N/A</v>
      </c>
      <c r="BY20" s="12">
        <f>'Detailed Cash Flow Chart'!Q21</f>
        <v>0</v>
      </c>
      <c r="BZ20" s="12">
        <f t="shared" si="22"/>
        <v>3235701.059119727</v>
      </c>
      <c r="CA20" s="48">
        <f>IF(ISERROR((AF20*12+CA19)*(1+'Loan amortization pre-paid'!$B$14)+IF(ISERROR(BY20),0,BY20)+BZ20),NA(),(AF20*12+CA19)*(1+'Loan amortization pre-paid'!$B$14)+IF(ISERROR(BY20),0,BY20)+BZ20)</f>
        <v>75019748.940479591</v>
      </c>
      <c r="CB20" s="48">
        <f>IF(ISERROR((AK20*12+CB19)*(1+'Loan amortization pre-paid'!$B$14)+IF(ISERROR(BY20),0,BY20)+CC20+BZ20),NA(),(AK20*12+CB19)*(1+'Loan amortization pre-paid'!$B$14)+IF(ISERROR(BY20),0,BY20)+CC20+BZ20)</f>
        <v>57126204.111864001</v>
      </c>
      <c r="CC20" s="48">
        <f>CC19*(1+'Loan amortization pre-paid'!$B$14)</f>
        <v>833987.59702383587</v>
      </c>
      <c r="CD20" s="48">
        <f>'Loan amortization pre-paid'!BW20</f>
        <v>42969901.150299333</v>
      </c>
      <c r="CE20">
        <f>IF(BQ20='Retirement Planner'!n_1,'Retirement Planner'!$B$30,NA())</f>
        <v>79278941.019733712</v>
      </c>
    </row>
    <row r="21" spans="1:83" customFormat="1">
      <c r="A21" s="157">
        <f>'Loan amortization pre-paid'!A27</f>
        <v>18</v>
      </c>
      <c r="B21" s="157">
        <f>'Loan amortization pre-paid'!B27</f>
        <v>0</v>
      </c>
      <c r="C21" s="62"/>
      <c r="D21" s="11">
        <f t="shared" si="2"/>
        <v>18</v>
      </c>
      <c r="E21" s="11">
        <f t="shared" si="3"/>
        <v>0</v>
      </c>
      <c r="F21" s="55">
        <f t="shared" si="4"/>
        <v>75222.35823956829</v>
      </c>
      <c r="G21" s="14">
        <f t="shared" si="5"/>
        <v>46178.400085532914</v>
      </c>
      <c r="H21" s="55">
        <f t="shared" si="23"/>
        <v>29043.958154035376</v>
      </c>
      <c r="I21" s="11"/>
      <c r="J21" s="157"/>
      <c r="K21" s="11">
        <f t="shared" si="24"/>
        <v>0</v>
      </c>
      <c r="L21" s="55">
        <f t="shared" si="25"/>
        <v>5512364.0521099139</v>
      </c>
      <c r="N21">
        <f t="shared" si="26"/>
        <v>18</v>
      </c>
      <c r="O21" s="11" t="e">
        <f>IF(O20&lt;'Loan amortization pre-paid'!retY,O20+1,NA())</f>
        <v>#N/A</v>
      </c>
      <c r="P21" s="11" t="e">
        <f t="shared" si="0"/>
        <v>#N/A</v>
      </c>
      <c r="Q21" s="11" t="str">
        <f>IF(ISERROR(O21),"",SUM(INDEX($F$4:$F$1333,T21):INDEX($F$4:$F$1333,U21)))</f>
        <v/>
      </c>
      <c r="R21" s="14" t="str">
        <f>IF(ISERROR(O21),"",SUM(INDEX($G$4:$G$1333,T21):INDEX($G$4:$G$1333,U21)))</f>
        <v/>
      </c>
      <c r="S21" s="14" t="str">
        <f>IF(ISERROR(O21),"",SUM(INDEX($H$4:$H$1333,T21):INDEX($H$4:$H$1333,U21)))</f>
        <v/>
      </c>
      <c r="T21" s="55" t="str">
        <f t="shared" si="27"/>
        <v/>
      </c>
      <c r="U21" s="55" t="str">
        <f t="shared" si="28"/>
        <v/>
      </c>
      <c r="V21" s="11"/>
      <c r="W21" s="11"/>
      <c r="X21" s="11"/>
      <c r="Y21" s="11"/>
      <c r="Z21" s="11"/>
      <c r="AA21" s="56" t="str">
        <f t="shared" si="6"/>
        <v/>
      </c>
      <c r="AB21" s="11" t="str">
        <f>'Loan amortization pre-paid'!AB21</f>
        <v/>
      </c>
      <c r="AC21" s="14" t="str">
        <f t="shared" si="7"/>
        <v/>
      </c>
      <c r="AD21" s="14" t="str">
        <f>IF(ISERROR(O21),"",IF(AC21&gt;'Income Tax Slabs'!$C$6,('Income Tax Slabs'!$F$7*(AC21-'Income Tax Slabs'!$C$6)+'Income Tax Slabs'!$D$7)*(1+cess),IF(AC21&gt;'Income Tax Slabs'!$C$5,(20%*(AC21-'Income Tax Slabs'!$C$5)+'Income Tax Slabs'!$D$6)*(1+cess),IF(AC21&gt;'Income Tax Slabs'!$C$4,(10%*(AC21-'Income Tax Slabs'!$C$4))*(1+cess),0))))</f>
        <v/>
      </c>
      <c r="AE21" s="14" t="str">
        <f t="shared" si="8"/>
        <v/>
      </c>
      <c r="AF21" s="14" t="e">
        <f t="shared" si="9"/>
        <v>#N/A</v>
      </c>
      <c r="AG21" s="11" t="str">
        <f t="shared" si="1"/>
        <v/>
      </c>
      <c r="AH21" s="54" t="str">
        <f t="shared" si="10"/>
        <v/>
      </c>
      <c r="AI21" s="14" t="str">
        <f t="shared" si="11"/>
        <v/>
      </c>
      <c r="AJ21" s="14" t="str">
        <f t="shared" si="12"/>
        <v/>
      </c>
      <c r="AK21" s="14" t="e">
        <f t="shared" si="13"/>
        <v>#N/A</v>
      </c>
      <c r="AL21" s="14">
        <f>IF('Detailed Cash Flow Chart'!AH22=0,NA(),'Detailed Cash Flow Chart'!AH22)</f>
        <v>333665.57668238063</v>
      </c>
      <c r="AM21" s="155"/>
      <c r="AN21" s="12"/>
      <c r="AO21" s="58"/>
      <c r="BB21" s="59"/>
      <c r="BC21" s="59"/>
      <c r="BD21" s="59"/>
      <c r="BF21" s="59"/>
      <c r="BG21" s="12"/>
      <c r="BQ21" t="e">
        <f t="shared" si="14"/>
        <v>#N/A</v>
      </c>
      <c r="BR21" s="57" t="e">
        <f t="shared" si="15"/>
        <v>#N/A</v>
      </c>
      <c r="BS21" s="57" t="e">
        <f t="shared" si="16"/>
        <v>#N/A</v>
      </c>
      <c r="BT21" s="12" t="e">
        <f t="shared" si="17"/>
        <v>#N/A</v>
      </c>
      <c r="BU21" s="12" t="e">
        <f t="shared" si="18"/>
        <v>#N/A</v>
      </c>
      <c r="BV21" s="12" t="e">
        <f t="shared" si="19"/>
        <v>#N/A</v>
      </c>
      <c r="BW21" s="12" t="e">
        <f t="shared" si="20"/>
        <v>#N/A</v>
      </c>
      <c r="BX21" s="12" t="e">
        <f t="shared" si="21"/>
        <v>#N/A</v>
      </c>
      <c r="BY21" s="12">
        <f>'Detailed Cash Flow Chart'!Q22</f>
        <v>0</v>
      </c>
      <c r="BZ21" s="12">
        <f t="shared" si="22"/>
        <v>3580957.1438493053</v>
      </c>
      <c r="CA21" s="48" t="e">
        <f>IF(ISERROR((AF21*12+CA20)*(1+'Loan amortization pre-paid'!$B$14)+IF(ISERROR(BY21),0,BY21)+BZ21),NA(),(AF21*12+CA20)*(1+'Loan amortization pre-paid'!$B$14)+IF(ISERROR(BY21),0,BY21)+BZ21)</f>
        <v>#N/A</v>
      </c>
      <c r="CB21" s="48" t="e">
        <f>IF(ISERROR((AK21*12+CB20)*(1+'Loan amortization pre-paid'!$B$14)+IF(ISERROR(BY21),0,BY21)+CC21+BZ21),NA(),(AK21*12+CB20)*(1+'Loan amortization pre-paid'!$B$14)+IF(ISERROR(BY21),0,BY21)+CC21+BZ21)</f>
        <v>#N/A</v>
      </c>
      <c r="CC21" s="48">
        <f>CC20*(1+'Loan amortization pre-paid'!$B$14)</f>
        <v>917386.35672621953</v>
      </c>
      <c r="CD21" s="48" t="e">
        <f>'Loan amortization pre-paid'!BW21</f>
        <v>#N/A</v>
      </c>
      <c r="CE21" t="e">
        <f>IF(BQ21='Retirement Planner'!n_1,'Retirement Planner'!$B$30,NA())</f>
        <v>#N/A</v>
      </c>
    </row>
    <row r="22" spans="1:83" customFormat="1">
      <c r="A22" s="157">
        <f>'Loan amortization pre-paid'!A28</f>
        <v>0</v>
      </c>
      <c r="B22" s="157">
        <f>'Loan amortization pre-paid'!B28</f>
        <v>0</v>
      </c>
      <c r="C22" s="47"/>
      <c r="D22" s="11">
        <f t="shared" si="2"/>
        <v>19</v>
      </c>
      <c r="E22" s="11">
        <f t="shared" si="3"/>
        <v>0</v>
      </c>
      <c r="F22" s="55">
        <f t="shared" si="4"/>
        <v>75222.35823956829</v>
      </c>
      <c r="G22" s="14">
        <f t="shared" si="5"/>
        <v>45936.367100915952</v>
      </c>
      <c r="H22" s="55">
        <f t="shared" si="23"/>
        <v>29285.991138652338</v>
      </c>
      <c r="I22" s="11"/>
      <c r="J22" s="157"/>
      <c r="K22" s="11">
        <f t="shared" si="24"/>
        <v>0</v>
      </c>
      <c r="L22" s="55">
        <f t="shared" si="25"/>
        <v>5483078.0609712619</v>
      </c>
      <c r="N22" t="e">
        <f t="shared" si="26"/>
        <v>#N/A</v>
      </c>
      <c r="O22" s="11" t="e">
        <f>IF(O21&lt;'Loan amortization pre-paid'!retY,O21+1,NA())</f>
        <v>#N/A</v>
      </c>
      <c r="P22" s="11" t="e">
        <f t="shared" si="0"/>
        <v>#N/A</v>
      </c>
      <c r="Q22" s="11" t="str">
        <f>IF(ISERROR(O22),"",SUM(INDEX($F$4:$F$1333,T22):INDEX($F$4:$F$1333,U22)))</f>
        <v/>
      </c>
      <c r="R22" s="14" t="str">
        <f>IF(ISERROR(O22),"",SUM(INDEX($G$4:$G$1333,T22):INDEX($G$4:$G$1333,U22)))</f>
        <v/>
      </c>
      <c r="S22" s="14" t="str">
        <f>IF(ISERROR(O22),"",SUM(INDEX($H$4:$H$1333,T22):INDEX($H$4:$H$1333,U22)))</f>
        <v/>
      </c>
      <c r="T22" s="55" t="str">
        <f t="shared" si="27"/>
        <v/>
      </c>
      <c r="U22" s="55" t="str">
        <f t="shared" si="28"/>
        <v/>
      </c>
      <c r="V22" s="11"/>
      <c r="W22" s="11"/>
      <c r="X22" s="11"/>
      <c r="Y22" s="11"/>
      <c r="Z22" s="11"/>
      <c r="AA22" s="56" t="str">
        <f t="shared" si="6"/>
        <v/>
      </c>
      <c r="AB22" s="11" t="str">
        <f>'Loan amortization pre-paid'!AB22</f>
        <v/>
      </c>
      <c r="AC22" s="14" t="str">
        <f t="shared" si="7"/>
        <v/>
      </c>
      <c r="AD22" s="14" t="str">
        <f>IF(ISERROR(O22),"",IF(AC22&gt;'Income Tax Slabs'!$C$6,('Income Tax Slabs'!$F$7*(AC22-'Income Tax Slabs'!$C$6)+'Income Tax Slabs'!$D$7)*(1+cess),IF(AC22&gt;'Income Tax Slabs'!$C$5,(20%*(AC22-'Income Tax Slabs'!$C$5)+'Income Tax Slabs'!$D$6)*(1+cess),IF(AC22&gt;'Income Tax Slabs'!$C$4,(10%*(AC22-'Income Tax Slabs'!$C$4))*(1+cess),0))))</f>
        <v/>
      </c>
      <c r="AE22" s="14" t="str">
        <f t="shared" si="8"/>
        <v/>
      </c>
      <c r="AF22" s="14" t="e">
        <f t="shared" si="9"/>
        <v>#N/A</v>
      </c>
      <c r="AG22" s="11" t="str">
        <f t="shared" si="1"/>
        <v/>
      </c>
      <c r="AH22" s="54" t="str">
        <f t="shared" si="10"/>
        <v/>
      </c>
      <c r="AI22" s="14" t="str">
        <f t="shared" si="11"/>
        <v/>
      </c>
      <c r="AJ22" s="14" t="str">
        <f t="shared" si="12"/>
        <v/>
      </c>
      <c r="AK22" s="14" t="e">
        <f t="shared" si="13"/>
        <v>#N/A</v>
      </c>
      <c r="AL22" s="14" t="e">
        <f>IF('Detailed Cash Flow Chart'!AH23=0,NA(),'Detailed Cash Flow Chart'!AH23)</f>
        <v>#N/A</v>
      </c>
      <c r="AM22" s="155"/>
      <c r="AN22" s="12"/>
      <c r="AO22" s="58"/>
      <c r="BB22" s="59"/>
      <c r="BC22" s="59"/>
      <c r="BD22" s="59"/>
      <c r="BF22" s="59"/>
      <c r="BG22" s="64"/>
      <c r="BI22" s="59"/>
      <c r="BQ22" t="e">
        <f t="shared" si="14"/>
        <v>#N/A</v>
      </c>
      <c r="BR22" s="57" t="e">
        <f t="shared" si="15"/>
        <v>#N/A</v>
      </c>
      <c r="BS22" s="57" t="e">
        <f t="shared" si="16"/>
        <v>#N/A</v>
      </c>
      <c r="BT22" s="12" t="e">
        <f t="shared" si="17"/>
        <v>#N/A</v>
      </c>
      <c r="BU22" s="12" t="e">
        <f t="shared" si="18"/>
        <v>#N/A</v>
      </c>
      <c r="BV22" s="12" t="e">
        <f t="shared" si="19"/>
        <v>#N/A</v>
      </c>
      <c r="BW22" s="12" t="e">
        <f t="shared" si="20"/>
        <v>#N/A</v>
      </c>
      <c r="BX22" s="12" t="e">
        <f t="shared" si="21"/>
        <v>#N/A</v>
      </c>
      <c r="BY22" s="12">
        <f>'Detailed Cash Flow Chart'!Q23</f>
        <v>0</v>
      </c>
      <c r="BZ22" s="12">
        <f t="shared" si="22"/>
        <v>3953833.7153572501</v>
      </c>
      <c r="CA22" s="48" t="e">
        <f>IF(ISERROR((AF22*12+CA21)*(1+'Loan amortization pre-paid'!$B$14)+IF(ISERROR(BY22),0,BY22)+BZ22),NA(),(AF22*12+CA21)*(1+'Loan amortization pre-paid'!$B$14)+IF(ISERROR(BY22),0,BY22)+BZ22)</f>
        <v>#N/A</v>
      </c>
      <c r="CB22" s="48" t="e">
        <f>IF(ISERROR((AK22*12+CB21)*(1+'Loan amortization pre-paid'!$B$14)+IF(ISERROR(BY22),0,BY22)+CC22+BZ22),NA(),(AK22*12+CB21)*(1+'Loan amortization pre-paid'!$B$14)+IF(ISERROR(BY22),0,BY22)+CC22+BZ22)</f>
        <v>#N/A</v>
      </c>
      <c r="CC22" s="48">
        <f>CC21*(1+'Loan amortization pre-paid'!$B$14)</f>
        <v>1009124.9923988415</v>
      </c>
      <c r="CD22" s="48" t="e">
        <f>'Loan amortization pre-paid'!BW22</f>
        <v>#N/A</v>
      </c>
      <c r="CE22" t="e">
        <f>IF(BQ22='Retirement Planner'!n_1,'Retirement Planner'!$B$30,NA())</f>
        <v>#N/A</v>
      </c>
    </row>
    <row r="23" spans="1:83" customFormat="1">
      <c r="A23" s="157">
        <f>'Loan amortization pre-paid'!A29</f>
        <v>0</v>
      </c>
      <c r="B23" s="157">
        <f>'Loan amortization pre-paid'!B29</f>
        <v>0</v>
      </c>
      <c r="C23" s="47"/>
      <c r="D23" s="11">
        <f t="shared" si="2"/>
        <v>20</v>
      </c>
      <c r="E23" s="11">
        <f t="shared" si="3"/>
        <v>0</v>
      </c>
      <c r="F23" s="55">
        <f t="shared" si="4"/>
        <v>75222.35823956829</v>
      </c>
      <c r="G23" s="14">
        <f t="shared" si="5"/>
        <v>45692.317174760516</v>
      </c>
      <c r="H23" s="55">
        <f t="shared" si="23"/>
        <v>29530.041064807774</v>
      </c>
      <c r="I23" s="11"/>
      <c r="J23" s="157"/>
      <c r="K23" s="11">
        <f t="shared" si="24"/>
        <v>0</v>
      </c>
      <c r="L23" s="55">
        <f t="shared" si="25"/>
        <v>5453548.0199064538</v>
      </c>
      <c r="N23" t="e">
        <f t="shared" si="26"/>
        <v>#N/A</v>
      </c>
      <c r="O23" s="11" t="e">
        <f>IF(O22&lt;'Loan amortization pre-paid'!retY,O22+1,NA())</f>
        <v>#N/A</v>
      </c>
      <c r="P23" s="11" t="e">
        <f t="shared" si="0"/>
        <v>#N/A</v>
      </c>
      <c r="Q23" s="11" t="str">
        <f>IF(ISERROR(O23),"",SUM(INDEX($F$4:$F$1333,T23):INDEX($F$4:$F$1333,U23)))</f>
        <v/>
      </c>
      <c r="R23" s="14" t="str">
        <f>IF(ISERROR(O23),"",SUM(INDEX($G$4:$G$1333,T23):INDEX($G$4:$G$1333,U23)))</f>
        <v/>
      </c>
      <c r="S23" s="14" t="str">
        <f>IF(ISERROR(O23),"",SUM(INDEX($H$4:$H$1333,T23):INDEX($H$4:$H$1333,U23)))</f>
        <v/>
      </c>
      <c r="T23" s="55" t="str">
        <f t="shared" si="27"/>
        <v/>
      </c>
      <c r="U23" s="55" t="str">
        <f t="shared" si="28"/>
        <v/>
      </c>
      <c r="V23" s="11"/>
      <c r="W23" s="11"/>
      <c r="X23" s="11"/>
      <c r="Y23" s="11"/>
      <c r="Z23" s="11"/>
      <c r="AA23" s="56" t="str">
        <f t="shared" si="6"/>
        <v/>
      </c>
      <c r="AB23" s="11" t="str">
        <f>'Loan amortization pre-paid'!AB23</f>
        <v/>
      </c>
      <c r="AC23" s="14" t="str">
        <f t="shared" si="7"/>
        <v/>
      </c>
      <c r="AD23" s="14" t="str">
        <f>IF(ISERROR(O23),"",IF(AC23&gt;'Income Tax Slabs'!$C$6,('Income Tax Slabs'!$F$7*(AC23-'Income Tax Slabs'!$C$6)+'Income Tax Slabs'!$D$7)*(1+cess),IF(AC23&gt;'Income Tax Slabs'!$C$5,(20%*(AC23-'Income Tax Slabs'!$C$5)+'Income Tax Slabs'!$D$6)*(1+cess),IF(AC23&gt;'Income Tax Slabs'!$C$4,(10%*(AC23-'Income Tax Slabs'!$C$4))*(1+cess),0))))</f>
        <v/>
      </c>
      <c r="AE23" s="14" t="str">
        <f t="shared" si="8"/>
        <v/>
      </c>
      <c r="AF23" s="14" t="e">
        <f t="shared" si="9"/>
        <v>#N/A</v>
      </c>
      <c r="AG23" s="11" t="str">
        <f t="shared" si="1"/>
        <v/>
      </c>
      <c r="AH23" s="54" t="str">
        <f t="shared" si="10"/>
        <v/>
      </c>
      <c r="AI23" s="14" t="str">
        <f t="shared" si="11"/>
        <v/>
      </c>
      <c r="AJ23" s="14" t="str">
        <f t="shared" si="12"/>
        <v/>
      </c>
      <c r="AK23" s="14" t="e">
        <f t="shared" si="13"/>
        <v>#N/A</v>
      </c>
      <c r="AL23" s="14" t="e">
        <f>IF('Detailed Cash Flow Chart'!AH24=0,NA(),'Detailed Cash Flow Chart'!AH24)</f>
        <v>#N/A</v>
      </c>
      <c r="AM23" s="155"/>
      <c r="AN23" s="12"/>
      <c r="BB23" s="59"/>
      <c r="BC23" s="59"/>
      <c r="BD23" s="59"/>
      <c r="BF23" s="59"/>
      <c r="BG23" s="12"/>
      <c r="BI23" s="59"/>
      <c r="BQ23" t="e">
        <f t="shared" si="14"/>
        <v>#N/A</v>
      </c>
      <c r="BR23" s="57" t="e">
        <f t="shared" si="15"/>
        <v>#N/A</v>
      </c>
      <c r="BS23" s="57" t="e">
        <f t="shared" si="16"/>
        <v>#N/A</v>
      </c>
      <c r="BT23" s="12" t="e">
        <f t="shared" si="17"/>
        <v>#N/A</v>
      </c>
      <c r="BU23" s="12" t="e">
        <f t="shared" si="18"/>
        <v>#N/A</v>
      </c>
      <c r="BV23" s="12" t="e">
        <f t="shared" si="19"/>
        <v>#N/A</v>
      </c>
      <c r="BW23" s="12" t="e">
        <f t="shared" si="20"/>
        <v>#N/A</v>
      </c>
      <c r="BX23" s="12" t="e">
        <f t="shared" si="21"/>
        <v>#N/A</v>
      </c>
      <c r="BY23" s="12">
        <f>'Detailed Cash Flow Chart'!Q24</f>
        <v>0</v>
      </c>
      <c r="BZ23" s="12">
        <f t="shared" si="22"/>
        <v>4356540.4125858303</v>
      </c>
      <c r="CA23" s="48" t="e">
        <f>IF(ISERROR((AF23*12+CA22)*(1+'Loan amortization pre-paid'!$B$14)+IF(ISERROR(BY23),0,BY23)+BZ23),NA(),(AF23*12+CA22)*(1+'Loan amortization pre-paid'!$B$14)+IF(ISERROR(BY23),0,BY23)+BZ23)</f>
        <v>#N/A</v>
      </c>
      <c r="CB23" s="48" t="e">
        <f>IF(ISERROR((AK23*12+CB22)*(1+'Loan amortization pre-paid'!$B$14)+IF(ISERROR(BY23),0,BY23)+CC23+BZ23),NA(),(AK23*12+CB22)*(1+'Loan amortization pre-paid'!$B$14)+IF(ISERROR(BY23),0,BY23)+CC23+BZ23)</f>
        <v>#N/A</v>
      </c>
      <c r="CC23" s="48">
        <f>CC22*(1+'Loan amortization pre-paid'!$B$14)</f>
        <v>1110037.4916387259</v>
      </c>
      <c r="CD23" s="48" t="e">
        <f>'Loan amortization pre-paid'!BW23</f>
        <v>#N/A</v>
      </c>
      <c r="CE23" t="e">
        <f>IF(BQ23='Retirement Planner'!n_1,'Retirement Planner'!$B$30,NA())</f>
        <v>#N/A</v>
      </c>
    </row>
    <row r="24" spans="1:83" customFormat="1">
      <c r="A24" s="157">
        <f>'Loan amortization pre-paid'!A30</f>
        <v>0</v>
      </c>
      <c r="B24" s="157">
        <f>'Loan amortization pre-paid'!B30</f>
        <v>0</v>
      </c>
      <c r="C24" s="47"/>
      <c r="D24" s="11">
        <f t="shared" si="2"/>
        <v>21</v>
      </c>
      <c r="E24" s="11">
        <f t="shared" si="3"/>
        <v>0</v>
      </c>
      <c r="F24" s="55">
        <f t="shared" si="4"/>
        <v>75222.35823956829</v>
      </c>
      <c r="G24" s="14">
        <f t="shared" si="5"/>
        <v>45446.233499220449</v>
      </c>
      <c r="H24" s="55">
        <f t="shared" si="23"/>
        <v>29776.124740347841</v>
      </c>
      <c r="I24" s="11"/>
      <c r="J24" s="157"/>
      <c r="K24" s="11">
        <f t="shared" si="24"/>
        <v>0</v>
      </c>
      <c r="L24" s="55">
        <f t="shared" si="25"/>
        <v>5423771.8951661056</v>
      </c>
      <c r="N24" t="e">
        <f t="shared" si="26"/>
        <v>#N/A</v>
      </c>
      <c r="O24" s="11" t="e">
        <f>IF(O23&lt;'Loan amortization pre-paid'!retY,O23+1,NA())</f>
        <v>#N/A</v>
      </c>
      <c r="P24" s="11" t="e">
        <f t="shared" si="0"/>
        <v>#N/A</v>
      </c>
      <c r="Q24" s="11" t="str">
        <f>IF(ISERROR(O24),"",SUM(INDEX($F$4:$F$1333,T24):INDEX($F$4:$F$1333,U24)))</f>
        <v/>
      </c>
      <c r="R24" s="14" t="str">
        <f>IF(ISERROR(O24),"",SUM(INDEX($G$4:$G$1333,T24):INDEX($G$4:$G$1333,U24)))</f>
        <v/>
      </c>
      <c r="S24" s="14" t="str">
        <f>IF(ISERROR(O24),"",SUM(INDEX($H$4:$H$1333,T24):INDEX($H$4:$H$1333,U24)))</f>
        <v/>
      </c>
      <c r="T24" s="55" t="str">
        <f t="shared" si="27"/>
        <v/>
      </c>
      <c r="U24" s="55" t="str">
        <f t="shared" si="28"/>
        <v/>
      </c>
      <c r="V24" s="11"/>
      <c r="W24" s="11"/>
      <c r="X24" s="11"/>
      <c r="Y24" s="11"/>
      <c r="Z24" s="11"/>
      <c r="AA24" s="56" t="str">
        <f t="shared" si="6"/>
        <v/>
      </c>
      <c r="AB24" s="11" t="str">
        <f>'Loan amortization pre-paid'!AB24</f>
        <v/>
      </c>
      <c r="AC24" s="14" t="str">
        <f t="shared" si="7"/>
        <v/>
      </c>
      <c r="AD24" s="14" t="str">
        <f>IF(ISERROR(O24),"",IF(AC24&gt;'Income Tax Slabs'!$C$6,('Income Tax Slabs'!$F$7*(AC24-'Income Tax Slabs'!$C$6)+'Income Tax Slabs'!$D$7)*(1+cess),IF(AC24&gt;'Income Tax Slabs'!$C$5,(20%*(AC24-'Income Tax Slabs'!$C$5)+'Income Tax Slabs'!$D$6)*(1+cess),IF(AC24&gt;'Income Tax Slabs'!$C$4,(10%*(AC24-'Income Tax Slabs'!$C$4))*(1+cess),0))))</f>
        <v/>
      </c>
      <c r="AE24" s="14" t="str">
        <f t="shared" si="8"/>
        <v/>
      </c>
      <c r="AF24" s="14" t="e">
        <f t="shared" si="9"/>
        <v>#N/A</v>
      </c>
      <c r="AG24" s="11" t="str">
        <f t="shared" si="1"/>
        <v/>
      </c>
      <c r="AH24" s="54" t="str">
        <f t="shared" si="10"/>
        <v/>
      </c>
      <c r="AI24" s="14" t="str">
        <f t="shared" si="11"/>
        <v/>
      </c>
      <c r="AJ24" s="14" t="str">
        <f t="shared" si="12"/>
        <v/>
      </c>
      <c r="AK24" s="14" t="e">
        <f t="shared" si="13"/>
        <v>#N/A</v>
      </c>
      <c r="AL24" s="14" t="e">
        <f>IF('Detailed Cash Flow Chart'!AH25=0,NA(),'Detailed Cash Flow Chart'!AH25)</f>
        <v>#N/A</v>
      </c>
      <c r="AM24" s="155"/>
      <c r="AN24" s="12"/>
      <c r="BB24" s="59"/>
      <c r="BC24" s="59"/>
      <c r="BD24" s="59"/>
      <c r="BF24" s="59"/>
      <c r="BG24" s="12"/>
      <c r="BI24" s="59"/>
      <c r="BQ24" t="e">
        <f t="shared" si="14"/>
        <v>#N/A</v>
      </c>
      <c r="BR24" s="57" t="e">
        <f t="shared" si="15"/>
        <v>#N/A</v>
      </c>
      <c r="BS24" s="57" t="e">
        <f t="shared" si="16"/>
        <v>#N/A</v>
      </c>
      <c r="BT24" s="12" t="e">
        <f t="shared" si="17"/>
        <v>#N/A</v>
      </c>
      <c r="BU24" s="12" t="e">
        <f t="shared" si="18"/>
        <v>#N/A</v>
      </c>
      <c r="BV24" s="12" t="e">
        <f t="shared" si="19"/>
        <v>#N/A</v>
      </c>
      <c r="BW24" s="12" t="e">
        <f t="shared" si="20"/>
        <v>#N/A</v>
      </c>
      <c r="BX24" s="12" t="e">
        <f t="shared" si="21"/>
        <v>#N/A</v>
      </c>
      <c r="BY24" s="12">
        <f>'Detailed Cash Flow Chart'!Q25</f>
        <v>0</v>
      </c>
      <c r="BZ24" s="12">
        <f t="shared" si="22"/>
        <v>4791463.645592697</v>
      </c>
      <c r="CA24" s="48" t="e">
        <f>IF(ISERROR((AF24*12+CA23)*(1+'Loan amortization pre-paid'!$B$14)+IF(ISERROR(BY24),0,BY24)+BZ24),NA(),(AF24*12+CA23)*(1+'Loan amortization pre-paid'!$B$14)+IF(ISERROR(BY24),0,BY24)+BZ24)</f>
        <v>#N/A</v>
      </c>
      <c r="CB24" s="48" t="e">
        <f>IF(ISERROR((AK24*12+CB23)*(1+'Loan amortization pre-paid'!$B$14)+IF(ISERROR(BY24),0,BY24)+CC24+BZ24),NA(),(AK24*12+CB23)*(1+'Loan amortization pre-paid'!$B$14)+IF(ISERROR(BY24),0,BY24)+CC24+BZ24)</f>
        <v>#N/A</v>
      </c>
      <c r="CC24" s="48">
        <f>CC23*(1+'Loan amortization pre-paid'!$B$14)</f>
        <v>1221041.2408025987</v>
      </c>
      <c r="CD24" s="48" t="e">
        <f>'Loan amortization pre-paid'!BW24</f>
        <v>#N/A</v>
      </c>
      <c r="CE24" t="e">
        <f>IF(BQ24='Retirement Planner'!n_1,'Retirement Planner'!$B$30,NA())</f>
        <v>#N/A</v>
      </c>
    </row>
    <row r="25" spans="1:83" customFormat="1">
      <c r="A25" s="157">
        <f>'Loan amortization pre-paid'!A31</f>
        <v>0</v>
      </c>
      <c r="B25" s="157">
        <f>'Loan amortization pre-paid'!B31</f>
        <v>0</v>
      </c>
      <c r="C25" s="47"/>
      <c r="D25" s="11">
        <f t="shared" si="2"/>
        <v>22</v>
      </c>
      <c r="E25" s="11">
        <f t="shared" si="3"/>
        <v>0</v>
      </c>
      <c r="F25" s="55">
        <f t="shared" si="4"/>
        <v>75222.35823956829</v>
      </c>
      <c r="G25" s="14">
        <f t="shared" si="5"/>
        <v>45198.099126384215</v>
      </c>
      <c r="H25" s="55">
        <f t="shared" si="23"/>
        <v>30024.259113184075</v>
      </c>
      <c r="I25" s="11"/>
      <c r="J25" s="157"/>
      <c r="K25" s="11">
        <f t="shared" si="24"/>
        <v>0</v>
      </c>
      <c r="L25" s="55">
        <f t="shared" si="25"/>
        <v>5393747.6360529214</v>
      </c>
      <c r="M25" s="59"/>
      <c r="N25" t="e">
        <f t="shared" si="26"/>
        <v>#N/A</v>
      </c>
      <c r="O25" s="11" t="e">
        <f>IF(O24&lt;'Loan amortization pre-paid'!retY,O24+1,NA())</f>
        <v>#N/A</v>
      </c>
      <c r="P25" s="11" t="e">
        <f t="shared" si="0"/>
        <v>#N/A</v>
      </c>
      <c r="Q25" s="11" t="str">
        <f>IF(ISERROR(O25),"",SUM(INDEX($F$4:$F$1333,T25):INDEX($F$4:$F$1333,U25)))</f>
        <v/>
      </c>
      <c r="R25" s="14" t="str">
        <f>IF(ISERROR(O25),"",SUM(INDEX($G$4:$G$1333,T25):INDEX($G$4:$G$1333,U25)))</f>
        <v/>
      </c>
      <c r="S25" s="14" t="str">
        <f>IF(ISERROR(O25),"",SUM(INDEX($H$4:$H$1333,T25):INDEX($H$4:$H$1333,U25)))</f>
        <v/>
      </c>
      <c r="T25" s="55" t="str">
        <f t="shared" si="27"/>
        <v/>
      </c>
      <c r="U25" s="55" t="str">
        <f t="shared" si="28"/>
        <v/>
      </c>
      <c r="V25" s="11"/>
      <c r="W25" s="11"/>
      <c r="X25" s="11"/>
      <c r="Y25" s="11"/>
      <c r="Z25" s="11"/>
      <c r="AA25" s="56" t="str">
        <f t="shared" si="6"/>
        <v/>
      </c>
      <c r="AB25" s="11" t="str">
        <f>'Loan amortization pre-paid'!AB25</f>
        <v/>
      </c>
      <c r="AC25" s="14" t="str">
        <f t="shared" si="7"/>
        <v/>
      </c>
      <c r="AD25" s="14" t="str">
        <f>IF(ISERROR(O25),"",IF(AC25&gt;'Income Tax Slabs'!$C$6,('Income Tax Slabs'!$F$7*(AC25-'Income Tax Slabs'!$C$6)+'Income Tax Slabs'!$D$7)*(1+cess),IF(AC25&gt;'Income Tax Slabs'!$C$5,(20%*(AC25-'Income Tax Slabs'!$C$5)+'Income Tax Slabs'!$D$6)*(1+cess),IF(AC25&gt;'Income Tax Slabs'!$C$4,(10%*(AC25-'Income Tax Slabs'!$C$4))*(1+cess),0))))</f>
        <v/>
      </c>
      <c r="AE25" s="14" t="str">
        <f t="shared" si="8"/>
        <v/>
      </c>
      <c r="AF25" s="14" t="e">
        <f t="shared" si="9"/>
        <v>#N/A</v>
      </c>
      <c r="AG25" s="11" t="str">
        <f t="shared" si="1"/>
        <v/>
      </c>
      <c r="AH25" s="54" t="str">
        <f t="shared" si="10"/>
        <v/>
      </c>
      <c r="AI25" s="14" t="str">
        <f t="shared" si="11"/>
        <v/>
      </c>
      <c r="AJ25" s="14" t="str">
        <f t="shared" si="12"/>
        <v/>
      </c>
      <c r="AK25" s="14" t="e">
        <f t="shared" si="13"/>
        <v>#N/A</v>
      </c>
      <c r="AL25" s="14" t="e">
        <f>IF('Detailed Cash Flow Chart'!AH26=0,NA(),'Detailed Cash Flow Chart'!AH26)</f>
        <v>#N/A</v>
      </c>
      <c r="AM25" s="155"/>
      <c r="AN25" s="12"/>
      <c r="BB25" s="59"/>
      <c r="BC25" s="59"/>
      <c r="BD25" s="59"/>
      <c r="BF25" s="59"/>
      <c r="BG25" s="59"/>
      <c r="BI25" s="59"/>
      <c r="BQ25" t="e">
        <f t="shared" si="14"/>
        <v>#N/A</v>
      </c>
      <c r="BR25" s="57" t="e">
        <f t="shared" si="15"/>
        <v>#N/A</v>
      </c>
      <c r="BS25" s="57" t="e">
        <f t="shared" si="16"/>
        <v>#N/A</v>
      </c>
      <c r="BT25" s="12" t="e">
        <f t="shared" si="17"/>
        <v>#N/A</v>
      </c>
      <c r="BU25" s="12" t="e">
        <f t="shared" si="18"/>
        <v>#N/A</v>
      </c>
      <c r="BV25" s="12" t="e">
        <f t="shared" si="19"/>
        <v>#N/A</v>
      </c>
      <c r="BW25" s="12" t="e">
        <f t="shared" si="20"/>
        <v>#N/A</v>
      </c>
      <c r="BX25" s="12" t="e">
        <f t="shared" si="21"/>
        <v>#N/A</v>
      </c>
      <c r="BY25" s="12">
        <f>'Detailed Cash Flow Chart'!Q26</f>
        <v>0</v>
      </c>
      <c r="BZ25" s="12">
        <f t="shared" si="22"/>
        <v>5261180.7372401133</v>
      </c>
      <c r="CA25" s="48" t="e">
        <f>IF(ISERROR((AF25*12+CA24)*(1+'Loan amortization pre-paid'!$B$14)+IF(ISERROR(BY25),0,BY25)+BZ25),NA(),(AF25*12+CA24)*(1+'Loan amortization pre-paid'!$B$14)+IF(ISERROR(BY25),0,BY25)+BZ25)</f>
        <v>#N/A</v>
      </c>
      <c r="CB25" s="48" t="e">
        <f>IF(ISERROR((AK25*12+CB24)*(1+'Loan amortization pre-paid'!$B$14)+IF(ISERROR(BY25),0,BY25)+CC25+BZ25),NA(),(AK25*12+CB24)*(1+'Loan amortization pre-paid'!$B$14)+IF(ISERROR(BY25),0,BY25)+CC25+BZ25)</f>
        <v>#N/A</v>
      </c>
      <c r="CC25" s="48">
        <f>CC24*(1+'Loan amortization pre-paid'!$B$14)</f>
        <v>1343145.3648828587</v>
      </c>
      <c r="CD25" s="48" t="e">
        <f>'Loan amortization pre-paid'!BW25</f>
        <v>#N/A</v>
      </c>
      <c r="CE25" t="e">
        <f>IF(BQ25='Retirement Planner'!n_1,'Retirement Planner'!$B$30,NA())</f>
        <v>#N/A</v>
      </c>
    </row>
    <row r="26" spans="1:83" customFormat="1">
      <c r="A26" s="157">
        <f>'Loan amortization pre-paid'!A32</f>
        <v>0</v>
      </c>
      <c r="B26" s="157">
        <f>'Loan amortization pre-paid'!B32</f>
        <v>0</v>
      </c>
      <c r="C26" s="47"/>
      <c r="D26" s="11">
        <f t="shared" si="2"/>
        <v>23</v>
      </c>
      <c r="E26" s="11">
        <f t="shared" si="3"/>
        <v>0</v>
      </c>
      <c r="F26" s="55">
        <f t="shared" si="4"/>
        <v>75222.35823956829</v>
      </c>
      <c r="G26" s="14">
        <f t="shared" si="5"/>
        <v>44947.896967107685</v>
      </c>
      <c r="H26" s="55">
        <f t="shared" si="23"/>
        <v>30274.461272460605</v>
      </c>
      <c r="I26" s="11"/>
      <c r="J26" s="157"/>
      <c r="K26" s="11">
        <f t="shared" si="24"/>
        <v>0</v>
      </c>
      <c r="L26" s="55">
        <f t="shared" si="25"/>
        <v>5363473.174780461</v>
      </c>
      <c r="M26" s="59"/>
      <c r="N26" t="e">
        <f t="shared" si="26"/>
        <v>#N/A</v>
      </c>
      <c r="O26" s="11" t="e">
        <f>IF(O25&lt;'Loan amortization pre-paid'!retY,O25+1,NA())</f>
        <v>#N/A</v>
      </c>
      <c r="P26" s="11" t="e">
        <f t="shared" si="0"/>
        <v>#N/A</v>
      </c>
      <c r="Q26" s="11" t="str">
        <f>IF(ISERROR(O26),"",SUM(INDEX($F$4:$F$1333,T26):INDEX($F$4:$F$1333,U26)))</f>
        <v/>
      </c>
      <c r="R26" s="14" t="str">
        <f>IF(ISERROR(O26),"",SUM(INDEX($G$4:$G$1333,T26):INDEX($G$4:$G$1333,U26)))</f>
        <v/>
      </c>
      <c r="S26" s="14" t="str">
        <f>IF(ISERROR(O26),"",SUM(INDEX($H$4:$H$1333,T26):INDEX($H$4:$H$1333,U26)))</f>
        <v/>
      </c>
      <c r="T26" s="55" t="str">
        <f t="shared" si="27"/>
        <v/>
      </c>
      <c r="U26" s="55" t="str">
        <f t="shared" si="28"/>
        <v/>
      </c>
      <c r="V26" s="11"/>
      <c r="W26" s="11"/>
      <c r="X26" s="11"/>
      <c r="Y26" s="11"/>
      <c r="Z26" s="11"/>
      <c r="AA26" s="56" t="str">
        <f t="shared" si="6"/>
        <v/>
      </c>
      <c r="AB26" s="11" t="str">
        <f>'Loan amortization pre-paid'!AB26</f>
        <v/>
      </c>
      <c r="AC26" s="14" t="str">
        <f t="shared" si="7"/>
        <v/>
      </c>
      <c r="AD26" s="14" t="str">
        <f>IF(ISERROR(O26),"",IF(AC26&gt;'Income Tax Slabs'!$C$6,('Income Tax Slabs'!$F$7*(AC26-'Income Tax Slabs'!$C$6)+'Income Tax Slabs'!$D$7)*(1+cess),IF(AC26&gt;'Income Tax Slabs'!$C$5,(20%*(AC26-'Income Tax Slabs'!$C$5)+'Income Tax Slabs'!$D$6)*(1+cess),IF(AC26&gt;'Income Tax Slabs'!$C$4,(10%*(AC26-'Income Tax Slabs'!$C$4))*(1+cess),0))))</f>
        <v/>
      </c>
      <c r="AE26" s="14" t="str">
        <f t="shared" si="8"/>
        <v/>
      </c>
      <c r="AF26" s="14" t="e">
        <f t="shared" si="9"/>
        <v>#N/A</v>
      </c>
      <c r="AG26" s="11" t="str">
        <f t="shared" si="1"/>
        <v/>
      </c>
      <c r="AH26" s="54" t="str">
        <f t="shared" si="10"/>
        <v/>
      </c>
      <c r="AI26" s="14" t="str">
        <f t="shared" si="11"/>
        <v/>
      </c>
      <c r="AJ26" s="14" t="str">
        <f t="shared" si="12"/>
        <v/>
      </c>
      <c r="AK26" s="14" t="e">
        <f t="shared" si="13"/>
        <v>#N/A</v>
      </c>
      <c r="AL26" s="14" t="e">
        <f>IF('Detailed Cash Flow Chart'!AH27=0,NA(),'Detailed Cash Flow Chart'!AH27)</f>
        <v>#N/A</v>
      </c>
      <c r="AM26" s="155"/>
      <c r="AN26" s="12"/>
      <c r="BB26" s="59"/>
      <c r="BC26" s="59"/>
      <c r="BD26" s="59"/>
      <c r="BF26" s="59"/>
      <c r="BG26" s="59"/>
      <c r="BI26" s="59"/>
      <c r="BQ26" t="e">
        <f t="shared" si="14"/>
        <v>#N/A</v>
      </c>
      <c r="BR26" s="57" t="e">
        <f t="shared" si="15"/>
        <v>#N/A</v>
      </c>
      <c r="BS26" s="57" t="e">
        <f t="shared" si="16"/>
        <v>#N/A</v>
      </c>
      <c r="BT26" s="12" t="e">
        <f t="shared" si="17"/>
        <v>#N/A</v>
      </c>
      <c r="BU26" s="12" t="e">
        <f t="shared" si="18"/>
        <v>#N/A</v>
      </c>
      <c r="BV26" s="12" t="e">
        <f t="shared" si="19"/>
        <v>#N/A</v>
      </c>
      <c r="BW26" s="12" t="e">
        <f t="shared" si="20"/>
        <v>#N/A</v>
      </c>
      <c r="BX26" s="12" t="e">
        <f t="shared" si="21"/>
        <v>#N/A</v>
      </c>
      <c r="BY26" s="12">
        <f>'Detailed Cash Flow Chart'!Q27</f>
        <v>0</v>
      </c>
      <c r="BZ26" s="12">
        <f t="shared" si="22"/>
        <v>5768475.1962193232</v>
      </c>
      <c r="CA26" s="48" t="e">
        <f>IF(ISERROR((AF26*12+CA25)*(1+'Loan amortization pre-paid'!$B$14)+IF(ISERROR(BY26),0,BY26)+BZ26),NA(),(AF26*12+CA25)*(1+'Loan amortization pre-paid'!$B$14)+IF(ISERROR(BY26),0,BY26)+BZ26)</f>
        <v>#N/A</v>
      </c>
      <c r="CB26" s="48" t="e">
        <f>IF(ISERROR((AK26*12+CB25)*(1+'Loan amortization pre-paid'!$B$14)+IF(ISERROR(BY26),0,BY26)+CC26+BZ26),NA(),(AK26*12+CB25)*(1+'Loan amortization pre-paid'!$B$14)+IF(ISERROR(BY26),0,BY26)+CC26+BZ26)</f>
        <v>#N/A</v>
      </c>
      <c r="CC26" s="48">
        <f>CC25*(1+'Loan amortization pre-paid'!$B$14)</f>
        <v>1477459.9013711447</v>
      </c>
      <c r="CD26" s="48" t="e">
        <f>'Loan amortization pre-paid'!BW26</f>
        <v>#N/A</v>
      </c>
      <c r="CE26" t="e">
        <f>IF(BQ26='Retirement Planner'!n_1,'Retirement Planner'!$B$30,NA())</f>
        <v>#N/A</v>
      </c>
    </row>
    <row r="27" spans="1:83" customFormat="1">
      <c r="A27" s="157">
        <f>'Loan amortization pre-paid'!A33</f>
        <v>0</v>
      </c>
      <c r="B27" s="157">
        <f>'Loan amortization pre-paid'!B33</f>
        <v>0</v>
      </c>
      <c r="C27" s="47"/>
      <c r="D27" s="11">
        <f t="shared" si="2"/>
        <v>24</v>
      </c>
      <c r="E27" s="11">
        <f t="shared" si="3"/>
        <v>0</v>
      </c>
      <c r="F27" s="55">
        <f t="shared" si="4"/>
        <v>75222.35823956829</v>
      </c>
      <c r="G27" s="14">
        <f t="shared" si="5"/>
        <v>44695.609789837181</v>
      </c>
      <c r="H27" s="55">
        <f t="shared" si="23"/>
        <v>30526.748449731109</v>
      </c>
      <c r="I27" s="11"/>
      <c r="J27" s="157"/>
      <c r="K27" s="11">
        <f t="shared" si="24"/>
        <v>0</v>
      </c>
      <c r="L27" s="55">
        <f t="shared" si="25"/>
        <v>5332946.4263307303</v>
      </c>
      <c r="M27" s="59"/>
      <c r="N27" t="e">
        <f t="shared" si="26"/>
        <v>#N/A</v>
      </c>
      <c r="O27" s="11" t="e">
        <f>IF(O26&lt;'Loan amortization pre-paid'!retY,O26+1,NA())</f>
        <v>#N/A</v>
      </c>
      <c r="P27" s="11" t="e">
        <f t="shared" si="0"/>
        <v>#N/A</v>
      </c>
      <c r="Q27" s="11" t="str">
        <f>IF(ISERROR(O27),"",SUM(INDEX($F$4:$F$1333,T27):INDEX($F$4:$F$1333,U27)))</f>
        <v/>
      </c>
      <c r="R27" s="14" t="str">
        <f>IF(ISERROR(O27),"",SUM(INDEX($G$4:$G$1333,T27):INDEX($G$4:$G$1333,U27)))</f>
        <v/>
      </c>
      <c r="S27" s="14" t="str">
        <f>IF(ISERROR(O27),"",SUM(INDEX($H$4:$H$1333,T27):INDEX($H$4:$H$1333,U27)))</f>
        <v/>
      </c>
      <c r="T27" s="55" t="str">
        <f t="shared" si="27"/>
        <v/>
      </c>
      <c r="U27" s="55" t="str">
        <f t="shared" si="28"/>
        <v/>
      </c>
      <c r="V27" s="11"/>
      <c r="W27" s="11"/>
      <c r="X27" s="11"/>
      <c r="Y27" s="11"/>
      <c r="Z27" s="11"/>
      <c r="AA27" s="56" t="str">
        <f t="shared" si="6"/>
        <v/>
      </c>
      <c r="AB27" s="11" t="str">
        <f>'Loan amortization pre-paid'!AB27</f>
        <v/>
      </c>
      <c r="AC27" s="14" t="str">
        <f t="shared" si="7"/>
        <v/>
      </c>
      <c r="AD27" s="14" t="str">
        <f>IF(ISERROR(O27),"",IF(AC27&gt;'Income Tax Slabs'!$C$6,('Income Tax Slabs'!$F$7*(AC27-'Income Tax Slabs'!$C$6)+'Income Tax Slabs'!$D$7)*(1+cess),IF(AC27&gt;'Income Tax Slabs'!$C$5,(20%*(AC27-'Income Tax Slabs'!$C$5)+'Income Tax Slabs'!$D$6)*(1+cess),IF(AC27&gt;'Income Tax Slabs'!$C$4,(10%*(AC27-'Income Tax Slabs'!$C$4))*(1+cess),0))))</f>
        <v/>
      </c>
      <c r="AE27" s="14" t="str">
        <f t="shared" si="8"/>
        <v/>
      </c>
      <c r="AF27" s="14" t="e">
        <f t="shared" si="9"/>
        <v>#N/A</v>
      </c>
      <c r="AG27" s="11" t="str">
        <f t="shared" si="1"/>
        <v/>
      </c>
      <c r="AH27" s="54" t="str">
        <f t="shared" si="10"/>
        <v/>
      </c>
      <c r="AI27" s="14" t="str">
        <f t="shared" si="11"/>
        <v/>
      </c>
      <c r="AJ27" s="14" t="str">
        <f t="shared" si="12"/>
        <v/>
      </c>
      <c r="AK27" s="14" t="e">
        <f t="shared" si="13"/>
        <v>#N/A</v>
      </c>
      <c r="AL27" s="14" t="e">
        <f>IF('Detailed Cash Flow Chart'!AH28=0,NA(),'Detailed Cash Flow Chart'!AH28)</f>
        <v>#N/A</v>
      </c>
      <c r="AM27" s="155"/>
      <c r="AN27" s="12"/>
      <c r="BF27" s="59"/>
      <c r="BG27" s="59"/>
      <c r="BI27" s="59"/>
      <c r="BQ27" t="e">
        <f t="shared" si="14"/>
        <v>#N/A</v>
      </c>
      <c r="BR27" s="57" t="e">
        <f t="shared" si="15"/>
        <v>#N/A</v>
      </c>
      <c r="BS27" s="57" t="e">
        <f t="shared" si="16"/>
        <v>#N/A</v>
      </c>
      <c r="BT27" s="12" t="e">
        <f t="shared" si="17"/>
        <v>#N/A</v>
      </c>
      <c r="BU27" s="12" t="e">
        <f t="shared" si="18"/>
        <v>#N/A</v>
      </c>
      <c r="BV27" s="12" t="e">
        <f t="shared" si="19"/>
        <v>#N/A</v>
      </c>
      <c r="BW27" s="12" t="e">
        <f t="shared" si="20"/>
        <v>#N/A</v>
      </c>
      <c r="BX27" s="12" t="e">
        <f t="shared" si="21"/>
        <v>#N/A</v>
      </c>
      <c r="BY27" s="12">
        <f>'Detailed Cash Flow Chart'!Q28</f>
        <v>0</v>
      </c>
      <c r="BZ27" s="12">
        <f t="shared" si="22"/>
        <v>6316353.2119168695</v>
      </c>
      <c r="CA27" s="48" t="e">
        <f>IF(ISERROR((AF27*12+CA26)*(1+'Loan amortization pre-paid'!$B$14)+IF(ISERROR(BY27),0,BY27)+BZ27),NA(),(AF27*12+CA26)*(1+'Loan amortization pre-paid'!$B$14)+IF(ISERROR(BY27),0,BY27)+BZ27)</f>
        <v>#N/A</v>
      </c>
      <c r="CB27" s="48" t="e">
        <f>IF(ISERROR((AK27*12+CB26)*(1+'Loan amortization pre-paid'!$B$14)+IF(ISERROR(BY27),0,BY27)+CC27+BZ27),NA(),(AK27*12+CB26)*(1+'Loan amortization pre-paid'!$B$14)+IF(ISERROR(BY27),0,BY27)+CC27+BZ27)</f>
        <v>#N/A</v>
      </c>
      <c r="CC27" s="48">
        <f>CC26*(1+'Loan amortization pre-paid'!$B$14)</f>
        <v>1625205.8915082593</v>
      </c>
      <c r="CD27" s="48" t="e">
        <f>'Loan amortization pre-paid'!BW27</f>
        <v>#N/A</v>
      </c>
      <c r="CE27" t="e">
        <f>IF(BQ27='Retirement Planner'!n_1,'Retirement Planner'!$B$30,NA())</f>
        <v>#N/A</v>
      </c>
    </row>
    <row r="28" spans="1:83" customFormat="1">
      <c r="A28" s="157">
        <f>'Loan amortization pre-paid'!A34</f>
        <v>0</v>
      </c>
      <c r="B28" s="157">
        <f>'Loan amortization pre-paid'!B34</f>
        <v>0</v>
      </c>
      <c r="C28" s="47"/>
      <c r="D28" s="11">
        <f t="shared" si="2"/>
        <v>25</v>
      </c>
      <c r="E28" s="11">
        <f t="shared" si="3"/>
        <v>0</v>
      </c>
      <c r="F28" s="55">
        <f t="shared" si="4"/>
        <v>75222.35823956829</v>
      </c>
      <c r="G28" s="14">
        <f t="shared" si="5"/>
        <v>44441.22021942275</v>
      </c>
      <c r="H28" s="55">
        <f t="shared" si="23"/>
        <v>30781.138020145539</v>
      </c>
      <c r="I28" s="11"/>
      <c r="J28" s="157"/>
      <c r="K28" s="11">
        <f t="shared" si="24"/>
        <v>0</v>
      </c>
      <c r="L28" s="55">
        <f t="shared" si="25"/>
        <v>5302165.2883105846</v>
      </c>
      <c r="M28" s="59"/>
      <c r="N28" t="e">
        <f t="shared" si="26"/>
        <v>#N/A</v>
      </c>
      <c r="O28" s="11" t="e">
        <f>IF(O27&lt;'Loan amortization pre-paid'!retY,O27+1,NA())</f>
        <v>#N/A</v>
      </c>
      <c r="P28" s="11" t="e">
        <f t="shared" si="0"/>
        <v>#N/A</v>
      </c>
      <c r="Q28" s="11" t="str">
        <f>IF(ISERROR(O28),"",SUM(INDEX($F$4:$F$1333,T28):INDEX($F$4:$F$1333,U28)))</f>
        <v/>
      </c>
      <c r="R28" s="14" t="str">
        <f>IF(ISERROR(O28),"",SUM(INDEX($G$4:$G$1333,T28):INDEX($G$4:$G$1333,U28)))</f>
        <v/>
      </c>
      <c r="S28" s="14" t="str">
        <f>IF(ISERROR(O28),"",SUM(INDEX($H$4:$H$1333,T28):INDEX($H$4:$H$1333,U28)))</f>
        <v/>
      </c>
      <c r="T28" s="55" t="str">
        <f t="shared" si="27"/>
        <v/>
      </c>
      <c r="U28" s="55" t="str">
        <f t="shared" si="28"/>
        <v/>
      </c>
      <c r="V28" s="11"/>
      <c r="W28" s="11"/>
      <c r="X28" s="11"/>
      <c r="Y28" s="11"/>
      <c r="Z28" s="11"/>
      <c r="AA28" s="56" t="str">
        <f t="shared" si="6"/>
        <v/>
      </c>
      <c r="AB28" s="11" t="str">
        <f>'Loan amortization pre-paid'!AB28</f>
        <v/>
      </c>
      <c r="AC28" s="14" t="str">
        <f t="shared" si="7"/>
        <v/>
      </c>
      <c r="AD28" s="14" t="str">
        <f>IF(ISERROR(O28),"",IF(AC28&gt;'Income Tax Slabs'!$C$6,('Income Tax Slabs'!$F$7*(AC28-'Income Tax Slabs'!$C$6)+'Income Tax Slabs'!$D$7)*(1+cess),IF(AC28&gt;'Income Tax Slabs'!$C$5,(20%*(AC28-'Income Tax Slabs'!$C$5)+'Income Tax Slabs'!$D$6)*(1+cess),IF(AC28&gt;'Income Tax Slabs'!$C$4,(10%*(AC28-'Income Tax Slabs'!$C$4))*(1+cess),0))))</f>
        <v/>
      </c>
      <c r="AE28" s="14" t="str">
        <f t="shared" si="8"/>
        <v/>
      </c>
      <c r="AF28" s="14" t="e">
        <f t="shared" si="9"/>
        <v>#N/A</v>
      </c>
      <c r="AG28" s="11" t="str">
        <f t="shared" si="1"/>
        <v/>
      </c>
      <c r="AH28" s="54" t="str">
        <f t="shared" si="10"/>
        <v/>
      </c>
      <c r="AI28" s="14" t="str">
        <f t="shared" si="11"/>
        <v/>
      </c>
      <c r="AJ28" s="14" t="str">
        <f t="shared" si="12"/>
        <v/>
      </c>
      <c r="AK28" s="14" t="e">
        <f t="shared" si="13"/>
        <v>#N/A</v>
      </c>
      <c r="AL28" s="14" t="e">
        <f>IF('Detailed Cash Flow Chart'!AH29=0,NA(),'Detailed Cash Flow Chart'!AH29)</f>
        <v>#N/A</v>
      </c>
      <c r="AM28" s="155"/>
      <c r="AN28" s="12"/>
      <c r="BF28" s="59"/>
      <c r="BG28" s="59"/>
      <c r="BI28" s="59"/>
      <c r="BQ28" t="e">
        <f t="shared" si="14"/>
        <v>#N/A</v>
      </c>
      <c r="BR28" s="57" t="e">
        <f t="shared" si="15"/>
        <v>#N/A</v>
      </c>
      <c r="BS28" s="57" t="e">
        <f t="shared" si="16"/>
        <v>#N/A</v>
      </c>
      <c r="BT28" s="12" t="e">
        <f t="shared" si="17"/>
        <v>#N/A</v>
      </c>
      <c r="BU28" s="12" t="e">
        <f t="shared" si="18"/>
        <v>#N/A</v>
      </c>
      <c r="BV28" s="12" t="e">
        <f t="shared" si="19"/>
        <v>#N/A</v>
      </c>
      <c r="BW28" s="12" t="e">
        <f t="shared" si="20"/>
        <v>#N/A</v>
      </c>
      <c r="BX28" s="12" t="e">
        <f t="shared" si="21"/>
        <v>#N/A</v>
      </c>
      <c r="BY28" s="12">
        <f>'Detailed Cash Flow Chart'!Q29</f>
        <v>0</v>
      </c>
      <c r="BZ28" s="12">
        <f t="shared" si="22"/>
        <v>6908061.4688702198</v>
      </c>
      <c r="CA28" s="48" t="e">
        <f>IF(ISERROR((AF28*12+CA27)*(1+'Loan amortization pre-paid'!$B$14)+IF(ISERROR(BY28),0,BY28)+BZ28),NA(),(AF28*12+CA27)*(1+'Loan amortization pre-paid'!$B$14)+IF(ISERROR(BY28),0,BY28)+BZ28)</f>
        <v>#N/A</v>
      </c>
      <c r="CB28" s="48" t="e">
        <f>IF(ISERROR((AK28*12+CB27)*(1+'Loan amortization pre-paid'!$B$14)+IF(ISERROR(BY28),0,BY28)+CC28+BZ28),NA(),(AK28*12+CB27)*(1+'Loan amortization pre-paid'!$B$14)+IF(ISERROR(BY28),0,BY28)+CC28+BZ28)</f>
        <v>#N/A</v>
      </c>
      <c r="CC28" s="48">
        <f>CC27*(1+'Loan amortization pre-paid'!$B$14)</f>
        <v>1787726.4806590853</v>
      </c>
      <c r="CD28" s="48" t="e">
        <f>'Loan amortization pre-paid'!BW28</f>
        <v>#N/A</v>
      </c>
      <c r="CE28" t="e">
        <f>IF(BQ28='Retirement Planner'!n_1,'Retirement Planner'!$B$30,NA())</f>
        <v>#N/A</v>
      </c>
    </row>
    <row r="29" spans="1:83" customFormat="1">
      <c r="C29" s="47"/>
      <c r="D29" s="11">
        <f t="shared" si="2"/>
        <v>26</v>
      </c>
      <c r="E29" s="11">
        <f t="shared" si="3"/>
        <v>0</v>
      </c>
      <c r="F29" s="55">
        <f t="shared" si="4"/>
        <v>75222.35823956829</v>
      </c>
      <c r="G29" s="14">
        <f t="shared" si="5"/>
        <v>44184.710735921544</v>
      </c>
      <c r="H29" s="55">
        <f t="shared" si="23"/>
        <v>31037.647503646745</v>
      </c>
      <c r="I29" s="11"/>
      <c r="J29" s="157"/>
      <c r="K29" s="11">
        <f t="shared" si="24"/>
        <v>0</v>
      </c>
      <c r="L29" s="55">
        <f t="shared" si="25"/>
        <v>5271127.6408069376</v>
      </c>
      <c r="M29" s="59"/>
      <c r="N29" t="e">
        <f t="shared" si="26"/>
        <v>#N/A</v>
      </c>
      <c r="O29" s="11" t="e">
        <f>IF(O28&lt;'Loan amortization pre-paid'!retY,O28+1,NA())</f>
        <v>#N/A</v>
      </c>
      <c r="P29" s="11" t="e">
        <f t="shared" si="0"/>
        <v>#N/A</v>
      </c>
      <c r="Q29" s="11" t="str">
        <f>IF(ISERROR(O29),"",SUM(INDEX($F$4:$F$1333,T29):INDEX($F$4:$F$1333,U29)))</f>
        <v/>
      </c>
      <c r="R29" s="14" t="str">
        <f>IF(ISERROR(O29),"",SUM(INDEX($G$4:$G$1333,T29):INDEX($G$4:$G$1333,U29)))</f>
        <v/>
      </c>
      <c r="S29" s="14" t="str">
        <f>IF(ISERROR(O29),"",SUM(INDEX($H$4:$H$1333,T29):INDEX($H$4:$H$1333,U29)))</f>
        <v/>
      </c>
      <c r="T29" s="55" t="str">
        <f t="shared" si="27"/>
        <v/>
      </c>
      <c r="U29" s="55" t="str">
        <f t="shared" si="28"/>
        <v/>
      </c>
      <c r="V29" s="11"/>
      <c r="W29" s="11"/>
      <c r="X29" s="11"/>
      <c r="Y29" s="11"/>
      <c r="Z29" s="11"/>
      <c r="AA29" s="56" t="str">
        <f t="shared" si="6"/>
        <v/>
      </c>
      <c r="AB29" s="11" t="str">
        <f>'Loan amortization pre-paid'!AB29</f>
        <v/>
      </c>
      <c r="AC29" s="14" t="str">
        <f t="shared" si="7"/>
        <v/>
      </c>
      <c r="AD29" s="14" t="str">
        <f>IF(ISERROR(O29),"",IF(AC29&gt;'Income Tax Slabs'!$C$6,('Income Tax Slabs'!$F$7*(AC29-'Income Tax Slabs'!$C$6)+'Income Tax Slabs'!$D$7)*(1+cess),IF(AC29&gt;'Income Tax Slabs'!$C$5,(20%*(AC29-'Income Tax Slabs'!$C$5)+'Income Tax Slabs'!$D$6)*(1+cess),IF(AC29&gt;'Income Tax Slabs'!$C$4,(10%*(AC29-'Income Tax Slabs'!$C$4))*(1+cess),0))))</f>
        <v/>
      </c>
      <c r="AE29" s="14" t="str">
        <f t="shared" si="8"/>
        <v/>
      </c>
      <c r="AF29" s="14" t="e">
        <f t="shared" si="9"/>
        <v>#N/A</v>
      </c>
      <c r="AG29" s="11" t="str">
        <f t="shared" si="1"/>
        <v/>
      </c>
      <c r="AH29" s="54" t="str">
        <f t="shared" si="10"/>
        <v/>
      </c>
      <c r="AI29" s="14" t="str">
        <f t="shared" si="11"/>
        <v/>
      </c>
      <c r="AJ29" s="14" t="str">
        <f t="shared" si="12"/>
        <v/>
      </c>
      <c r="AK29" s="14" t="e">
        <f t="shared" si="13"/>
        <v>#N/A</v>
      </c>
      <c r="AL29" s="14" t="e">
        <f>IF('Detailed Cash Flow Chart'!AH30=0,NA(),'Detailed Cash Flow Chart'!AH30)</f>
        <v>#N/A</v>
      </c>
      <c r="AM29" s="155"/>
      <c r="AN29" s="12"/>
      <c r="BF29" s="59"/>
      <c r="BG29" s="59"/>
      <c r="BI29" s="59"/>
      <c r="BQ29" t="e">
        <f t="shared" si="14"/>
        <v>#N/A</v>
      </c>
      <c r="BR29" s="57" t="e">
        <f t="shared" si="15"/>
        <v>#N/A</v>
      </c>
      <c r="BS29" s="57" t="e">
        <f t="shared" si="16"/>
        <v>#N/A</v>
      </c>
      <c r="BT29" s="12" t="e">
        <f t="shared" si="17"/>
        <v>#N/A</v>
      </c>
      <c r="BU29" s="12" t="e">
        <f t="shared" si="18"/>
        <v>#N/A</v>
      </c>
      <c r="BV29" s="12" t="e">
        <f t="shared" si="19"/>
        <v>#N/A</v>
      </c>
      <c r="BW29" s="12" t="e">
        <f t="shared" si="20"/>
        <v>#N/A</v>
      </c>
      <c r="BX29" s="12" t="e">
        <f t="shared" si="21"/>
        <v>#N/A</v>
      </c>
      <c r="BY29" s="12">
        <f>'Detailed Cash Flow Chart'!Q30</f>
        <v>0</v>
      </c>
      <c r="BZ29" s="12">
        <f t="shared" si="22"/>
        <v>7547106.386379838</v>
      </c>
      <c r="CA29" s="48" t="e">
        <f>IF(ISERROR((AF29*12+CA28)*(1+'Loan amortization pre-paid'!$B$14)+IF(ISERROR(BY29),0,BY29)+BZ29),NA(),(AF29*12+CA28)*(1+'Loan amortization pre-paid'!$B$14)+IF(ISERROR(BY29),0,BY29)+BZ29)</f>
        <v>#N/A</v>
      </c>
      <c r="CB29" s="48" t="e">
        <f>IF(ISERROR((AK29*12+CB28)*(1+'Loan amortization pre-paid'!$B$14)+IF(ISERROR(BY29),0,BY29)+CC29+BZ29),NA(),(AK29*12+CB28)*(1+'Loan amortization pre-paid'!$B$14)+IF(ISERROR(BY29),0,BY29)+CC29+BZ29)</f>
        <v>#N/A</v>
      </c>
      <c r="CC29" s="48">
        <f>CC28*(1+'Loan amortization pre-paid'!$B$14)</f>
        <v>1966499.1287249939</v>
      </c>
      <c r="CD29" s="48" t="e">
        <f>'Loan amortization pre-paid'!BW29</f>
        <v>#N/A</v>
      </c>
      <c r="CE29" t="e">
        <f>IF(BQ29='Retirement Planner'!n_1,'Retirement Planner'!$B$30,NA())</f>
        <v>#N/A</v>
      </c>
    </row>
    <row r="30" spans="1:83" customFormat="1">
      <c r="C30" s="47"/>
      <c r="D30" s="11">
        <f t="shared" si="2"/>
        <v>27</v>
      </c>
      <c r="E30" s="11">
        <f t="shared" si="3"/>
        <v>0</v>
      </c>
      <c r="F30" s="55">
        <f t="shared" si="4"/>
        <v>75222.35823956829</v>
      </c>
      <c r="G30" s="14">
        <f t="shared" si="5"/>
        <v>43926.063673391152</v>
      </c>
      <c r="H30" s="55">
        <f t="shared" si="23"/>
        <v>31296.294566177137</v>
      </c>
      <c r="I30" s="11"/>
      <c r="J30" s="157"/>
      <c r="K30" s="11">
        <f t="shared" si="24"/>
        <v>0</v>
      </c>
      <c r="L30" s="55">
        <f t="shared" si="25"/>
        <v>5239831.3462407608</v>
      </c>
      <c r="M30" s="59"/>
      <c r="N30" t="e">
        <f t="shared" si="26"/>
        <v>#N/A</v>
      </c>
      <c r="O30" s="11" t="e">
        <f>IF(O29&lt;'Loan amortization pre-paid'!retY,O29+1,NA())</f>
        <v>#N/A</v>
      </c>
      <c r="P30" s="11" t="e">
        <f t="shared" si="0"/>
        <v>#N/A</v>
      </c>
      <c r="Q30" s="11" t="str">
        <f>IF(ISERROR(O30),"",SUM(INDEX($F$4:$F$1333,T30):INDEX($F$4:$F$1333,U30)))</f>
        <v/>
      </c>
      <c r="R30" s="14" t="str">
        <f>IF(ISERROR(O30),"",SUM(INDEX($G$4:$G$1333,T30):INDEX($G$4:$G$1333,U30)))</f>
        <v/>
      </c>
      <c r="S30" s="14" t="str">
        <f>IF(ISERROR(O30),"",SUM(INDEX($H$4:$H$1333,T30):INDEX($H$4:$H$1333,U30)))</f>
        <v/>
      </c>
      <c r="T30" s="55" t="str">
        <f t="shared" si="27"/>
        <v/>
      </c>
      <c r="U30" s="55" t="str">
        <f t="shared" si="28"/>
        <v/>
      </c>
      <c r="V30" s="11"/>
      <c r="W30" s="11"/>
      <c r="X30" s="11"/>
      <c r="Y30" s="11"/>
      <c r="Z30" s="11"/>
      <c r="AA30" s="56" t="str">
        <f t="shared" si="6"/>
        <v/>
      </c>
      <c r="AB30" s="11" t="str">
        <f>'Loan amortization pre-paid'!AB30</f>
        <v/>
      </c>
      <c r="AC30" s="14" t="str">
        <f t="shared" si="7"/>
        <v/>
      </c>
      <c r="AD30" s="14" t="str">
        <f>IF(ISERROR(O30),"",IF(AC30&gt;'Income Tax Slabs'!$C$6,('Income Tax Slabs'!$F$7*(AC30-'Income Tax Slabs'!$C$6)+'Income Tax Slabs'!$D$7)*(1+cess),IF(AC30&gt;'Income Tax Slabs'!$C$5,(20%*(AC30-'Income Tax Slabs'!$C$5)+'Income Tax Slabs'!$D$6)*(1+cess),IF(AC30&gt;'Income Tax Slabs'!$C$4,(10%*(AC30-'Income Tax Slabs'!$C$4))*(1+cess),0))))</f>
        <v/>
      </c>
      <c r="AE30" s="14" t="str">
        <f t="shared" si="8"/>
        <v/>
      </c>
      <c r="AF30" s="14" t="e">
        <f t="shared" si="9"/>
        <v>#N/A</v>
      </c>
      <c r="AG30" s="11" t="str">
        <f t="shared" si="1"/>
        <v/>
      </c>
      <c r="AH30" s="54" t="str">
        <f t="shared" si="10"/>
        <v/>
      </c>
      <c r="AI30" s="14" t="str">
        <f t="shared" si="11"/>
        <v/>
      </c>
      <c r="AJ30" s="14" t="str">
        <f t="shared" si="12"/>
        <v/>
      </c>
      <c r="AK30" s="14" t="e">
        <f t="shared" si="13"/>
        <v>#N/A</v>
      </c>
      <c r="AL30" s="14" t="e">
        <f>IF('Detailed Cash Flow Chart'!AH31=0,NA(),'Detailed Cash Flow Chart'!AH31)</f>
        <v>#N/A</v>
      </c>
      <c r="AM30" s="155"/>
      <c r="AN30" s="12"/>
      <c r="BF30" s="59"/>
      <c r="BG30" s="59"/>
      <c r="BI30" s="59"/>
      <c r="BQ30" t="e">
        <f t="shared" si="14"/>
        <v>#N/A</v>
      </c>
      <c r="BR30" s="57" t="e">
        <f t="shared" si="15"/>
        <v>#N/A</v>
      </c>
      <c r="BS30" s="57" t="e">
        <f t="shared" si="16"/>
        <v>#N/A</v>
      </c>
      <c r="BT30" s="12" t="e">
        <f t="shared" si="17"/>
        <v>#N/A</v>
      </c>
      <c r="BU30" s="12" t="e">
        <f t="shared" si="18"/>
        <v>#N/A</v>
      </c>
      <c r="BV30" s="12" t="e">
        <f t="shared" si="19"/>
        <v>#N/A</v>
      </c>
      <c r="BW30" s="12" t="e">
        <f t="shared" si="20"/>
        <v>#N/A</v>
      </c>
      <c r="BX30" s="12" t="e">
        <f t="shared" si="21"/>
        <v>#N/A</v>
      </c>
      <c r="BY30" s="12">
        <f>'Detailed Cash Flow Chart'!Q31</f>
        <v>0</v>
      </c>
      <c r="BZ30" s="12">
        <f t="shared" si="22"/>
        <v>8237274.8972902251</v>
      </c>
      <c r="CA30" s="48" t="e">
        <f>IF(ISERROR((AF30*12+CA29)*(1+'Loan amortization pre-paid'!$B$14)+IF(ISERROR(BY30),0,BY30)+BZ30),NA(),(AF30*12+CA29)*(1+'Loan amortization pre-paid'!$B$14)+IF(ISERROR(BY30),0,BY30)+BZ30)</f>
        <v>#N/A</v>
      </c>
      <c r="CB30" s="48" t="e">
        <f>IF(ISERROR((AK30*12+CB29)*(1+'Loan amortization pre-paid'!$B$14)+IF(ISERROR(BY30),0,BY30)+CC30+BZ30),NA(),(AK30*12+CB29)*(1+'Loan amortization pre-paid'!$B$14)+IF(ISERROR(BY30),0,BY30)+CC30+BZ30)</f>
        <v>#N/A</v>
      </c>
      <c r="CC30" s="48">
        <f>CC29*(1+'Loan amortization pre-paid'!$B$14)</f>
        <v>2163149.0415974935</v>
      </c>
      <c r="CD30" s="48" t="e">
        <f>'Loan amortization pre-paid'!BW30</f>
        <v>#N/A</v>
      </c>
      <c r="CE30" t="e">
        <f>IF(BQ30='Retirement Planner'!n_1,'Retirement Planner'!$B$30,NA())</f>
        <v>#N/A</v>
      </c>
    </row>
    <row r="31" spans="1:83" customFormat="1">
      <c r="C31" s="47"/>
      <c r="D31" s="11">
        <f t="shared" si="2"/>
        <v>28</v>
      </c>
      <c r="E31" s="11">
        <f t="shared" si="3"/>
        <v>0</v>
      </c>
      <c r="F31" s="55">
        <f t="shared" si="4"/>
        <v>75222.35823956829</v>
      </c>
      <c r="G31" s="14">
        <f t="shared" si="5"/>
        <v>43665.261218673004</v>
      </c>
      <c r="H31" s="55">
        <f t="shared" si="23"/>
        <v>31557.097020895286</v>
      </c>
      <c r="I31" s="11"/>
      <c r="J31" s="157"/>
      <c r="K31" s="11">
        <f t="shared" si="24"/>
        <v>0</v>
      </c>
      <c r="L31" s="55">
        <f t="shared" si="25"/>
        <v>5208274.2492198655</v>
      </c>
      <c r="M31" s="59"/>
      <c r="N31" t="e">
        <f t="shared" si="26"/>
        <v>#N/A</v>
      </c>
      <c r="O31" s="11" t="e">
        <f>IF(O30&lt;'Loan amortization pre-paid'!retY,O30+1,NA())</f>
        <v>#N/A</v>
      </c>
      <c r="P31" s="11" t="e">
        <f t="shared" si="0"/>
        <v>#N/A</v>
      </c>
      <c r="Q31" s="11" t="str">
        <f>IF(ISERROR(O31),"",SUM(INDEX($F$4:$F$1333,T31):INDEX($F$4:$F$1333,U31)))</f>
        <v/>
      </c>
      <c r="R31" s="14" t="str">
        <f>IF(ISERROR(O31),"",SUM(INDEX($G$4:$G$1333,T31):INDEX($G$4:$G$1333,U31)))</f>
        <v/>
      </c>
      <c r="S31" s="14" t="str">
        <f>IF(ISERROR(O31),"",SUM(INDEX($H$4:$H$1333,T31):INDEX($H$4:$H$1333,U31)))</f>
        <v/>
      </c>
      <c r="T31" s="55" t="str">
        <f t="shared" si="27"/>
        <v/>
      </c>
      <c r="U31" s="55" t="str">
        <f t="shared" si="28"/>
        <v/>
      </c>
      <c r="V31" s="11"/>
      <c r="W31" s="11"/>
      <c r="X31" s="11"/>
      <c r="Y31" s="11"/>
      <c r="Z31" s="11"/>
      <c r="AA31" s="56" t="str">
        <f t="shared" si="6"/>
        <v/>
      </c>
      <c r="AB31" s="11" t="str">
        <f>'Loan amortization pre-paid'!AB31</f>
        <v/>
      </c>
      <c r="AC31" s="14" t="str">
        <f t="shared" si="7"/>
        <v/>
      </c>
      <c r="AD31" s="14" t="str">
        <f>IF(ISERROR(O31),"",IF(AC31&gt;'Income Tax Slabs'!$C$6,('Income Tax Slabs'!$F$7*(AC31-'Income Tax Slabs'!$C$6)+'Income Tax Slabs'!$D$7)*(1+cess),IF(AC31&gt;'Income Tax Slabs'!$C$5,(20%*(AC31-'Income Tax Slabs'!$C$5)+'Income Tax Slabs'!$D$6)*(1+cess),IF(AC31&gt;'Income Tax Slabs'!$C$4,(10%*(AC31-'Income Tax Slabs'!$C$4))*(1+cess),0))))</f>
        <v/>
      </c>
      <c r="AE31" s="14" t="str">
        <f t="shared" si="8"/>
        <v/>
      </c>
      <c r="AF31" s="14" t="e">
        <f t="shared" si="9"/>
        <v>#N/A</v>
      </c>
      <c r="AG31" s="11" t="str">
        <f t="shared" si="1"/>
        <v/>
      </c>
      <c r="AH31" s="54" t="str">
        <f t="shared" si="10"/>
        <v/>
      </c>
      <c r="AI31" s="14" t="str">
        <f t="shared" si="11"/>
        <v/>
      </c>
      <c r="AJ31" s="14" t="str">
        <f t="shared" si="12"/>
        <v/>
      </c>
      <c r="AK31" s="14" t="e">
        <f t="shared" si="13"/>
        <v>#N/A</v>
      </c>
      <c r="AL31" s="14" t="e">
        <f>IF('Detailed Cash Flow Chart'!AH32=0,NA(),'Detailed Cash Flow Chart'!AH32)</f>
        <v>#N/A</v>
      </c>
      <c r="AM31" s="155"/>
      <c r="AN31" s="12"/>
      <c r="BF31" s="59"/>
      <c r="BG31" s="59"/>
      <c r="BI31" s="59"/>
      <c r="BQ31" t="e">
        <f t="shared" si="14"/>
        <v>#N/A</v>
      </c>
      <c r="BR31" s="57" t="e">
        <f t="shared" si="15"/>
        <v>#N/A</v>
      </c>
      <c r="BS31" s="57" t="e">
        <f t="shared" si="16"/>
        <v>#N/A</v>
      </c>
      <c r="BT31" s="12" t="e">
        <f t="shared" si="17"/>
        <v>#N/A</v>
      </c>
      <c r="BU31" s="12" t="e">
        <f t="shared" si="18"/>
        <v>#N/A</v>
      </c>
      <c r="BV31" s="12" t="e">
        <f t="shared" si="19"/>
        <v>#N/A</v>
      </c>
      <c r="BW31" s="12" t="e">
        <f t="shared" si="20"/>
        <v>#N/A</v>
      </c>
      <c r="BX31" s="12" t="e">
        <f t="shared" si="21"/>
        <v>#N/A</v>
      </c>
      <c r="BY31" s="12">
        <f>'Detailed Cash Flow Chart'!Q32</f>
        <v>0</v>
      </c>
      <c r="BZ31" s="12">
        <f t="shared" si="22"/>
        <v>8982656.8890734445</v>
      </c>
      <c r="CA31" s="48" t="e">
        <f>IF(ISERROR((AF31*12+CA30)*(1+'Loan amortization pre-paid'!$B$14)+IF(ISERROR(BY31),0,BY31)+BZ31),NA(),(AF31*12+CA30)*(1+'Loan amortization pre-paid'!$B$14)+IF(ISERROR(BY31),0,BY31)+BZ31)</f>
        <v>#N/A</v>
      </c>
      <c r="CB31" s="48" t="e">
        <f>IF(ISERROR((AK31*12+CB30)*(1+'Loan amortization pre-paid'!$B$14)+IF(ISERROR(BY31),0,BY31)+CC31+BZ31),NA(),(AK31*12+CB30)*(1+'Loan amortization pre-paid'!$B$14)+IF(ISERROR(BY31),0,BY31)+CC31+BZ31)</f>
        <v>#N/A</v>
      </c>
      <c r="CC31" s="48">
        <f>CC30*(1+'Loan amortization pre-paid'!$B$14)</f>
        <v>2379463.9457572429</v>
      </c>
      <c r="CD31" s="48" t="e">
        <f>'Loan amortization pre-paid'!BW31</f>
        <v>#N/A</v>
      </c>
      <c r="CE31" t="e">
        <f>IF(BQ31='Retirement Planner'!n_1,'Retirement Planner'!$B$30,NA())</f>
        <v>#N/A</v>
      </c>
    </row>
    <row r="32" spans="1:83" customFormat="1">
      <c r="C32" s="47"/>
      <c r="D32" s="11">
        <f t="shared" si="2"/>
        <v>29</v>
      </c>
      <c r="E32" s="11">
        <f t="shared" si="3"/>
        <v>0</v>
      </c>
      <c r="F32" s="55">
        <f t="shared" si="4"/>
        <v>75222.35823956829</v>
      </c>
      <c r="G32" s="14">
        <f t="shared" si="5"/>
        <v>43402.285410165547</v>
      </c>
      <c r="H32" s="55">
        <f t="shared" si="23"/>
        <v>31820.072829402743</v>
      </c>
      <c r="I32" s="11"/>
      <c r="J32" s="157"/>
      <c r="K32" s="11">
        <f t="shared" si="24"/>
        <v>0</v>
      </c>
      <c r="L32" s="55">
        <f t="shared" si="25"/>
        <v>5176454.1763904626</v>
      </c>
      <c r="M32" s="59"/>
      <c r="N32" t="e">
        <f t="shared" si="26"/>
        <v>#N/A</v>
      </c>
      <c r="O32" s="11" t="e">
        <f>IF(O31&lt;'Loan amortization pre-paid'!retY,O31+1,NA())</f>
        <v>#N/A</v>
      </c>
      <c r="P32" s="11" t="e">
        <f t="shared" si="0"/>
        <v>#N/A</v>
      </c>
      <c r="Q32" s="11" t="str">
        <f>IF(ISERROR(O32),"",SUM(INDEX($F$4:$F$1333,T32):INDEX($F$4:$F$1333,U32)))</f>
        <v/>
      </c>
      <c r="R32" s="14" t="str">
        <f>IF(ISERROR(O32),"",SUM(INDEX($G$4:$G$1333,T32):INDEX($G$4:$G$1333,U32)))</f>
        <v/>
      </c>
      <c r="S32" s="14" t="str">
        <f>IF(ISERROR(O32),"",SUM(INDEX($H$4:$H$1333,T32):INDEX($H$4:$H$1333,U32)))</f>
        <v/>
      </c>
      <c r="T32" s="55" t="str">
        <f t="shared" si="27"/>
        <v/>
      </c>
      <c r="U32" s="55" t="str">
        <f t="shared" si="28"/>
        <v/>
      </c>
      <c r="V32" s="11"/>
      <c r="W32" s="11"/>
      <c r="X32" s="11"/>
      <c r="Y32" s="11"/>
      <c r="Z32" s="11"/>
      <c r="AA32" s="56" t="str">
        <f t="shared" si="6"/>
        <v/>
      </c>
      <c r="AB32" s="11" t="str">
        <f>'Loan amortization pre-paid'!AB32</f>
        <v/>
      </c>
      <c r="AC32" s="14" t="str">
        <f t="shared" si="7"/>
        <v/>
      </c>
      <c r="AD32" s="14" t="str">
        <f>IF(ISERROR(O32),"",IF(AC32&gt;'Income Tax Slabs'!$C$6,('Income Tax Slabs'!$F$7*(AC32-'Income Tax Slabs'!$C$6)+'Income Tax Slabs'!$D$7)*(1+cess),IF(AC32&gt;'Income Tax Slabs'!$C$5,(20%*(AC32-'Income Tax Slabs'!$C$5)+'Income Tax Slabs'!$D$6)*(1+cess),IF(AC32&gt;'Income Tax Slabs'!$C$4,(10%*(AC32-'Income Tax Slabs'!$C$4))*(1+cess),0))))</f>
        <v/>
      </c>
      <c r="AE32" s="14" t="str">
        <f t="shared" si="8"/>
        <v/>
      </c>
      <c r="AF32" s="14" t="e">
        <f t="shared" si="9"/>
        <v>#N/A</v>
      </c>
      <c r="AG32" s="11" t="str">
        <f t="shared" si="1"/>
        <v/>
      </c>
      <c r="AH32" s="54" t="str">
        <f t="shared" si="10"/>
        <v/>
      </c>
      <c r="AI32" s="14" t="str">
        <f t="shared" si="11"/>
        <v/>
      </c>
      <c r="AJ32" s="14" t="str">
        <f t="shared" si="12"/>
        <v/>
      </c>
      <c r="AK32" s="14" t="e">
        <f t="shared" si="13"/>
        <v>#N/A</v>
      </c>
      <c r="AL32" s="14" t="e">
        <f>IF('Detailed Cash Flow Chart'!AH33=0,NA(),'Detailed Cash Flow Chart'!AH33)</f>
        <v>#N/A</v>
      </c>
      <c r="AM32" s="155"/>
      <c r="AN32" s="12"/>
      <c r="BF32" s="59"/>
      <c r="BG32" s="59"/>
      <c r="BI32" s="59"/>
      <c r="BQ32" t="e">
        <f t="shared" si="14"/>
        <v>#N/A</v>
      </c>
      <c r="BR32" s="57" t="e">
        <f t="shared" si="15"/>
        <v>#N/A</v>
      </c>
      <c r="BS32" s="57" t="e">
        <f t="shared" si="16"/>
        <v>#N/A</v>
      </c>
      <c r="BT32" s="12" t="e">
        <f t="shared" si="17"/>
        <v>#N/A</v>
      </c>
      <c r="BU32" s="12" t="e">
        <f t="shared" si="18"/>
        <v>#N/A</v>
      </c>
      <c r="BV32" s="12" t="e">
        <f t="shared" si="19"/>
        <v>#N/A</v>
      </c>
      <c r="BW32" s="12" t="e">
        <f t="shared" si="20"/>
        <v>#N/A</v>
      </c>
      <c r="BX32" s="12" t="e">
        <f t="shared" si="21"/>
        <v>#N/A</v>
      </c>
      <c r="BY32" s="12">
        <f>'Detailed Cash Flow Chart'!Q33</f>
        <v>0</v>
      </c>
      <c r="BZ32" s="12">
        <f t="shared" si="22"/>
        <v>9787669.4401993211</v>
      </c>
      <c r="CA32" s="48" t="e">
        <f>IF(ISERROR((AF32*12+CA31)*(1+'Loan amortization pre-paid'!$B$14)+IF(ISERROR(BY32),0,BY32)+BZ32),NA(),(AF32*12+CA31)*(1+'Loan amortization pre-paid'!$B$14)+IF(ISERROR(BY32),0,BY32)+BZ32)</f>
        <v>#N/A</v>
      </c>
      <c r="CB32" s="48" t="e">
        <f>IF(ISERROR((AK32*12+CB31)*(1+'Loan amortization pre-paid'!$B$14)+IF(ISERROR(BY32),0,BY32)+CC32+BZ32),NA(),(AK32*12+CB31)*(1+'Loan amortization pre-paid'!$B$14)+IF(ISERROR(BY32),0,BY32)+CC32+BZ32)</f>
        <v>#N/A</v>
      </c>
      <c r="CC32" s="48">
        <f>CC31*(1+'Loan amortization pre-paid'!$B$14)</f>
        <v>2617410.3403329672</v>
      </c>
      <c r="CD32" s="48" t="e">
        <f>'Loan amortization pre-paid'!BW32</f>
        <v>#N/A</v>
      </c>
      <c r="CE32" t="e">
        <f>IF(BQ32='Retirement Planner'!n_1,'Retirement Planner'!$B$30,NA())</f>
        <v>#N/A</v>
      </c>
    </row>
    <row r="33" spans="3:83" customFormat="1">
      <c r="C33" s="47"/>
      <c r="D33" s="11">
        <f t="shared" si="2"/>
        <v>30</v>
      </c>
      <c r="E33" s="11">
        <f t="shared" si="3"/>
        <v>0</v>
      </c>
      <c r="F33" s="55">
        <f t="shared" si="4"/>
        <v>75222.35823956829</v>
      </c>
      <c r="G33" s="14">
        <f t="shared" si="5"/>
        <v>43137.118136587189</v>
      </c>
      <c r="H33" s="55">
        <f t="shared" si="23"/>
        <v>32085.240102981101</v>
      </c>
      <c r="I33" s="11"/>
      <c r="J33" s="157"/>
      <c r="K33" s="11">
        <f t="shared" si="24"/>
        <v>0</v>
      </c>
      <c r="L33" s="55">
        <f t="shared" si="25"/>
        <v>5144368.9362874813</v>
      </c>
      <c r="M33" s="59"/>
      <c r="N33" t="e">
        <f t="shared" si="26"/>
        <v>#N/A</v>
      </c>
      <c r="O33" s="11" t="e">
        <f>IF(O32&lt;'Loan amortization pre-paid'!retY,O32+1,NA())</f>
        <v>#N/A</v>
      </c>
      <c r="P33" s="11" t="e">
        <f t="shared" si="0"/>
        <v>#N/A</v>
      </c>
      <c r="Q33" s="11" t="str">
        <f>IF(ISERROR(O33),"",SUM(INDEX($F$4:$F$1333,T33):INDEX($F$4:$F$1333,U33)))</f>
        <v/>
      </c>
      <c r="R33" s="14" t="str">
        <f>IF(ISERROR(O33),"",SUM(INDEX($G$4:$G$1333,T33):INDEX($G$4:$G$1333,U33)))</f>
        <v/>
      </c>
      <c r="S33" s="14" t="str">
        <f>IF(ISERROR(O33),"",SUM(INDEX($H$4:$H$1333,T33):INDEX($H$4:$H$1333,U33)))</f>
        <v/>
      </c>
      <c r="T33" s="55" t="str">
        <f t="shared" si="27"/>
        <v/>
      </c>
      <c r="U33" s="55" t="str">
        <f t="shared" si="28"/>
        <v/>
      </c>
      <c r="V33" s="11"/>
      <c r="W33" s="11"/>
      <c r="X33" s="11"/>
      <c r="Y33" s="11"/>
      <c r="Z33" s="11"/>
      <c r="AA33" s="56" t="str">
        <f t="shared" si="6"/>
        <v/>
      </c>
      <c r="AB33" s="11" t="str">
        <f>'Loan amortization pre-paid'!AB33</f>
        <v/>
      </c>
      <c r="AC33" s="14" t="str">
        <f t="shared" si="7"/>
        <v/>
      </c>
      <c r="AD33" s="14" t="str">
        <f>IF(ISERROR(O33),"",IF(AC33&gt;'Income Tax Slabs'!$C$6,('Income Tax Slabs'!$F$7*(AC33-'Income Tax Slabs'!$C$6)+'Income Tax Slabs'!$D$7)*(1+cess),IF(AC33&gt;'Income Tax Slabs'!$C$5,(20%*(AC33-'Income Tax Slabs'!$C$5)+'Income Tax Slabs'!$D$6)*(1+cess),IF(AC33&gt;'Income Tax Slabs'!$C$4,(10%*(AC33-'Income Tax Slabs'!$C$4))*(1+cess),0))))</f>
        <v/>
      </c>
      <c r="AE33" s="14" t="str">
        <f t="shared" si="8"/>
        <v/>
      </c>
      <c r="AF33" s="14" t="e">
        <f t="shared" si="9"/>
        <v>#N/A</v>
      </c>
      <c r="AG33" s="11" t="str">
        <f t="shared" si="1"/>
        <v/>
      </c>
      <c r="AH33" s="54" t="str">
        <f t="shared" si="10"/>
        <v/>
      </c>
      <c r="AI33" s="14" t="str">
        <f t="shared" si="11"/>
        <v/>
      </c>
      <c r="AJ33" s="14" t="str">
        <f t="shared" si="12"/>
        <v/>
      </c>
      <c r="AK33" s="14" t="e">
        <f t="shared" si="13"/>
        <v>#N/A</v>
      </c>
      <c r="AL33" s="14" t="e">
        <f>IF('Detailed Cash Flow Chart'!AH34=0,NA(),'Detailed Cash Flow Chart'!AH34)</f>
        <v>#N/A</v>
      </c>
      <c r="AM33" s="155"/>
      <c r="BF33" s="59"/>
      <c r="BG33" s="59"/>
      <c r="BI33" s="59"/>
      <c r="BQ33" t="e">
        <f t="shared" si="14"/>
        <v>#N/A</v>
      </c>
      <c r="BT33" s="12" t="e">
        <f t="shared" si="17"/>
        <v>#N/A</v>
      </c>
      <c r="BU33" s="12" t="e">
        <f t="shared" si="18"/>
        <v>#N/A</v>
      </c>
      <c r="BV33" s="12" t="e">
        <f t="shared" si="19"/>
        <v>#N/A</v>
      </c>
      <c r="BW33" s="12" t="e">
        <f t="shared" si="20"/>
        <v>#N/A</v>
      </c>
      <c r="BX33" s="12" t="e">
        <f t="shared" si="21"/>
        <v>#N/A</v>
      </c>
      <c r="BY33" s="12">
        <f>'Detailed Cash Flow Chart'!Q34</f>
        <v>0</v>
      </c>
      <c r="BZ33" s="12">
        <f t="shared" si="22"/>
        <v>10657082.995415267</v>
      </c>
      <c r="CA33" s="48" t="e">
        <f>IF(ISERROR((AF33*12+CA32)*(1+'Loan amortization pre-paid'!$B$14)+IF(ISERROR(BY33),0,BY33)+BZ33),NA(),(AF33*12+CA32)*(1+'Loan amortization pre-paid'!$B$14)+IF(ISERROR(BY33),0,BY33)+BZ33)</f>
        <v>#N/A</v>
      </c>
      <c r="CB33" s="48" t="e">
        <f>IF(ISERROR((AK33*12+CB32)*(1+'Loan amortization pre-paid'!$B$14)+IF(ISERROR(BY33),0,BY33)+CC33+BZ33),NA(),(AK33*12+CB32)*(1+'Loan amortization pre-paid'!$B$14)+IF(ISERROR(BY33),0,BY33)+CC33+BZ33)</f>
        <v>#N/A</v>
      </c>
      <c r="CC33" s="48">
        <f>CC32*(1+'Loan amortization pre-paid'!$B$14)</f>
        <v>2879151.3743662643</v>
      </c>
      <c r="CD33" s="48" t="e">
        <f>'Loan amortization pre-paid'!BW33</f>
        <v>#N/A</v>
      </c>
      <c r="CE33" t="e">
        <f>IF(BQ33='Retirement Planner'!n_1,'Retirement Planner'!$B$30,NA())</f>
        <v>#N/A</v>
      </c>
    </row>
    <row r="34" spans="3:83" customFormat="1">
      <c r="C34" s="47"/>
      <c r="D34" s="11">
        <f t="shared" si="2"/>
        <v>31</v>
      </c>
      <c r="E34" s="11">
        <f t="shared" si="3"/>
        <v>0</v>
      </c>
      <c r="F34" s="55">
        <f t="shared" si="4"/>
        <v>75222.35823956829</v>
      </c>
      <c r="G34" s="14">
        <f t="shared" si="5"/>
        <v>42869.741135729011</v>
      </c>
      <c r="H34" s="55">
        <f t="shared" si="23"/>
        <v>32352.617103839279</v>
      </c>
      <c r="I34" s="11"/>
      <c r="J34" s="157"/>
      <c r="K34" s="11">
        <f t="shared" si="24"/>
        <v>0</v>
      </c>
      <c r="L34" s="55">
        <f t="shared" si="25"/>
        <v>5112016.319183642</v>
      </c>
      <c r="M34" s="59"/>
      <c r="N34" t="e">
        <f t="shared" si="26"/>
        <v>#N/A</v>
      </c>
      <c r="O34" s="11" t="e">
        <f>IF(O33&lt;'Loan amortization pre-paid'!retY,O33+1,NA())</f>
        <v>#N/A</v>
      </c>
      <c r="P34" s="11" t="e">
        <f t="shared" si="0"/>
        <v>#N/A</v>
      </c>
      <c r="Q34" s="11" t="str">
        <f>IF(ISERROR(O34),"",SUM(INDEX($F$4:$F$1333,T34):INDEX($F$4:$F$1333,U34)))</f>
        <v/>
      </c>
      <c r="R34" s="14" t="str">
        <f>IF(ISERROR(O34),"",SUM(INDEX($G$4:$G$1333,T34):INDEX($G$4:$G$1333,U34)))</f>
        <v/>
      </c>
      <c r="S34" s="14" t="str">
        <f>IF(ISERROR(O34),"",SUM(INDEX($H$4:$H$1333,T34):INDEX($H$4:$H$1333,U34)))</f>
        <v/>
      </c>
      <c r="T34" s="55" t="str">
        <f t="shared" si="27"/>
        <v/>
      </c>
      <c r="U34" s="55" t="str">
        <f t="shared" si="28"/>
        <v/>
      </c>
      <c r="V34" s="11"/>
      <c r="W34" s="11"/>
      <c r="X34" s="11"/>
      <c r="Y34" s="11"/>
      <c r="Z34" s="11"/>
      <c r="AA34" s="56" t="str">
        <f t="shared" si="6"/>
        <v/>
      </c>
      <c r="AB34" s="11" t="str">
        <f>'Loan amortization pre-paid'!AB34</f>
        <v/>
      </c>
      <c r="AC34" s="14" t="str">
        <f t="shared" si="7"/>
        <v/>
      </c>
      <c r="AD34" s="14" t="str">
        <f>IF(ISERROR(O34),"",IF(AC34&gt;'Income Tax Slabs'!$C$6,('Income Tax Slabs'!$F$7*(AC34-'Income Tax Slabs'!$C$6)+'Income Tax Slabs'!$D$7)*(1+cess),IF(AC34&gt;'Income Tax Slabs'!$C$5,(20%*(AC34-'Income Tax Slabs'!$C$5)+'Income Tax Slabs'!$D$6)*(1+cess),IF(AC34&gt;'Income Tax Slabs'!$C$4,(10%*(AC34-'Income Tax Slabs'!$C$4))*(1+cess),0))))</f>
        <v/>
      </c>
      <c r="AE34" s="14" t="str">
        <f t="shared" si="8"/>
        <v/>
      </c>
      <c r="AF34" s="14" t="e">
        <f t="shared" si="9"/>
        <v>#N/A</v>
      </c>
      <c r="AG34" s="11" t="str">
        <f t="shared" si="1"/>
        <v/>
      </c>
      <c r="AH34" s="54" t="str">
        <f t="shared" si="10"/>
        <v/>
      </c>
      <c r="AI34" s="14" t="str">
        <f t="shared" si="11"/>
        <v/>
      </c>
      <c r="AJ34" s="14" t="str">
        <f t="shared" si="12"/>
        <v/>
      </c>
      <c r="AK34" s="14" t="e">
        <f t="shared" si="13"/>
        <v>#N/A</v>
      </c>
      <c r="AL34" s="14" t="e">
        <f>IF('Detailed Cash Flow Chart'!AH35=0,NA(),'Detailed Cash Flow Chart'!AH35)</f>
        <v>#N/A</v>
      </c>
      <c r="BF34" s="59"/>
      <c r="BG34" s="59"/>
      <c r="BI34" s="59"/>
      <c r="BQ34" t="e">
        <f t="shared" si="14"/>
        <v>#N/A</v>
      </c>
      <c r="BT34" s="12" t="e">
        <f t="shared" si="17"/>
        <v>#N/A</v>
      </c>
      <c r="BU34" s="12" t="e">
        <f t="shared" si="18"/>
        <v>#N/A</v>
      </c>
      <c r="BV34" s="12" t="e">
        <f t="shared" si="19"/>
        <v>#N/A</v>
      </c>
      <c r="BW34" s="12" t="e">
        <f t="shared" si="20"/>
        <v>#N/A</v>
      </c>
      <c r="BX34" s="12" t="e">
        <f t="shared" si="21"/>
        <v>#N/A</v>
      </c>
      <c r="BY34" s="12">
        <f>'Detailed Cash Flow Chart'!Q35</f>
        <v>0</v>
      </c>
      <c r="BZ34" s="12">
        <f t="shared" si="22"/>
        <v>11596049.635048488</v>
      </c>
      <c r="CA34" s="48" t="e">
        <f>IF(ISERROR((AF34*12+CA33)*(1+'Loan amortization pre-paid'!$B$14)+IF(ISERROR(BY34),0,BY34)+BZ34),NA(),(AF34*12+CA33)*(1+'Loan amortization pre-paid'!$B$14)+IF(ISERROR(BY34),0,BY34)+BZ34)</f>
        <v>#N/A</v>
      </c>
      <c r="CB34" s="48" t="e">
        <f>IF(ISERROR((AK34*12+CB33)*(1+'Loan amortization pre-paid'!$B$14)+IF(ISERROR(BY34),0,BY34)+CC34+BZ34),NA(),(AK34*12+CB33)*(1+'Loan amortization pre-paid'!$B$14)+IF(ISERROR(BY34),0,BY34)+CC34+BZ34)</f>
        <v>#N/A</v>
      </c>
      <c r="CC34" s="48">
        <f>CC33*(1+'Loan amortization pre-paid'!$B$14)</f>
        <v>3167066.5118028908</v>
      </c>
      <c r="CD34" s="48" t="e">
        <f>'Loan amortization pre-paid'!BW34</f>
        <v>#N/A</v>
      </c>
      <c r="CE34" t="e">
        <f>IF(BQ34='Retirement Planner'!n_1,'Retirement Planner'!$B$30,NA())</f>
        <v>#N/A</v>
      </c>
    </row>
    <row r="35" spans="3:83" customFormat="1">
      <c r="C35" s="47"/>
      <c r="D35" s="11">
        <f t="shared" si="2"/>
        <v>32</v>
      </c>
      <c r="E35" s="11">
        <f t="shared" si="3"/>
        <v>0</v>
      </c>
      <c r="F35" s="55">
        <f t="shared" si="4"/>
        <v>75222.35823956829</v>
      </c>
      <c r="G35" s="14">
        <f t="shared" si="5"/>
        <v>42600.135993197015</v>
      </c>
      <c r="H35" s="55">
        <f t="shared" si="23"/>
        <v>32622.222246371275</v>
      </c>
      <c r="I35" s="11"/>
      <c r="J35" s="157"/>
      <c r="K35" s="11">
        <f t="shared" si="24"/>
        <v>0</v>
      </c>
      <c r="L35" s="55">
        <f t="shared" si="25"/>
        <v>5079394.0969372708</v>
      </c>
      <c r="M35" s="59"/>
      <c r="N35" t="e">
        <f t="shared" si="26"/>
        <v>#N/A</v>
      </c>
      <c r="O35" s="11" t="e">
        <f>IF(O34&lt;'Loan amortization pre-paid'!retY,O34+1,NA())</f>
        <v>#N/A</v>
      </c>
      <c r="P35" s="11" t="e">
        <f t="shared" si="0"/>
        <v>#N/A</v>
      </c>
      <c r="Q35" s="11" t="str">
        <f>IF(ISERROR(O35),"",SUM(INDEX($F$4:$F$1333,T35):INDEX($F$4:$F$1333,U35)))</f>
        <v/>
      </c>
      <c r="R35" s="14" t="str">
        <f>IF(ISERROR(O35),"",SUM(INDEX($G$4:$G$1333,T35):INDEX($G$4:$G$1333,U35)))</f>
        <v/>
      </c>
      <c r="S35" s="14" t="str">
        <f>IF(ISERROR(O35),"",SUM(INDEX($H$4:$H$1333,T35):INDEX($H$4:$H$1333,U35)))</f>
        <v/>
      </c>
      <c r="T35" s="55" t="str">
        <f t="shared" si="27"/>
        <v/>
      </c>
      <c r="U35" s="55" t="str">
        <f t="shared" si="28"/>
        <v/>
      </c>
      <c r="V35" s="11"/>
      <c r="W35" s="11"/>
      <c r="X35" s="11"/>
      <c r="Y35" s="11"/>
      <c r="Z35" s="11"/>
      <c r="AA35" s="56" t="str">
        <f t="shared" si="6"/>
        <v/>
      </c>
      <c r="AB35" s="11" t="str">
        <f>'Loan amortization pre-paid'!AB35</f>
        <v/>
      </c>
      <c r="AC35" s="14" t="str">
        <f t="shared" si="7"/>
        <v/>
      </c>
      <c r="AD35" s="14" t="str">
        <f>IF(ISERROR(O35),"",IF(AC35&gt;'Income Tax Slabs'!$C$6,('Income Tax Slabs'!$F$7*(AC35-'Income Tax Slabs'!$C$6)+'Income Tax Slabs'!$D$7)*(1+cess),IF(AC35&gt;'Income Tax Slabs'!$C$5,(20%*(AC35-'Income Tax Slabs'!$C$5)+'Income Tax Slabs'!$D$6)*(1+cess),IF(AC35&gt;'Income Tax Slabs'!$C$4,(10%*(AC35-'Income Tax Slabs'!$C$4))*(1+cess),0))))</f>
        <v/>
      </c>
      <c r="AE35" s="14" t="str">
        <f t="shared" si="8"/>
        <v/>
      </c>
      <c r="AF35" s="14" t="e">
        <f t="shared" si="9"/>
        <v>#N/A</v>
      </c>
      <c r="AG35" s="11" t="str">
        <f t="shared" si="1"/>
        <v/>
      </c>
      <c r="AH35" s="54" t="str">
        <f t="shared" si="10"/>
        <v/>
      </c>
      <c r="AI35" s="14" t="str">
        <f t="shared" si="11"/>
        <v/>
      </c>
      <c r="AJ35" s="14" t="str">
        <f t="shared" si="12"/>
        <v/>
      </c>
      <c r="AK35" s="14" t="e">
        <f t="shared" si="13"/>
        <v>#N/A</v>
      </c>
      <c r="AL35" s="14" t="e">
        <f>IF('Detailed Cash Flow Chart'!AH36=0,NA(),'Detailed Cash Flow Chart'!AH36)</f>
        <v>#N/A</v>
      </c>
      <c r="BF35" s="59"/>
      <c r="BG35" s="59"/>
      <c r="BI35" s="59"/>
      <c r="BQ35" t="e">
        <f t="shared" si="14"/>
        <v>#N/A</v>
      </c>
      <c r="BT35" s="12" t="e">
        <f t="shared" si="17"/>
        <v>#N/A</v>
      </c>
      <c r="BU35" s="12" t="e">
        <f t="shared" si="18"/>
        <v>#N/A</v>
      </c>
      <c r="BV35" s="12" t="e">
        <f t="shared" si="19"/>
        <v>#N/A</v>
      </c>
      <c r="BW35" s="12" t="e">
        <f t="shared" si="20"/>
        <v>#N/A</v>
      </c>
      <c r="BX35" s="12" t="e">
        <f t="shared" si="21"/>
        <v>#N/A</v>
      </c>
      <c r="BY35" s="12">
        <f>'Detailed Cash Flow Chart'!Q36</f>
        <v>0</v>
      </c>
      <c r="BZ35" s="12">
        <f t="shared" si="22"/>
        <v>12610133.605852367</v>
      </c>
      <c r="CA35" s="48" t="e">
        <f>IF(ISERROR((AF35*12+CA34)*(1+'Loan amortization pre-paid'!$B$14)+IF(ISERROR(BY35),0,BY35)+BZ35),NA(),(AF35*12+CA34)*(1+'Loan amortization pre-paid'!$B$14)+IF(ISERROR(BY35),0,BY35)+BZ35)</f>
        <v>#N/A</v>
      </c>
      <c r="CB35" s="48" t="e">
        <f>IF(ISERROR((AK35*12+CB34)*(1+'Loan amortization pre-paid'!$B$14)+IF(ISERROR(BY35),0,BY35)+CC35+BZ35),NA(),(AK35*12+CB34)*(1+'Loan amortization pre-paid'!$B$14)+IF(ISERROR(BY35),0,BY35)+CC35+BZ35)</f>
        <v>#N/A</v>
      </c>
      <c r="CC35" s="48">
        <f>CC34*(1+'Loan amortization pre-paid'!$B$14)</f>
        <v>3483773.16298318</v>
      </c>
      <c r="CD35" s="48" t="e">
        <f>'Loan amortization pre-paid'!BW35</f>
        <v>#N/A</v>
      </c>
      <c r="CE35" t="e">
        <f>IF(BQ35='Retirement Planner'!n_1,'Retirement Planner'!$B$30,NA())</f>
        <v>#N/A</v>
      </c>
    </row>
    <row r="36" spans="3:83" customFormat="1">
      <c r="C36" s="47"/>
      <c r="D36" s="11">
        <f t="shared" si="2"/>
        <v>33</v>
      </c>
      <c r="E36" s="11">
        <f t="shared" si="3"/>
        <v>0</v>
      </c>
      <c r="F36" s="55">
        <f t="shared" si="4"/>
        <v>75222.35823956829</v>
      </c>
      <c r="G36" s="14">
        <f t="shared" si="5"/>
        <v>42328.284141143922</v>
      </c>
      <c r="H36" s="55">
        <f t="shared" si="23"/>
        <v>32894.074098424368</v>
      </c>
      <c r="I36" s="11"/>
      <c r="J36" s="157"/>
      <c r="K36" s="11">
        <f t="shared" si="24"/>
        <v>0</v>
      </c>
      <c r="L36" s="55">
        <f t="shared" si="25"/>
        <v>5046500.0228388468</v>
      </c>
      <c r="M36" s="59"/>
      <c r="N36" t="e">
        <f t="shared" si="26"/>
        <v>#N/A</v>
      </c>
      <c r="O36" s="11" t="e">
        <f>IF(O35&lt;'Loan amortization pre-paid'!retY,O35+1,NA())</f>
        <v>#N/A</v>
      </c>
      <c r="P36" s="11" t="e">
        <f t="shared" si="0"/>
        <v>#N/A</v>
      </c>
      <c r="Q36" s="11" t="str">
        <f>IF(ISERROR(O36),"",SUM(INDEX($F$4:$F$1333,T36):INDEX($F$4:$F$1333,U36)))</f>
        <v/>
      </c>
      <c r="R36" s="14" t="str">
        <f>IF(ISERROR(O36),"",SUM(INDEX($G$4:$G$1333,T36):INDEX($G$4:$G$1333,U36)))</f>
        <v/>
      </c>
      <c r="S36" s="14" t="str">
        <f>IF(ISERROR(O36),"",SUM(INDEX($H$4:$H$1333,T36):INDEX($H$4:$H$1333,U36)))</f>
        <v/>
      </c>
      <c r="T36" s="55" t="str">
        <f t="shared" si="27"/>
        <v/>
      </c>
      <c r="U36" s="55" t="str">
        <f t="shared" si="28"/>
        <v/>
      </c>
      <c r="V36" s="11"/>
      <c r="W36" s="11"/>
      <c r="X36" s="11"/>
      <c r="Y36" s="11"/>
      <c r="Z36" s="11"/>
      <c r="AA36" s="56" t="str">
        <f t="shared" si="6"/>
        <v/>
      </c>
      <c r="AB36" s="11" t="str">
        <f>'Loan amortization pre-paid'!AB36</f>
        <v/>
      </c>
      <c r="AC36" s="14" t="str">
        <f t="shared" si="7"/>
        <v/>
      </c>
      <c r="AD36" s="14" t="str">
        <f>IF(ISERROR(O36),"",IF(AC36&gt;'Income Tax Slabs'!$C$6,('Income Tax Slabs'!$F$7*(AC36-'Income Tax Slabs'!$C$6)+'Income Tax Slabs'!$D$7)*(1+cess),IF(AC36&gt;'Income Tax Slabs'!$C$5,(20%*(AC36-'Income Tax Slabs'!$C$5)+'Income Tax Slabs'!$D$6)*(1+cess),IF(AC36&gt;'Income Tax Slabs'!$C$4,(10%*(AC36-'Income Tax Slabs'!$C$4))*(1+cess),0))))</f>
        <v/>
      </c>
      <c r="AE36" s="14" t="str">
        <f t="shared" si="8"/>
        <v/>
      </c>
      <c r="AF36" s="14" t="e">
        <f t="shared" si="9"/>
        <v>#N/A</v>
      </c>
      <c r="AG36" s="11" t="str">
        <f t="shared" si="1"/>
        <v/>
      </c>
      <c r="AH36" s="54" t="str">
        <f t="shared" si="10"/>
        <v/>
      </c>
      <c r="AI36" s="14" t="str">
        <f t="shared" si="11"/>
        <v/>
      </c>
      <c r="AJ36" s="14" t="str">
        <f t="shared" si="12"/>
        <v/>
      </c>
      <c r="AK36" s="14" t="e">
        <f t="shared" si="13"/>
        <v>#N/A</v>
      </c>
      <c r="AL36" s="14" t="e">
        <f>IF('Detailed Cash Flow Chart'!AH37=0,NA(),'Detailed Cash Flow Chart'!AH37)</f>
        <v>#N/A</v>
      </c>
      <c r="BF36" s="59"/>
      <c r="BG36" s="59"/>
      <c r="BI36" s="59"/>
      <c r="BQ36" t="e">
        <f t="shared" si="14"/>
        <v>#N/A</v>
      </c>
      <c r="BT36" s="12" t="e">
        <f t="shared" si="17"/>
        <v>#N/A</v>
      </c>
      <c r="BU36" s="12" t="e">
        <f t="shared" si="18"/>
        <v>#N/A</v>
      </c>
      <c r="BV36" s="12" t="e">
        <f t="shared" si="19"/>
        <v>#N/A</v>
      </c>
      <c r="BW36" s="12" t="e">
        <f t="shared" si="20"/>
        <v>#N/A</v>
      </c>
      <c r="BX36" s="12" t="e">
        <f t="shared" si="21"/>
        <v>#N/A</v>
      </c>
      <c r="BY36" s="12">
        <f>'Detailed Cash Flow Chart'!Q37</f>
        <v>0</v>
      </c>
      <c r="BZ36" s="12">
        <f t="shared" ref="BZ36:BZ52" si="29">(BZ35+$B$5)*(1+rate80D)</f>
        <v>13705344.294320557</v>
      </c>
      <c r="CA36" s="48" t="e">
        <f>IF(ISERROR((AF36*12+CA35)*(1+'Loan amortization pre-paid'!$B$14)+IF(ISERROR(BY36),0,BY36)+BZ36),NA(),(AF36*12+CA35)*(1+'Loan amortization pre-paid'!$B$14)+IF(ISERROR(BY36),0,BY36)+BZ36)</f>
        <v>#N/A</v>
      </c>
      <c r="CB36" s="48" t="e">
        <f>IF(ISERROR((AK36*12+CB35)*(1+'Loan amortization pre-paid'!$B$14)+IF(ISERROR(BY36),0,BY36)+CC36+BZ36),NA(),(AK36*12+CB35)*(1+'Loan amortization pre-paid'!$B$14)+IF(ISERROR(BY36),0,BY36)+CC36+BZ36)</f>
        <v>#N/A</v>
      </c>
      <c r="CC36" s="48">
        <f>CC35*(1+'Loan amortization pre-paid'!$B$14)</f>
        <v>3832150.4792814981</v>
      </c>
      <c r="CD36" s="48" t="e">
        <f>'Loan amortization pre-paid'!BW36</f>
        <v>#N/A</v>
      </c>
      <c r="CE36" t="e">
        <f>IF(BQ36='Retirement Planner'!n_1,'Retirement Planner'!$B$30,NA())</f>
        <v>#N/A</v>
      </c>
    </row>
    <row r="37" spans="3:83" customFormat="1">
      <c r="C37" s="47"/>
      <c r="D37" s="11">
        <f t="shared" ref="D37:D100" si="30">IF(D36&lt;term*freq,D36+1,"")</f>
        <v>34</v>
      </c>
      <c r="E37" s="11">
        <f t="shared" si="3"/>
        <v>0</v>
      </c>
      <c r="F37" s="55">
        <f t="shared" si="4"/>
        <v>75222.35823956829</v>
      </c>
      <c r="G37" s="14">
        <f t="shared" si="5"/>
        <v>42054.166856990392</v>
      </c>
      <c r="H37" s="55">
        <f t="shared" si="23"/>
        <v>33168.191382577897</v>
      </c>
      <c r="I37" s="11"/>
      <c r="J37" s="157"/>
      <c r="K37" s="11">
        <f t="shared" si="24"/>
        <v>0</v>
      </c>
      <c r="L37" s="55">
        <f t="shared" si="25"/>
        <v>5013331.8314562691</v>
      </c>
      <c r="M37" s="59"/>
      <c r="N37" t="e">
        <f t="shared" si="26"/>
        <v>#N/A</v>
      </c>
      <c r="O37" s="11" t="e">
        <f>IF(O36&lt;'Loan amortization pre-paid'!retY,O36+1,NA())</f>
        <v>#N/A</v>
      </c>
      <c r="P37" s="11" t="e">
        <f t="shared" si="0"/>
        <v>#N/A</v>
      </c>
      <c r="Q37" s="11" t="str">
        <f>IF(ISERROR(O37),"",SUM(INDEX($F$4:$F$1333,T37):INDEX($F$4:$F$1333,U37)))</f>
        <v/>
      </c>
      <c r="R37" s="14" t="str">
        <f>IF(ISERROR(O37),"",SUM(INDEX($G$4:$G$1333,T37):INDEX($G$4:$G$1333,U37)))</f>
        <v/>
      </c>
      <c r="S37" s="14" t="str">
        <f>IF(ISERROR(O37),"",SUM(INDEX($H$4:$H$1333,T37):INDEX($H$4:$H$1333,U37)))</f>
        <v/>
      </c>
      <c r="T37" s="55" t="str">
        <f t="shared" si="27"/>
        <v/>
      </c>
      <c r="U37" s="55" t="str">
        <f t="shared" si="28"/>
        <v/>
      </c>
      <c r="V37" s="11"/>
      <c r="W37" s="11"/>
      <c r="X37" s="11"/>
      <c r="Y37" s="11"/>
      <c r="Z37" s="11"/>
      <c r="AA37" s="56" t="str">
        <f t="shared" si="6"/>
        <v/>
      </c>
      <c r="AB37" s="11" t="str">
        <f>'Loan amortization pre-paid'!AB37</f>
        <v/>
      </c>
      <c r="AC37" s="14" t="str">
        <f t="shared" si="7"/>
        <v/>
      </c>
      <c r="AD37" s="14" t="str">
        <f>IF(ISERROR(O37),"",IF(AC37&gt;'Income Tax Slabs'!$C$6,('Income Tax Slabs'!$F$7*(AC37-'Income Tax Slabs'!$C$6)+'Income Tax Slabs'!$D$7)*(1+cess),IF(AC37&gt;'Income Tax Slabs'!$C$5,(20%*(AC37-'Income Tax Slabs'!$C$5)+'Income Tax Slabs'!$D$6)*(1+cess),IF(AC37&gt;'Income Tax Slabs'!$C$4,(10%*(AC37-'Income Tax Slabs'!$C$4))*(1+cess),0))))</f>
        <v/>
      </c>
      <c r="AE37" s="14" t="str">
        <f t="shared" si="8"/>
        <v/>
      </c>
      <c r="AF37" s="14" t="e">
        <f t="shared" si="9"/>
        <v>#N/A</v>
      </c>
      <c r="AG37" s="11" t="str">
        <f t="shared" si="1"/>
        <v/>
      </c>
      <c r="AH37" s="54" t="str">
        <f t="shared" si="10"/>
        <v/>
      </c>
      <c r="AI37" s="14" t="str">
        <f t="shared" si="11"/>
        <v/>
      </c>
      <c r="AJ37" s="14" t="str">
        <f t="shared" si="12"/>
        <v/>
      </c>
      <c r="AK37" s="14" t="e">
        <f t="shared" si="13"/>
        <v>#N/A</v>
      </c>
      <c r="AL37" s="14" t="e">
        <f>IF('Detailed Cash Flow Chart'!AH38=0,NA(),'Detailed Cash Flow Chart'!AH38)</f>
        <v>#N/A</v>
      </c>
      <c r="BF37" s="59"/>
      <c r="BG37" s="59"/>
      <c r="BI37" s="59"/>
      <c r="BQ37" t="e">
        <f t="shared" si="14"/>
        <v>#N/A</v>
      </c>
      <c r="BT37" s="12" t="e">
        <f t="shared" si="17"/>
        <v>#N/A</v>
      </c>
      <c r="BU37" s="12" t="e">
        <f t="shared" si="18"/>
        <v>#N/A</v>
      </c>
      <c r="BV37" s="12" t="e">
        <f t="shared" si="19"/>
        <v>#N/A</v>
      </c>
      <c r="BW37" s="12" t="e">
        <f t="shared" si="20"/>
        <v>#N/A</v>
      </c>
      <c r="BX37" s="12" t="e">
        <f t="shared" si="21"/>
        <v>#N/A</v>
      </c>
      <c r="BY37" s="12">
        <f>'Detailed Cash Flow Chart'!Q38</f>
        <v>0</v>
      </c>
      <c r="BZ37" s="12">
        <f t="shared" si="29"/>
        <v>14888171.837866202</v>
      </c>
      <c r="CA37" s="48" t="e">
        <f>IF(ISERROR((AF37*12+CA36)*(1+'Loan amortization pre-paid'!$B$14)+IF(ISERROR(BY37),0,BY37)+BZ37),NA(),(AF37*12+CA36)*(1+'Loan amortization pre-paid'!$B$14)+IF(ISERROR(BY37),0,BY37)+BZ37)</f>
        <v>#N/A</v>
      </c>
      <c r="CB37" s="48" t="e">
        <f>IF(ISERROR((AK37*12+CB36)*(1+'Loan amortization pre-paid'!$B$14)+IF(ISERROR(BY37),0,BY37)+CC37+BZ37),NA(),(AK37*12+CB36)*(1+'Loan amortization pre-paid'!$B$14)+IF(ISERROR(BY37),0,BY37)+CC37+BZ37)</f>
        <v>#N/A</v>
      </c>
      <c r="CC37" s="48">
        <f>CC36*(1+'Loan amortization pre-paid'!$B$14)</f>
        <v>4215365.5272096479</v>
      </c>
      <c r="CD37" s="48" t="e">
        <f>'Loan amortization pre-paid'!BW37</f>
        <v>#N/A</v>
      </c>
      <c r="CE37" t="e">
        <f>IF(BQ37='Retirement Planner'!n_1,'Retirement Planner'!$B$30,NA())</f>
        <v>#N/A</v>
      </c>
    </row>
    <row r="38" spans="3:83" customFormat="1">
      <c r="C38" s="47"/>
      <c r="D38" s="11">
        <f t="shared" si="30"/>
        <v>35</v>
      </c>
      <c r="E38" s="11">
        <f t="shared" si="3"/>
        <v>0</v>
      </c>
      <c r="F38" s="55">
        <f t="shared" si="4"/>
        <v>75222.35823956829</v>
      </c>
      <c r="G38" s="14">
        <f t="shared" si="5"/>
        <v>41777.765262135574</v>
      </c>
      <c r="H38" s="55">
        <f t="shared" si="23"/>
        <v>33444.592977432716</v>
      </c>
      <c r="I38" s="11"/>
      <c r="J38" s="157"/>
      <c r="K38" s="11">
        <f t="shared" si="24"/>
        <v>0</v>
      </c>
      <c r="L38" s="55">
        <f t="shared" si="25"/>
        <v>4979887.2384788366</v>
      </c>
      <c r="M38" s="59"/>
      <c r="N38" t="e">
        <f t="shared" si="26"/>
        <v>#N/A</v>
      </c>
      <c r="O38" s="11" t="e">
        <f>IF(O37&lt;'Loan amortization pre-paid'!retY,O37+1,NA())</f>
        <v>#N/A</v>
      </c>
      <c r="P38" s="11" t="e">
        <f t="shared" si="0"/>
        <v>#N/A</v>
      </c>
      <c r="Q38" s="11" t="str">
        <f>IF(ISERROR(O38),"",SUM(INDEX($F$4:$F$1333,T38):INDEX($F$4:$F$1333,U38)))</f>
        <v/>
      </c>
      <c r="R38" s="14" t="str">
        <f>IF(ISERROR(O38),"",SUM(INDEX($G$4:$G$1333,T38):INDEX($G$4:$G$1333,U38)))</f>
        <v/>
      </c>
      <c r="S38" s="14" t="str">
        <f>IF(ISERROR(O38),"",SUM(INDEX($H$4:$H$1333,T38):INDEX($H$4:$H$1333,U38)))</f>
        <v/>
      </c>
      <c r="T38" s="55" t="str">
        <f t="shared" si="27"/>
        <v/>
      </c>
      <c r="U38" s="55" t="str">
        <f t="shared" si="28"/>
        <v/>
      </c>
      <c r="V38" s="11"/>
      <c r="W38" s="11"/>
      <c r="X38" s="11"/>
      <c r="Y38" s="11"/>
      <c r="Z38" s="11"/>
      <c r="AA38" s="56" t="str">
        <f t="shared" si="6"/>
        <v/>
      </c>
      <c r="AB38" s="11" t="str">
        <f>'Loan amortization pre-paid'!AB38</f>
        <v/>
      </c>
      <c r="AC38" s="14" t="str">
        <f t="shared" si="7"/>
        <v/>
      </c>
      <c r="AD38" s="14" t="str">
        <f>IF(ISERROR(O38),"",IF(AC38&gt;'Income Tax Slabs'!$C$6,('Income Tax Slabs'!$F$7*(AC38-'Income Tax Slabs'!$C$6)+'Income Tax Slabs'!$D$7)*(1+cess),IF(AC38&gt;'Income Tax Slabs'!$C$5,(20%*(AC38-'Income Tax Slabs'!$C$5)+'Income Tax Slabs'!$D$6)*(1+cess),IF(AC38&gt;'Income Tax Slabs'!$C$4,(10%*(AC38-'Income Tax Slabs'!$C$4))*(1+cess),0))))</f>
        <v/>
      </c>
      <c r="AE38" s="14" t="str">
        <f t="shared" si="8"/>
        <v/>
      </c>
      <c r="AF38" s="14" t="e">
        <f t="shared" si="9"/>
        <v>#N/A</v>
      </c>
      <c r="AG38" s="11" t="str">
        <f t="shared" si="1"/>
        <v/>
      </c>
      <c r="AH38" s="54" t="str">
        <f t="shared" si="10"/>
        <v/>
      </c>
      <c r="AI38" s="14" t="str">
        <f t="shared" si="11"/>
        <v/>
      </c>
      <c r="AJ38" s="14" t="str">
        <f t="shared" si="12"/>
        <v/>
      </c>
      <c r="AK38" s="14" t="e">
        <f t="shared" si="13"/>
        <v>#N/A</v>
      </c>
      <c r="AL38" s="14" t="e">
        <f>IF('Detailed Cash Flow Chart'!AH39=0,NA(),'Detailed Cash Flow Chart'!AH39)</f>
        <v>#N/A</v>
      </c>
      <c r="BF38" s="59"/>
      <c r="BG38" s="59"/>
      <c r="BI38" s="59"/>
      <c r="BQ38" t="e">
        <f t="shared" si="14"/>
        <v>#N/A</v>
      </c>
      <c r="BT38" s="12" t="e">
        <f t="shared" si="17"/>
        <v>#N/A</v>
      </c>
      <c r="BU38" s="12" t="e">
        <f t="shared" si="18"/>
        <v>#N/A</v>
      </c>
      <c r="BV38" s="12" t="e">
        <f t="shared" si="19"/>
        <v>#N/A</v>
      </c>
      <c r="BW38" s="12" t="e">
        <f t="shared" si="20"/>
        <v>#N/A</v>
      </c>
      <c r="BX38" s="12" t="e">
        <f t="shared" si="21"/>
        <v>#N/A</v>
      </c>
      <c r="BY38" s="12">
        <f>'Detailed Cash Flow Chart'!Q39</f>
        <v>0</v>
      </c>
      <c r="BZ38" s="12">
        <f t="shared" si="29"/>
        <v>16165625.584895499</v>
      </c>
      <c r="CA38" s="48" t="e">
        <f>IF(ISERROR((AF38*12+CA37)*(1+'Loan amortization pre-paid'!$B$14)+IF(ISERROR(BY38),0,BY38)+BZ38),NA(),(AF38*12+CA37)*(1+'Loan amortization pre-paid'!$B$14)+IF(ISERROR(BY38),0,BY38)+BZ38)</f>
        <v>#N/A</v>
      </c>
      <c r="CB38" s="48" t="e">
        <f>IF(ISERROR((AK38*12+CB37)*(1+'Loan amortization pre-paid'!$B$14)+IF(ISERROR(BY38),0,BY38)+CC38+BZ38),NA(),(AK38*12+CB37)*(1+'Loan amortization pre-paid'!$B$14)+IF(ISERROR(BY38),0,BY38)+CC38+BZ38)</f>
        <v>#N/A</v>
      </c>
      <c r="CC38" s="48">
        <f>CC37*(1+'Loan amortization pre-paid'!$B$14)</f>
        <v>4636902.0799306128</v>
      </c>
      <c r="CD38" s="48" t="e">
        <f>'Loan amortization pre-paid'!BW38</f>
        <v>#N/A</v>
      </c>
      <c r="CE38" t="e">
        <f>IF(BQ38='Retirement Planner'!n_1,'Retirement Planner'!$B$30,NA())</f>
        <v>#N/A</v>
      </c>
    </row>
    <row r="39" spans="3:83" customFormat="1">
      <c r="C39" s="47"/>
      <c r="D39" s="11">
        <f t="shared" si="30"/>
        <v>36</v>
      </c>
      <c r="E39" s="11">
        <f t="shared" si="3"/>
        <v>0</v>
      </c>
      <c r="F39" s="55">
        <f t="shared" si="4"/>
        <v>75222.35823956829</v>
      </c>
      <c r="G39" s="14">
        <f t="shared" si="5"/>
        <v>41499.060320656972</v>
      </c>
      <c r="H39" s="55">
        <f t="shared" si="23"/>
        <v>33723.297918911318</v>
      </c>
      <c r="I39" s="11"/>
      <c r="J39" s="157"/>
      <c r="K39" s="11">
        <f t="shared" si="24"/>
        <v>0</v>
      </c>
      <c r="L39" s="55">
        <f t="shared" si="25"/>
        <v>4946163.9405599255</v>
      </c>
      <c r="M39" s="59"/>
      <c r="N39" t="e">
        <f t="shared" si="26"/>
        <v>#N/A</v>
      </c>
      <c r="O39" s="11" t="e">
        <f>IF(O38&lt;'Loan amortization pre-paid'!retY,O38+1,NA())</f>
        <v>#N/A</v>
      </c>
      <c r="P39" s="11" t="e">
        <f t="shared" si="0"/>
        <v>#N/A</v>
      </c>
      <c r="Q39" s="11" t="str">
        <f>IF(ISERROR(O39),"",SUM(INDEX($F$4:$F$1333,T39):INDEX($F$4:$F$1333,U39)))</f>
        <v/>
      </c>
      <c r="R39" s="14" t="str">
        <f>IF(ISERROR(O39),"",SUM(INDEX($G$4:$G$1333,T39):INDEX($G$4:$G$1333,U39)))</f>
        <v/>
      </c>
      <c r="S39" s="14" t="str">
        <f>IF(ISERROR(O39),"",SUM(INDEX($H$4:$H$1333,T39):INDEX($H$4:$H$1333,U39)))</f>
        <v/>
      </c>
      <c r="T39" s="55" t="str">
        <f t="shared" si="27"/>
        <v/>
      </c>
      <c r="U39" s="55" t="str">
        <f t="shared" si="28"/>
        <v/>
      </c>
      <c r="V39" s="11"/>
      <c r="W39" s="11"/>
      <c r="X39" s="11"/>
      <c r="Y39" s="11"/>
      <c r="Z39" s="11"/>
      <c r="AA39" s="56" t="str">
        <f t="shared" si="6"/>
        <v/>
      </c>
      <c r="AB39" s="11" t="str">
        <f>'Loan amortization pre-paid'!AB39</f>
        <v/>
      </c>
      <c r="AC39" s="14" t="str">
        <f t="shared" si="7"/>
        <v/>
      </c>
      <c r="AD39" s="14" t="str">
        <f>IF(ISERROR(O39),"",IF(AC39&gt;'Income Tax Slabs'!$C$6,('Income Tax Slabs'!$F$7*(AC39-'Income Tax Slabs'!$C$6)+'Income Tax Slabs'!$D$7)*(1+cess),IF(AC39&gt;'Income Tax Slabs'!$C$5,(20%*(AC39-'Income Tax Slabs'!$C$5)+'Income Tax Slabs'!$D$6)*(1+cess),IF(AC39&gt;'Income Tax Slabs'!$C$4,(10%*(AC39-'Income Tax Slabs'!$C$4))*(1+cess),0))))</f>
        <v/>
      </c>
      <c r="AE39" s="14" t="str">
        <f t="shared" si="8"/>
        <v/>
      </c>
      <c r="AF39" s="14" t="e">
        <f t="shared" si="9"/>
        <v>#N/A</v>
      </c>
      <c r="AG39" s="11" t="str">
        <f t="shared" si="1"/>
        <v/>
      </c>
      <c r="AH39" s="54" t="str">
        <f t="shared" si="10"/>
        <v/>
      </c>
      <c r="AI39" s="14" t="str">
        <f t="shared" si="11"/>
        <v/>
      </c>
      <c r="AJ39" s="14" t="str">
        <f t="shared" si="12"/>
        <v/>
      </c>
      <c r="AK39" s="14" t="e">
        <f t="shared" si="13"/>
        <v>#N/A</v>
      </c>
      <c r="AL39" s="14" t="e">
        <f>IF('Detailed Cash Flow Chart'!AH40=0,NA(),'Detailed Cash Flow Chart'!AH40)</f>
        <v>#N/A</v>
      </c>
      <c r="BF39" s="59"/>
      <c r="BG39" s="59"/>
      <c r="BI39" s="59"/>
      <c r="BQ39" t="e">
        <f t="shared" si="14"/>
        <v>#N/A</v>
      </c>
      <c r="BT39" s="12" t="e">
        <f t="shared" si="17"/>
        <v>#N/A</v>
      </c>
      <c r="BU39" s="12" t="e">
        <f t="shared" si="18"/>
        <v>#N/A</v>
      </c>
      <c r="BV39" s="12" t="e">
        <f t="shared" si="19"/>
        <v>#N/A</v>
      </c>
      <c r="BW39" s="12" t="e">
        <f t="shared" si="20"/>
        <v>#N/A</v>
      </c>
      <c r="BX39" s="12" t="e">
        <f t="shared" si="21"/>
        <v>#N/A</v>
      </c>
      <c r="BY39" s="12">
        <f>'Detailed Cash Flow Chart'!Q40</f>
        <v>0</v>
      </c>
      <c r="BZ39" s="12">
        <f t="shared" si="29"/>
        <v>17545275.631687142</v>
      </c>
      <c r="CA39" s="48" t="e">
        <f>IF(ISERROR((AF39*12+CA38)*(1+'Loan amortization pre-paid'!$B$14)+IF(ISERROR(BY39),0,BY39)+BZ39),NA(),(AF39*12+CA38)*(1+'Loan amortization pre-paid'!$B$14)+IF(ISERROR(BY39),0,BY39)+BZ39)</f>
        <v>#N/A</v>
      </c>
      <c r="CB39" s="48" t="e">
        <f>IF(ISERROR((AK39*12+CB38)*(1+'Loan amortization pre-paid'!$B$14)+IF(ISERROR(BY39),0,BY39)+CC39+BZ39),NA(),(AK39*12+CB38)*(1+'Loan amortization pre-paid'!$B$14)+IF(ISERROR(BY39),0,BY39)+CC39+BZ39)</f>
        <v>#N/A</v>
      </c>
      <c r="CC39" s="48">
        <f>CC38*(1+'Loan amortization pre-paid'!$B$14)</f>
        <v>5100592.2879236741</v>
      </c>
      <c r="CD39" s="48" t="e">
        <f>'Loan amortization pre-paid'!BW39</f>
        <v>#N/A</v>
      </c>
      <c r="CE39" t="e">
        <f>IF(BQ39='Retirement Planner'!n_1,'Retirement Planner'!$B$30,NA())</f>
        <v>#N/A</v>
      </c>
    </row>
    <row r="40" spans="3:83" customFormat="1">
      <c r="C40" s="47"/>
      <c r="D40" s="11">
        <f t="shared" si="30"/>
        <v>37</v>
      </c>
      <c r="E40" s="11">
        <f t="shared" si="3"/>
        <v>0</v>
      </c>
      <c r="F40" s="55">
        <f t="shared" si="4"/>
        <v>75222.35823956829</v>
      </c>
      <c r="G40" s="14">
        <f t="shared" si="5"/>
        <v>41218.032837999381</v>
      </c>
      <c r="H40" s="55">
        <f t="shared" si="23"/>
        <v>34004.325401568909</v>
      </c>
      <c r="I40" s="11"/>
      <c r="J40" s="157"/>
      <c r="K40" s="11">
        <f t="shared" si="24"/>
        <v>0</v>
      </c>
      <c r="L40" s="55">
        <f t="shared" si="25"/>
        <v>4912159.6151583567</v>
      </c>
      <c r="M40" s="59"/>
      <c r="N40" t="e">
        <f t="shared" si="26"/>
        <v>#N/A</v>
      </c>
      <c r="O40" s="11" t="e">
        <f>IF(O39&lt;'Loan amortization pre-paid'!retY,O39+1,NA())</f>
        <v>#N/A</v>
      </c>
      <c r="P40" s="11" t="e">
        <f t="shared" si="0"/>
        <v>#N/A</v>
      </c>
      <c r="Q40" s="11" t="str">
        <f>IF(ISERROR(O40),"",SUM(INDEX($F$4:$F$1333,T40):INDEX($F$4:$F$1333,U40)))</f>
        <v/>
      </c>
      <c r="R40" s="14" t="str">
        <f>IF(ISERROR(O40),"",SUM(INDEX($G$4:$G$1333,T40):INDEX($G$4:$G$1333,U40)))</f>
        <v/>
      </c>
      <c r="S40" s="14" t="str">
        <f>IF(ISERROR(O40),"",SUM(INDEX($H$4:$H$1333,T40):INDEX($H$4:$H$1333,U40)))</f>
        <v/>
      </c>
      <c r="T40" s="55" t="str">
        <f t="shared" si="27"/>
        <v/>
      </c>
      <c r="U40" s="55" t="str">
        <f t="shared" si="28"/>
        <v/>
      </c>
      <c r="V40" s="11"/>
      <c r="W40" s="11"/>
      <c r="X40" s="11"/>
      <c r="Y40" s="11"/>
      <c r="Z40" s="11"/>
      <c r="AA40" s="56" t="str">
        <f t="shared" si="6"/>
        <v/>
      </c>
      <c r="AB40" s="11" t="str">
        <f>'Loan amortization pre-paid'!AB40</f>
        <v/>
      </c>
      <c r="AC40" s="14" t="str">
        <f t="shared" si="7"/>
        <v/>
      </c>
      <c r="AD40" s="14" t="str">
        <f>IF(ISERROR(O40),"",IF(AC40&gt;'Income Tax Slabs'!$C$6,('Income Tax Slabs'!$F$7*(AC40-'Income Tax Slabs'!$C$6)+'Income Tax Slabs'!$D$7)*(1+cess),IF(AC40&gt;'Income Tax Slabs'!$C$5,(20%*(AC40-'Income Tax Slabs'!$C$5)+'Income Tax Slabs'!$D$6)*(1+cess),IF(AC40&gt;'Income Tax Slabs'!$C$4,(10%*(AC40-'Income Tax Slabs'!$C$4))*(1+cess),0))))</f>
        <v/>
      </c>
      <c r="AE40" s="14" t="str">
        <f t="shared" si="8"/>
        <v/>
      </c>
      <c r="AF40" s="14" t="e">
        <f t="shared" si="9"/>
        <v>#N/A</v>
      </c>
      <c r="AG40" s="11" t="str">
        <f t="shared" si="1"/>
        <v/>
      </c>
      <c r="AH40" s="54" t="str">
        <f t="shared" si="10"/>
        <v/>
      </c>
      <c r="AI40" s="14" t="str">
        <f t="shared" si="11"/>
        <v/>
      </c>
      <c r="AJ40" s="14" t="str">
        <f t="shared" si="12"/>
        <v/>
      </c>
      <c r="AK40" s="14" t="e">
        <f t="shared" si="13"/>
        <v>#N/A</v>
      </c>
      <c r="AL40" s="14" t="e">
        <f>IF('Detailed Cash Flow Chart'!AH41=0,NA(),'Detailed Cash Flow Chart'!AH41)</f>
        <v>#N/A</v>
      </c>
      <c r="BF40" s="59"/>
      <c r="BG40" s="59"/>
      <c r="BI40" s="59"/>
      <c r="BQ40" t="e">
        <f t="shared" si="14"/>
        <v>#N/A</v>
      </c>
      <c r="BT40" s="12" t="e">
        <f t="shared" si="17"/>
        <v>#N/A</v>
      </c>
      <c r="BU40" s="12" t="e">
        <f t="shared" si="18"/>
        <v>#N/A</v>
      </c>
      <c r="BV40" s="12" t="e">
        <f t="shared" si="19"/>
        <v>#N/A</v>
      </c>
      <c r="BW40" s="12" t="e">
        <f t="shared" si="20"/>
        <v>#N/A</v>
      </c>
      <c r="BX40" s="12" t="e">
        <f t="shared" si="21"/>
        <v>#N/A</v>
      </c>
      <c r="BY40" s="12">
        <f>'Detailed Cash Flow Chart'!Q41</f>
        <v>0</v>
      </c>
      <c r="BZ40" s="12">
        <f t="shared" si="29"/>
        <v>19035297.682222113</v>
      </c>
      <c r="CA40" s="48" t="e">
        <f>IF(ISERROR((AF40*12+CA39)*(1+'Loan amortization pre-paid'!$B$14)+IF(ISERROR(BY40),0,BY40)+BZ40),NA(),(AF40*12+CA39)*(1+'Loan amortization pre-paid'!$B$14)+IF(ISERROR(BY40),0,BY40)+BZ40)</f>
        <v>#N/A</v>
      </c>
      <c r="CB40" s="48" t="e">
        <f>IF(ISERROR((AK40*12+CB39)*(1+'Loan amortization pre-paid'!$B$14)+IF(ISERROR(BY40),0,BY40)+CC40+BZ40),NA(),(AK40*12+CB39)*(1+'Loan amortization pre-paid'!$B$14)+IF(ISERROR(BY40),0,BY40)+CC40+BZ40)</f>
        <v>#N/A</v>
      </c>
      <c r="CC40" s="48">
        <f>CC39*(1+'Loan amortization pre-paid'!$B$14)</f>
        <v>5610651.5167160416</v>
      </c>
      <c r="CD40" s="48" t="e">
        <f>'Loan amortization pre-paid'!BW40</f>
        <v>#N/A</v>
      </c>
      <c r="CE40" t="e">
        <f>IF(BQ40='Retirement Planner'!n_1,'Retirement Planner'!$B$30,NA())</f>
        <v>#N/A</v>
      </c>
    </row>
    <row r="41" spans="3:83" customFormat="1">
      <c r="C41" s="47"/>
      <c r="D41" s="11">
        <f t="shared" si="30"/>
        <v>38</v>
      </c>
      <c r="E41" s="11">
        <f t="shared" si="3"/>
        <v>0</v>
      </c>
      <c r="F41" s="55">
        <f t="shared" si="4"/>
        <v>75222.35823956829</v>
      </c>
      <c r="G41" s="14">
        <f t="shared" si="5"/>
        <v>40934.663459652977</v>
      </c>
      <c r="H41" s="55">
        <f t="shared" si="23"/>
        <v>34287.694779915313</v>
      </c>
      <c r="I41" s="11"/>
      <c r="J41" s="157"/>
      <c r="K41" s="11">
        <f t="shared" si="24"/>
        <v>0</v>
      </c>
      <c r="L41" s="55">
        <f t="shared" si="25"/>
        <v>4877871.920378441</v>
      </c>
      <c r="M41" s="59"/>
      <c r="N41" t="e">
        <f t="shared" si="26"/>
        <v>#N/A</v>
      </c>
      <c r="O41" s="11" t="e">
        <f>IF(O40&lt;'Loan amortization pre-paid'!retY,O40+1,NA())</f>
        <v>#N/A</v>
      </c>
      <c r="P41" s="11" t="e">
        <f t="shared" si="0"/>
        <v>#N/A</v>
      </c>
      <c r="Q41" s="11" t="str">
        <f>IF(ISERROR(O41),"",SUM(INDEX($F$4:$F$1333,T41):INDEX($F$4:$F$1333,U41)))</f>
        <v/>
      </c>
      <c r="R41" s="14" t="str">
        <f>IF(ISERROR(O41),"",SUM(INDEX($G$4:$G$1333,T41):INDEX($G$4:$G$1333,U41)))</f>
        <v/>
      </c>
      <c r="S41" s="14" t="str">
        <f>IF(ISERROR(O41),"",SUM(INDEX($H$4:$H$1333,T41):INDEX($H$4:$H$1333,U41)))</f>
        <v/>
      </c>
      <c r="T41" s="55" t="str">
        <f t="shared" si="27"/>
        <v/>
      </c>
      <c r="U41" s="55" t="str">
        <f t="shared" si="28"/>
        <v/>
      </c>
      <c r="V41" s="11"/>
      <c r="W41" s="11"/>
      <c r="X41" s="11"/>
      <c r="Y41" s="11"/>
      <c r="Z41" s="11"/>
      <c r="AA41" s="56" t="str">
        <f t="shared" si="6"/>
        <v/>
      </c>
      <c r="AB41" s="11" t="str">
        <f>'Loan amortization pre-paid'!AB41</f>
        <v/>
      </c>
      <c r="AC41" s="14" t="str">
        <f t="shared" si="7"/>
        <v/>
      </c>
      <c r="AD41" s="14" t="str">
        <f>IF(ISERROR(O41),"",IF(AC41&gt;'Income Tax Slabs'!$C$6,('Income Tax Slabs'!$F$7*(AC41-'Income Tax Slabs'!$C$6)+'Income Tax Slabs'!$D$7)*(1+cess),IF(AC41&gt;'Income Tax Slabs'!$C$5,(20%*(AC41-'Income Tax Slabs'!$C$5)+'Income Tax Slabs'!$D$6)*(1+cess),IF(AC41&gt;'Income Tax Slabs'!$C$4,(10%*(AC41-'Income Tax Slabs'!$C$4))*(1+cess),0))))</f>
        <v/>
      </c>
      <c r="AE41" s="14" t="str">
        <f t="shared" si="8"/>
        <v/>
      </c>
      <c r="AF41" s="14" t="e">
        <f t="shared" si="9"/>
        <v>#N/A</v>
      </c>
      <c r="AG41" s="11" t="str">
        <f t="shared" si="1"/>
        <v/>
      </c>
      <c r="AH41" s="54" t="str">
        <f t="shared" si="10"/>
        <v/>
      </c>
      <c r="AI41" s="14" t="str">
        <f t="shared" si="11"/>
        <v/>
      </c>
      <c r="AJ41" s="14" t="str">
        <f t="shared" si="12"/>
        <v/>
      </c>
      <c r="AK41" s="14" t="e">
        <f t="shared" si="13"/>
        <v>#N/A</v>
      </c>
      <c r="AL41" s="14" t="e">
        <f>IF('Detailed Cash Flow Chart'!AH42=0,NA(),'Detailed Cash Flow Chart'!AH42)</f>
        <v>#N/A</v>
      </c>
      <c r="BF41" s="59"/>
      <c r="BG41" s="59"/>
      <c r="BI41" s="59"/>
      <c r="BQ41" t="e">
        <f t="shared" si="14"/>
        <v>#N/A</v>
      </c>
      <c r="BT41" s="12" t="e">
        <f t="shared" si="17"/>
        <v>#N/A</v>
      </c>
      <c r="BU41" s="12" t="e">
        <f t="shared" si="18"/>
        <v>#N/A</v>
      </c>
      <c r="BV41" s="12" t="e">
        <f t="shared" si="19"/>
        <v>#N/A</v>
      </c>
      <c r="BW41" s="12" t="e">
        <f t="shared" si="20"/>
        <v>#N/A</v>
      </c>
      <c r="BX41" s="12" t="e">
        <f t="shared" si="21"/>
        <v>#N/A</v>
      </c>
      <c r="BY41" s="12">
        <f>'Detailed Cash Flow Chart'!Q42</f>
        <v>0</v>
      </c>
      <c r="BZ41" s="12">
        <f t="shared" si="29"/>
        <v>20644521.496799883</v>
      </c>
      <c r="CA41" s="48" t="e">
        <f>IF(ISERROR((AF41*12+CA40)*(1+'Loan amortization pre-paid'!$B$14)+IF(ISERROR(BY41),0,BY41)+BZ41),NA(),(AF41*12+CA40)*(1+'Loan amortization pre-paid'!$B$14)+IF(ISERROR(BY41),0,BY41)+BZ41)</f>
        <v>#N/A</v>
      </c>
      <c r="CB41" s="48" t="e">
        <f>IF(ISERROR((AK41*12+CB40)*(1+'Loan amortization pre-paid'!$B$14)+IF(ISERROR(BY41),0,BY41)+CC41+BZ41),NA(),(AK41*12+CB40)*(1+'Loan amortization pre-paid'!$B$14)+IF(ISERROR(BY41),0,BY41)+CC41+BZ41)</f>
        <v>#N/A</v>
      </c>
      <c r="CC41" s="48">
        <f>CC40*(1+'Loan amortization pre-paid'!$B$14)</f>
        <v>6171716.6683876459</v>
      </c>
      <c r="CD41" s="48" t="e">
        <f>'Loan amortization pre-paid'!BW41</f>
        <v>#N/A</v>
      </c>
      <c r="CE41" t="e">
        <f>IF(BQ41='Retirement Planner'!n_1,'Retirement Planner'!$B$30,NA())</f>
        <v>#N/A</v>
      </c>
    </row>
    <row r="42" spans="3:83" customFormat="1">
      <c r="C42" s="47"/>
      <c r="D42" s="11">
        <f t="shared" si="30"/>
        <v>39</v>
      </c>
      <c r="E42" s="11">
        <f t="shared" si="3"/>
        <v>0</v>
      </c>
      <c r="F42" s="55">
        <f t="shared" si="4"/>
        <v>75222.35823956829</v>
      </c>
      <c r="G42" s="14">
        <f t="shared" si="5"/>
        <v>40648.932669820344</v>
      </c>
      <c r="H42" s="55">
        <f t="shared" si="23"/>
        <v>34573.425569747946</v>
      </c>
      <c r="I42" s="11"/>
      <c r="J42" s="157"/>
      <c r="K42" s="11">
        <f t="shared" si="24"/>
        <v>0</v>
      </c>
      <c r="L42" s="55">
        <f t="shared" si="25"/>
        <v>4843298.4948086934</v>
      </c>
      <c r="M42" s="59"/>
      <c r="N42" t="e">
        <f t="shared" si="26"/>
        <v>#N/A</v>
      </c>
      <c r="O42" s="11" t="e">
        <f>IF(O41&lt;'Loan amortization pre-paid'!retY,O41+1,NA())</f>
        <v>#N/A</v>
      </c>
      <c r="P42" s="11" t="e">
        <f t="shared" si="0"/>
        <v>#N/A</v>
      </c>
      <c r="Q42" s="11" t="str">
        <f>IF(ISERROR(O42),"",SUM(INDEX($F$4:$F$1333,T42):INDEX($F$4:$F$1333,U42)))</f>
        <v/>
      </c>
      <c r="R42" s="14" t="str">
        <f>IF(ISERROR(O42),"",SUM(INDEX($G$4:$G$1333,T42):INDEX($G$4:$G$1333,U42)))</f>
        <v/>
      </c>
      <c r="S42" s="14" t="str">
        <f>IF(ISERROR(O42),"",SUM(INDEX($H$4:$H$1333,T42):INDEX($H$4:$H$1333,U42)))</f>
        <v/>
      </c>
      <c r="T42" s="55" t="str">
        <f t="shared" si="27"/>
        <v/>
      </c>
      <c r="U42" s="55" t="str">
        <f t="shared" si="28"/>
        <v/>
      </c>
      <c r="V42" s="11"/>
      <c r="W42" s="11"/>
      <c r="X42" s="11"/>
      <c r="Y42" s="11"/>
      <c r="Z42" s="11"/>
      <c r="AA42" s="56" t="str">
        <f t="shared" si="6"/>
        <v/>
      </c>
      <c r="AB42" s="11" t="str">
        <f>'Loan amortization pre-paid'!AB42</f>
        <v/>
      </c>
      <c r="AC42" s="14" t="str">
        <f t="shared" si="7"/>
        <v/>
      </c>
      <c r="AD42" s="14" t="str">
        <f>IF(ISERROR(O42),"",IF(AC42&gt;'Income Tax Slabs'!$C$6,('Income Tax Slabs'!$F$7*(AC42-'Income Tax Slabs'!$C$6)+'Income Tax Slabs'!$D$7)*(1+cess),IF(AC42&gt;'Income Tax Slabs'!$C$5,(20%*(AC42-'Income Tax Slabs'!$C$5)+'Income Tax Slabs'!$D$6)*(1+cess),IF(AC42&gt;'Income Tax Slabs'!$C$4,(10%*(AC42-'Income Tax Slabs'!$C$4))*(1+cess),0))))</f>
        <v/>
      </c>
      <c r="AE42" s="14" t="str">
        <f t="shared" si="8"/>
        <v/>
      </c>
      <c r="AF42" s="14" t="e">
        <f t="shared" si="9"/>
        <v>#N/A</v>
      </c>
      <c r="AG42" s="11" t="str">
        <f t="shared" si="1"/>
        <v/>
      </c>
      <c r="AH42" s="54" t="str">
        <f t="shared" si="10"/>
        <v/>
      </c>
      <c r="AI42" s="14" t="str">
        <f t="shared" si="11"/>
        <v/>
      </c>
      <c r="AJ42" s="14" t="str">
        <f t="shared" si="12"/>
        <v/>
      </c>
      <c r="AK42" s="14" t="e">
        <f t="shared" si="13"/>
        <v>#N/A</v>
      </c>
      <c r="AL42" s="14" t="e">
        <f>IF('Detailed Cash Flow Chart'!AH43=0,NA(),'Detailed Cash Flow Chart'!AH43)</f>
        <v>#N/A</v>
      </c>
      <c r="BF42" s="59"/>
      <c r="BG42" s="59"/>
      <c r="BI42" s="59"/>
      <c r="BQ42" t="e">
        <f t="shared" si="14"/>
        <v>#N/A</v>
      </c>
      <c r="BT42" s="12" t="e">
        <f t="shared" si="17"/>
        <v>#N/A</v>
      </c>
      <c r="BU42" s="12" t="e">
        <f t="shared" si="18"/>
        <v>#N/A</v>
      </c>
      <c r="BV42" s="12" t="e">
        <f t="shared" si="19"/>
        <v>#N/A</v>
      </c>
      <c r="BW42" s="12" t="e">
        <f t="shared" si="20"/>
        <v>#N/A</v>
      </c>
      <c r="BX42" s="12" t="e">
        <f t="shared" si="21"/>
        <v>#N/A</v>
      </c>
      <c r="BY42" s="12">
        <f>'Detailed Cash Flow Chart'!Q43</f>
        <v>0</v>
      </c>
      <c r="BZ42" s="12">
        <f t="shared" si="29"/>
        <v>22382483.216543876</v>
      </c>
      <c r="CA42" s="48" t="e">
        <f>IF(ISERROR((AF42*12+CA41)*(1+'Loan amortization pre-paid'!$B$14)+IF(ISERROR(BY42),0,BY42)+BZ42),NA(),(AF42*12+CA41)*(1+'Loan amortization pre-paid'!$B$14)+IF(ISERROR(BY42),0,BY42)+BZ42)</f>
        <v>#N/A</v>
      </c>
      <c r="CB42" s="48" t="e">
        <f>IF(ISERROR((AK42*12+CB41)*(1+'Loan amortization pre-paid'!$B$14)+IF(ISERROR(BY42),0,BY42)+CC42+BZ42),NA(),(AK42*12+CB41)*(1+'Loan amortization pre-paid'!$B$14)+IF(ISERROR(BY42),0,BY42)+CC42+BZ42)</f>
        <v>#N/A</v>
      </c>
      <c r="CC42" s="48">
        <f>CC41*(1+'Loan amortization pre-paid'!$B$14)</f>
        <v>6788888.335226411</v>
      </c>
      <c r="CD42" s="48" t="e">
        <f>'Loan amortization pre-paid'!BW42</f>
        <v>#N/A</v>
      </c>
      <c r="CE42" t="e">
        <f>IF(BQ42='Retirement Planner'!n_1,'Retirement Planner'!$B$30,NA())</f>
        <v>#N/A</v>
      </c>
    </row>
    <row r="43" spans="3:83" customFormat="1">
      <c r="C43" s="47"/>
      <c r="D43" s="11">
        <f t="shared" si="30"/>
        <v>40</v>
      </c>
      <c r="E43" s="11">
        <f t="shared" si="3"/>
        <v>0</v>
      </c>
      <c r="F43" s="55">
        <f t="shared" si="4"/>
        <v>75222.35823956829</v>
      </c>
      <c r="G43" s="14">
        <f t="shared" si="5"/>
        <v>40360.820790072445</v>
      </c>
      <c r="H43" s="55">
        <f t="shared" si="23"/>
        <v>34861.537449495845</v>
      </c>
      <c r="I43" s="11"/>
      <c r="J43" s="157"/>
      <c r="K43" s="11">
        <f t="shared" si="24"/>
        <v>0</v>
      </c>
      <c r="L43" s="55">
        <f t="shared" si="25"/>
        <v>4808436.9573591975</v>
      </c>
      <c r="M43" s="59"/>
      <c r="N43" t="e">
        <f t="shared" si="26"/>
        <v>#N/A</v>
      </c>
      <c r="O43" s="11" t="e">
        <f>IF(O42&lt;'Loan amortization pre-paid'!retY,O42+1,NA())</f>
        <v>#N/A</v>
      </c>
      <c r="P43" s="11" t="e">
        <f t="shared" si="0"/>
        <v>#N/A</v>
      </c>
      <c r="Q43" s="11" t="str">
        <f>IF(ISERROR(O43),"",SUM(INDEX($F$4:$F$1333,T43):INDEX($F$4:$F$1333,U43)))</f>
        <v/>
      </c>
      <c r="R43" s="14" t="str">
        <f>IF(ISERROR(O43),"",SUM(INDEX($G$4:$G$1333,T43):INDEX($G$4:$G$1333,U43)))</f>
        <v/>
      </c>
      <c r="S43" s="14" t="str">
        <f>IF(ISERROR(O43),"",SUM(INDEX($H$4:$H$1333,T43):INDEX($H$4:$H$1333,U43)))</f>
        <v/>
      </c>
      <c r="T43" s="55" t="str">
        <f t="shared" si="27"/>
        <v/>
      </c>
      <c r="U43" s="55" t="str">
        <f t="shared" si="28"/>
        <v/>
      </c>
      <c r="V43" s="11"/>
      <c r="W43" s="11"/>
      <c r="X43" s="11"/>
      <c r="Y43" s="11"/>
      <c r="Z43" s="11"/>
      <c r="AA43" s="56" t="str">
        <f t="shared" si="6"/>
        <v/>
      </c>
      <c r="AB43" s="11" t="str">
        <f>'Loan amortization pre-paid'!AB43</f>
        <v/>
      </c>
      <c r="AC43" s="14" t="str">
        <f t="shared" si="7"/>
        <v/>
      </c>
      <c r="AD43" s="14" t="str">
        <f>IF(ISERROR(O43),"",IF(AC43&gt;'Income Tax Slabs'!$C$6,('Income Tax Slabs'!$F$7*(AC43-'Income Tax Slabs'!$C$6)+'Income Tax Slabs'!$D$7)*(1+cess),IF(AC43&gt;'Income Tax Slabs'!$C$5,(20%*(AC43-'Income Tax Slabs'!$C$5)+'Income Tax Slabs'!$D$6)*(1+cess),IF(AC43&gt;'Income Tax Slabs'!$C$4,(10%*(AC43-'Income Tax Slabs'!$C$4))*(1+cess),0))))</f>
        <v/>
      </c>
      <c r="AE43" s="14" t="str">
        <f t="shared" si="8"/>
        <v/>
      </c>
      <c r="AF43" s="14" t="e">
        <f t="shared" si="9"/>
        <v>#N/A</v>
      </c>
      <c r="AG43" s="11" t="str">
        <f t="shared" si="1"/>
        <v/>
      </c>
      <c r="AH43" s="54" t="str">
        <f t="shared" si="10"/>
        <v/>
      </c>
      <c r="AI43" s="14" t="str">
        <f t="shared" si="11"/>
        <v/>
      </c>
      <c r="AJ43" s="14" t="str">
        <f t="shared" si="12"/>
        <v/>
      </c>
      <c r="AK43" s="14" t="e">
        <f t="shared" si="13"/>
        <v>#N/A</v>
      </c>
      <c r="AL43" s="14" t="e">
        <f>IF('Detailed Cash Flow Chart'!AH44=0,NA(),'Detailed Cash Flow Chart'!AH44)</f>
        <v>#N/A</v>
      </c>
      <c r="BF43" s="59"/>
      <c r="BG43" s="59"/>
      <c r="BI43" s="59"/>
      <c r="BQ43" t="e">
        <f t="shared" si="14"/>
        <v>#N/A</v>
      </c>
      <c r="BT43" s="12" t="e">
        <f t="shared" si="17"/>
        <v>#N/A</v>
      </c>
      <c r="BU43" s="12" t="e">
        <f t="shared" si="18"/>
        <v>#N/A</v>
      </c>
      <c r="BV43" s="12" t="e">
        <f t="shared" si="19"/>
        <v>#N/A</v>
      </c>
      <c r="BW43" s="12" t="e">
        <f t="shared" si="20"/>
        <v>#N/A</v>
      </c>
      <c r="BX43" s="12" t="e">
        <f t="shared" si="21"/>
        <v>#N/A</v>
      </c>
      <c r="BY43" s="12">
        <f>'Detailed Cash Flow Chart'!Q44</f>
        <v>0</v>
      </c>
      <c r="BZ43" s="12">
        <f t="shared" si="29"/>
        <v>24259481.873867389</v>
      </c>
      <c r="CA43" s="48" t="e">
        <f>IF(ISERROR((AF43*12+CA42)*(1+'Loan amortization pre-paid'!$B$14)+IF(ISERROR(BY43),0,BY43)+BZ43),NA(),(AF43*12+CA42)*(1+'Loan amortization pre-paid'!$B$14)+IF(ISERROR(BY43),0,BY43)+BZ43)</f>
        <v>#N/A</v>
      </c>
      <c r="CB43" s="48" t="e">
        <f>IF(ISERROR((AK43*12+CB42)*(1+'Loan amortization pre-paid'!$B$14)+IF(ISERROR(BY43),0,BY43)+CC43+BZ43),NA(),(AK43*12+CB42)*(1+'Loan amortization pre-paid'!$B$14)+IF(ISERROR(BY43),0,BY43)+CC43+BZ43)</f>
        <v>#N/A</v>
      </c>
      <c r="CC43" s="48">
        <f>CC42*(1+'Loan amortization pre-paid'!$B$14)</f>
        <v>7467777.168749053</v>
      </c>
      <c r="CD43" s="48" t="e">
        <f>'Loan amortization pre-paid'!BW43</f>
        <v>#N/A</v>
      </c>
      <c r="CE43" t="e">
        <f>IF(BQ43='Retirement Planner'!n_1,'Retirement Planner'!$B$30,NA())</f>
        <v>#N/A</v>
      </c>
    </row>
    <row r="44" spans="3:83" customFormat="1">
      <c r="C44" s="47"/>
      <c r="D44" s="11">
        <f t="shared" si="30"/>
        <v>41</v>
      </c>
      <c r="E44" s="11">
        <f t="shared" si="3"/>
        <v>0</v>
      </c>
      <c r="F44" s="55">
        <f t="shared" si="4"/>
        <v>75222.35823956829</v>
      </c>
      <c r="G44" s="14">
        <f t="shared" si="5"/>
        <v>40070.30797799331</v>
      </c>
      <c r="H44" s="55">
        <f t="shared" si="23"/>
        <v>35152.050261574979</v>
      </c>
      <c r="I44" s="11"/>
      <c r="J44" s="157"/>
      <c r="K44" s="11">
        <f t="shared" si="24"/>
        <v>0</v>
      </c>
      <c r="L44" s="55">
        <f t="shared" si="25"/>
        <v>4773284.9070976228</v>
      </c>
      <c r="M44" s="59"/>
      <c r="N44" t="e">
        <f t="shared" si="26"/>
        <v>#N/A</v>
      </c>
      <c r="O44" s="11" t="e">
        <f>IF(O43&lt;'Loan amortization pre-paid'!retY,O43+1,NA())</f>
        <v>#N/A</v>
      </c>
      <c r="P44" s="11" t="e">
        <f t="shared" si="0"/>
        <v>#N/A</v>
      </c>
      <c r="Q44" s="11" t="str">
        <f>IF(ISERROR(O44),"",SUM(INDEX($F$4:$F$1333,T44):INDEX($F$4:$F$1333,U44)))</f>
        <v/>
      </c>
      <c r="R44" s="14" t="str">
        <f>IF(ISERROR(O44),"",SUM(INDEX($G$4:$G$1333,T44):INDEX($G$4:$G$1333,U44)))</f>
        <v/>
      </c>
      <c r="S44" s="14" t="str">
        <f>IF(ISERROR(O44),"",SUM(INDEX($H$4:$H$1333,T44):INDEX($H$4:$H$1333,U44)))</f>
        <v/>
      </c>
      <c r="T44" s="55" t="str">
        <f t="shared" si="27"/>
        <v/>
      </c>
      <c r="U44" s="55" t="str">
        <f t="shared" si="28"/>
        <v/>
      </c>
      <c r="V44" s="11"/>
      <c r="W44" s="11"/>
      <c r="X44" s="11"/>
      <c r="Y44" s="11"/>
      <c r="Z44" s="11"/>
      <c r="AA44" s="56" t="str">
        <f t="shared" si="6"/>
        <v/>
      </c>
      <c r="AB44" s="11" t="str">
        <f>'Loan amortization pre-paid'!AB44</f>
        <v/>
      </c>
      <c r="AC44" s="14" t="str">
        <f t="shared" si="7"/>
        <v/>
      </c>
      <c r="AD44" s="14" t="str">
        <f>IF(ISERROR(O44),"",IF(AC44&gt;'Income Tax Slabs'!$C$6,('Income Tax Slabs'!$F$7*(AC44-'Income Tax Slabs'!$C$6)+'Income Tax Slabs'!$D$7)*(1+cess),IF(AC44&gt;'Income Tax Slabs'!$C$5,(20%*(AC44-'Income Tax Slabs'!$C$5)+'Income Tax Slabs'!$D$6)*(1+cess),IF(AC44&gt;'Income Tax Slabs'!$C$4,(10%*(AC44-'Income Tax Slabs'!$C$4))*(1+cess),0))))</f>
        <v/>
      </c>
      <c r="AE44" s="14" t="str">
        <f t="shared" si="8"/>
        <v/>
      </c>
      <c r="AF44" s="14" t="e">
        <f t="shared" si="9"/>
        <v>#N/A</v>
      </c>
      <c r="AG44" s="11" t="str">
        <f t="shared" si="1"/>
        <v/>
      </c>
      <c r="AH44" s="54" t="str">
        <f t="shared" si="10"/>
        <v/>
      </c>
      <c r="AI44" s="14" t="str">
        <f t="shared" si="11"/>
        <v/>
      </c>
      <c r="AJ44" s="14" t="str">
        <f t="shared" si="12"/>
        <v/>
      </c>
      <c r="AK44" s="14" t="e">
        <f t="shared" si="13"/>
        <v>#N/A</v>
      </c>
      <c r="AL44" s="14" t="e">
        <f>IF('Detailed Cash Flow Chart'!AH45=0,NA(),'Detailed Cash Flow Chart'!AH45)</f>
        <v>#N/A</v>
      </c>
      <c r="BF44" s="59"/>
      <c r="BG44" s="59"/>
      <c r="BI44" s="59"/>
      <c r="BQ44" t="e">
        <f t="shared" si="14"/>
        <v>#N/A</v>
      </c>
      <c r="BT44" s="12" t="e">
        <f t="shared" si="17"/>
        <v>#N/A</v>
      </c>
      <c r="BU44" s="12" t="e">
        <f t="shared" si="18"/>
        <v>#N/A</v>
      </c>
      <c r="BV44" s="12" t="e">
        <f t="shared" si="19"/>
        <v>#N/A</v>
      </c>
      <c r="BW44" s="12" t="e">
        <f t="shared" si="20"/>
        <v>#N/A</v>
      </c>
      <c r="BX44" s="12" t="e">
        <f t="shared" si="21"/>
        <v>#N/A</v>
      </c>
      <c r="BY44" s="12">
        <f>'Detailed Cash Flow Chart'!Q45</f>
        <v>0</v>
      </c>
      <c r="BZ44" s="12">
        <f t="shared" si="29"/>
        <v>26286640.423776783</v>
      </c>
      <c r="CA44" s="48" t="e">
        <f>IF(ISERROR((AF44*12+CA43)*(1+'Loan amortization pre-paid'!$B$14)+IF(ISERROR(BY44),0,BY44)+BZ44),NA(),(AF44*12+CA43)*(1+'Loan amortization pre-paid'!$B$14)+IF(ISERROR(BY44),0,BY44)+BZ44)</f>
        <v>#N/A</v>
      </c>
      <c r="CB44" s="48" t="e">
        <f>IF(ISERROR((AK44*12+CB43)*(1+'Loan amortization pre-paid'!$B$14)+IF(ISERROR(BY44),0,BY44)+CC44+BZ44),NA(),(AK44*12+CB43)*(1+'Loan amortization pre-paid'!$B$14)+IF(ISERROR(BY44),0,BY44)+CC44+BZ44)</f>
        <v>#N/A</v>
      </c>
      <c r="CC44" s="48">
        <f>CC43*(1+'Loan amortization pre-paid'!$B$14)</f>
        <v>8214554.8856239589</v>
      </c>
      <c r="CD44" s="48" t="e">
        <f>'Loan amortization pre-paid'!BW44</f>
        <v>#N/A</v>
      </c>
      <c r="CE44" t="e">
        <f>IF(BQ44='Retirement Planner'!n_1,'Retirement Planner'!$B$30,NA())</f>
        <v>#N/A</v>
      </c>
    </row>
    <row r="45" spans="3:83" customFormat="1">
      <c r="C45" s="47"/>
      <c r="D45" s="11">
        <f t="shared" si="30"/>
        <v>42</v>
      </c>
      <c r="E45" s="11">
        <f t="shared" si="3"/>
        <v>0</v>
      </c>
      <c r="F45" s="55">
        <f t="shared" si="4"/>
        <v>75222.35823956829</v>
      </c>
      <c r="G45" s="14">
        <f t="shared" si="5"/>
        <v>39777.374225813524</v>
      </c>
      <c r="H45" s="55">
        <f t="shared" si="23"/>
        <v>35444.984013754765</v>
      </c>
      <c r="I45" s="11"/>
      <c r="J45" s="157"/>
      <c r="K45" s="11">
        <f t="shared" si="24"/>
        <v>0</v>
      </c>
      <c r="L45" s="55">
        <f t="shared" si="25"/>
        <v>4737839.9230838679</v>
      </c>
      <c r="M45" s="59"/>
      <c r="N45" t="e">
        <f t="shared" si="26"/>
        <v>#N/A</v>
      </c>
      <c r="O45" s="11" t="e">
        <f>IF(O44&lt;'Loan amortization pre-paid'!retY,O44+1,NA())</f>
        <v>#N/A</v>
      </c>
      <c r="P45" s="11" t="e">
        <f t="shared" si="0"/>
        <v>#N/A</v>
      </c>
      <c r="Q45" s="11" t="str">
        <f>IF(ISERROR(O45),"",SUM(INDEX($F$4:$F$1333,T45):INDEX($F$4:$F$1333,U45)))</f>
        <v/>
      </c>
      <c r="R45" s="14" t="str">
        <f>IF(ISERROR(O45),"",SUM(INDEX($G$4:$G$1333,T45):INDEX($G$4:$G$1333,U45)))</f>
        <v/>
      </c>
      <c r="S45" s="14" t="str">
        <f>IF(ISERROR(O45),"",SUM(INDEX($H$4:$H$1333,T45):INDEX($H$4:$H$1333,U45)))</f>
        <v/>
      </c>
      <c r="T45" s="55" t="str">
        <f t="shared" si="27"/>
        <v/>
      </c>
      <c r="U45" s="55" t="str">
        <f t="shared" si="28"/>
        <v/>
      </c>
      <c r="V45" s="11"/>
      <c r="W45" s="11"/>
      <c r="X45" s="11"/>
      <c r="Y45" s="11"/>
      <c r="Z45" s="11"/>
      <c r="AA45" s="56" t="str">
        <f t="shared" si="6"/>
        <v/>
      </c>
      <c r="AB45" s="11" t="str">
        <f>'Loan amortization pre-paid'!AB45</f>
        <v/>
      </c>
      <c r="AC45" s="14" t="str">
        <f t="shared" si="7"/>
        <v/>
      </c>
      <c r="AD45" s="14" t="str">
        <f>IF(ISERROR(O45),"",IF(AC45&gt;'Income Tax Slabs'!$C$6,('Income Tax Slabs'!$F$7*(AC45-'Income Tax Slabs'!$C$6)+'Income Tax Slabs'!$D$7)*(1+cess),IF(AC45&gt;'Income Tax Slabs'!$C$5,(20%*(AC45-'Income Tax Slabs'!$C$5)+'Income Tax Slabs'!$D$6)*(1+cess),IF(AC45&gt;'Income Tax Slabs'!$C$4,(10%*(AC45-'Income Tax Slabs'!$C$4))*(1+cess),0))))</f>
        <v/>
      </c>
      <c r="AE45" s="14" t="str">
        <f t="shared" si="8"/>
        <v/>
      </c>
      <c r="AF45" s="14" t="e">
        <f t="shared" si="9"/>
        <v>#N/A</v>
      </c>
      <c r="AG45" s="11" t="str">
        <f t="shared" si="1"/>
        <v/>
      </c>
      <c r="AH45" s="54" t="str">
        <f t="shared" si="10"/>
        <v/>
      </c>
      <c r="AI45" s="14" t="str">
        <f t="shared" si="11"/>
        <v/>
      </c>
      <c r="AJ45" s="14" t="str">
        <f t="shared" si="12"/>
        <v/>
      </c>
      <c r="AK45" s="14" t="e">
        <f t="shared" si="13"/>
        <v>#N/A</v>
      </c>
      <c r="AL45" s="14" t="e">
        <f>IF('Detailed Cash Flow Chart'!AH46=0,NA(),'Detailed Cash Flow Chart'!AH46)</f>
        <v>#N/A</v>
      </c>
      <c r="BF45" s="59"/>
      <c r="BG45" s="59"/>
      <c r="BI45" s="59"/>
      <c r="BQ45" t="e">
        <f t="shared" si="14"/>
        <v>#N/A</v>
      </c>
      <c r="BT45" s="12" t="e">
        <f t="shared" si="17"/>
        <v>#N/A</v>
      </c>
      <c r="BU45" s="12" t="e">
        <f t="shared" si="18"/>
        <v>#N/A</v>
      </c>
      <c r="BV45" s="12" t="e">
        <f t="shared" si="19"/>
        <v>#N/A</v>
      </c>
      <c r="BW45" s="12" t="e">
        <f t="shared" si="20"/>
        <v>#N/A</v>
      </c>
      <c r="BX45" s="12" t="e">
        <f t="shared" si="21"/>
        <v>#N/A</v>
      </c>
      <c r="BY45" s="12">
        <f>'Detailed Cash Flow Chart'!Q46</f>
        <v>0</v>
      </c>
      <c r="BZ45" s="12">
        <f t="shared" si="29"/>
        <v>28475971.657678928</v>
      </c>
      <c r="CA45" s="48" t="e">
        <f>IF(ISERROR((AF45*12+CA44)*(1+'Loan amortization pre-paid'!$B$14)+IF(ISERROR(BY45),0,BY45)+BZ45),NA(),(AF45*12+CA44)*(1+'Loan amortization pre-paid'!$B$14)+IF(ISERROR(BY45),0,BY45)+BZ45)</f>
        <v>#N/A</v>
      </c>
      <c r="CB45" s="48" t="e">
        <f>IF(ISERROR((AK45*12+CB44)*(1+'Loan amortization pre-paid'!$B$14)+IF(ISERROR(BY45),0,BY45)+CC45+BZ45),NA(),(AK45*12+CB44)*(1+'Loan amortization pre-paid'!$B$14)+IF(ISERROR(BY45),0,BY45)+CC45+BZ45)</f>
        <v>#N/A</v>
      </c>
      <c r="CC45" s="48">
        <f>CC44*(1+'Loan amortization pre-paid'!$B$14)</f>
        <v>9036010.3741863556</v>
      </c>
      <c r="CD45" s="48" t="e">
        <f>'Loan amortization pre-paid'!BW45</f>
        <v>#N/A</v>
      </c>
      <c r="CE45" t="e">
        <f>IF(BQ45='Retirement Planner'!n_1,'Retirement Planner'!$B$30,NA())</f>
        <v>#N/A</v>
      </c>
    </row>
    <row r="46" spans="3:83" customFormat="1">
      <c r="C46" s="47"/>
      <c r="D46" s="11">
        <f t="shared" si="30"/>
        <v>43</v>
      </c>
      <c r="E46" s="11">
        <f t="shared" si="3"/>
        <v>0</v>
      </c>
      <c r="F46" s="55">
        <f t="shared" si="4"/>
        <v>75222.35823956829</v>
      </c>
      <c r="G46" s="14">
        <f t="shared" si="5"/>
        <v>39481.999359032234</v>
      </c>
      <c r="H46" s="55">
        <f t="shared" si="23"/>
        <v>35740.358880536056</v>
      </c>
      <c r="I46" s="11"/>
      <c r="J46" s="157"/>
      <c r="K46" s="11">
        <f t="shared" si="24"/>
        <v>0</v>
      </c>
      <c r="L46" s="55">
        <f t="shared" si="25"/>
        <v>4702099.5642033322</v>
      </c>
      <c r="M46" s="59"/>
      <c r="N46" t="e">
        <f t="shared" si="26"/>
        <v>#N/A</v>
      </c>
      <c r="O46" s="11" t="e">
        <f>IF(O45&lt;'Loan amortization pre-paid'!retY,O45+1,NA())</f>
        <v>#N/A</v>
      </c>
      <c r="P46" s="11" t="e">
        <f t="shared" si="0"/>
        <v>#N/A</v>
      </c>
      <c r="Q46" s="11" t="str">
        <f>IF(ISERROR(O46),"",SUM(INDEX($F$4:$F$1333,T46):INDEX($F$4:$F$1333,U46)))</f>
        <v/>
      </c>
      <c r="R46" s="14" t="str">
        <f>IF(ISERROR(O46),"",SUM(INDEX($G$4:$G$1333,T46):INDEX($G$4:$G$1333,U46)))</f>
        <v/>
      </c>
      <c r="S46" s="14" t="str">
        <f>IF(ISERROR(O46),"",SUM(INDEX($H$4:$H$1333,T46):INDEX($H$4:$H$1333,U46)))</f>
        <v/>
      </c>
      <c r="T46" s="55" t="str">
        <f t="shared" si="27"/>
        <v/>
      </c>
      <c r="U46" s="55" t="str">
        <f t="shared" si="28"/>
        <v/>
      </c>
      <c r="V46" s="11"/>
      <c r="W46" s="11"/>
      <c r="X46" s="11"/>
      <c r="Y46" s="11"/>
      <c r="Z46" s="11"/>
      <c r="AA46" s="56" t="str">
        <f t="shared" si="6"/>
        <v/>
      </c>
      <c r="AB46" s="11" t="str">
        <f>'Loan amortization pre-paid'!AB46</f>
        <v/>
      </c>
      <c r="AC46" s="14" t="str">
        <f t="shared" si="7"/>
        <v/>
      </c>
      <c r="AD46" s="14" t="str">
        <f>IF(ISERROR(O46),"",IF(AC46&gt;'Income Tax Slabs'!$C$6,('Income Tax Slabs'!$F$7*(AC46-'Income Tax Slabs'!$C$6)+'Income Tax Slabs'!$D$7)*(1+cess),IF(AC46&gt;'Income Tax Slabs'!$C$5,(20%*(AC46-'Income Tax Slabs'!$C$5)+'Income Tax Slabs'!$D$6)*(1+cess),IF(AC46&gt;'Income Tax Slabs'!$C$4,(10%*(AC46-'Income Tax Slabs'!$C$4))*(1+cess),0))))</f>
        <v/>
      </c>
      <c r="AE46" s="14" t="str">
        <f t="shared" si="8"/>
        <v/>
      </c>
      <c r="AF46" s="14" t="e">
        <f t="shared" si="9"/>
        <v>#N/A</v>
      </c>
      <c r="AG46" s="11" t="str">
        <f t="shared" si="1"/>
        <v/>
      </c>
      <c r="AH46" s="54" t="str">
        <f t="shared" si="10"/>
        <v/>
      </c>
      <c r="AI46" s="14" t="str">
        <f t="shared" si="11"/>
        <v/>
      </c>
      <c r="AJ46" s="14" t="str">
        <f t="shared" si="12"/>
        <v/>
      </c>
      <c r="AK46" s="14" t="e">
        <f t="shared" si="13"/>
        <v>#N/A</v>
      </c>
      <c r="AL46" s="14" t="e">
        <f>IF('Detailed Cash Flow Chart'!AH47=0,NA(),'Detailed Cash Flow Chart'!AH47)</f>
        <v>#N/A</v>
      </c>
      <c r="BF46" s="59"/>
      <c r="BG46" s="59"/>
      <c r="BI46" s="59"/>
      <c r="BQ46" t="e">
        <f t="shared" si="14"/>
        <v>#N/A</v>
      </c>
      <c r="BT46" s="12" t="e">
        <f t="shared" si="17"/>
        <v>#N/A</v>
      </c>
      <c r="BU46" s="12" t="e">
        <f t="shared" si="18"/>
        <v>#N/A</v>
      </c>
      <c r="BV46" s="12" t="e">
        <f t="shared" si="19"/>
        <v>#N/A</v>
      </c>
      <c r="BW46" s="12" t="e">
        <f t="shared" si="20"/>
        <v>#N/A</v>
      </c>
      <c r="BX46" s="12" t="e">
        <f t="shared" si="21"/>
        <v>#N/A</v>
      </c>
      <c r="BY46" s="12">
        <f>'Detailed Cash Flow Chart'!Q47</f>
        <v>0</v>
      </c>
      <c r="BZ46" s="12">
        <f t="shared" si="29"/>
        <v>30840449.390293244</v>
      </c>
      <c r="CA46" s="48" t="e">
        <f>IF(ISERROR((AF46*12+CA45)*(1+'Loan amortization pre-paid'!$B$14)+IF(ISERROR(BY46),0,BY46)+BZ46),NA(),(AF46*12+CA45)*(1+'Loan amortization pre-paid'!$B$14)+IF(ISERROR(BY46),0,BY46)+BZ46)</f>
        <v>#N/A</v>
      </c>
      <c r="CB46" s="48" t="e">
        <f>IF(ISERROR((AK46*12+CB45)*(1+'Loan amortization pre-paid'!$B$14)+IF(ISERROR(BY46),0,BY46)+CC46+BZ46),NA(),(AK46*12+CB45)*(1+'Loan amortization pre-paid'!$B$14)+IF(ISERROR(BY46),0,BY46)+CC46+BZ46)</f>
        <v>#N/A</v>
      </c>
      <c r="CC46" s="48">
        <f>CC45*(1+'Loan amortization pre-paid'!$B$14)</f>
        <v>9939611.4116049912</v>
      </c>
      <c r="CD46" s="48" t="e">
        <f>'Loan amortization pre-paid'!BW46</f>
        <v>#N/A</v>
      </c>
      <c r="CE46" t="e">
        <f>IF(BQ46='Retirement Planner'!n_1,'Retirement Planner'!$B$30,NA())</f>
        <v>#N/A</v>
      </c>
    </row>
    <row r="47" spans="3:83" customFormat="1">
      <c r="C47" s="47"/>
      <c r="D47" s="11">
        <f t="shared" si="30"/>
        <v>44</v>
      </c>
      <c r="E47" s="11">
        <f t="shared" si="3"/>
        <v>0</v>
      </c>
      <c r="F47" s="55">
        <f t="shared" si="4"/>
        <v>75222.35823956829</v>
      </c>
      <c r="G47" s="14">
        <f t="shared" si="5"/>
        <v>39184.16303502777</v>
      </c>
      <c r="H47" s="55">
        <f t="shared" si="23"/>
        <v>36038.19520454052</v>
      </c>
      <c r="I47" s="11"/>
      <c r="J47" s="157"/>
      <c r="K47" s="11">
        <f t="shared" si="24"/>
        <v>0</v>
      </c>
      <c r="L47" s="55">
        <f t="shared" si="25"/>
        <v>4666061.368998792</v>
      </c>
      <c r="M47" s="59"/>
      <c r="N47" t="e">
        <f t="shared" si="26"/>
        <v>#N/A</v>
      </c>
      <c r="O47" s="11" t="e">
        <f>IF(O46&lt;'Loan amortization pre-paid'!retY,O46+1,NA())</f>
        <v>#N/A</v>
      </c>
      <c r="P47" s="11" t="e">
        <f t="shared" si="0"/>
        <v>#N/A</v>
      </c>
      <c r="Q47" s="11" t="str">
        <f>IF(ISERROR(O47),"",SUM(INDEX($F$4:$F$1333,T47):INDEX($F$4:$F$1333,U47)))</f>
        <v/>
      </c>
      <c r="R47" s="14" t="str">
        <f>IF(ISERROR(O47),"",SUM(INDEX($G$4:$G$1333,T47):INDEX($G$4:$G$1333,U47)))</f>
        <v/>
      </c>
      <c r="S47" s="14" t="str">
        <f>IF(ISERROR(O47),"",SUM(INDEX($H$4:$H$1333,T47):INDEX($H$4:$H$1333,U47)))</f>
        <v/>
      </c>
      <c r="T47" s="55" t="str">
        <f t="shared" si="27"/>
        <v/>
      </c>
      <c r="U47" s="55" t="str">
        <f t="shared" si="28"/>
        <v/>
      </c>
      <c r="V47" s="11"/>
      <c r="W47" s="11"/>
      <c r="X47" s="11"/>
      <c r="Y47" s="11"/>
      <c r="Z47" s="11"/>
      <c r="AA47" s="56" t="str">
        <f t="shared" si="6"/>
        <v/>
      </c>
      <c r="AB47" s="11" t="str">
        <f>'Loan amortization pre-paid'!AB47</f>
        <v/>
      </c>
      <c r="AC47" s="14" t="str">
        <f t="shared" si="7"/>
        <v/>
      </c>
      <c r="AD47" s="14" t="str">
        <f>IF(ISERROR(O47),"",IF(AC47&gt;'Income Tax Slabs'!$C$6,('Income Tax Slabs'!$F$7*(AC47-'Income Tax Slabs'!$C$6)+'Income Tax Slabs'!$D$7)*(1+cess),IF(AC47&gt;'Income Tax Slabs'!$C$5,(20%*(AC47-'Income Tax Slabs'!$C$5)+'Income Tax Slabs'!$D$6)*(1+cess),IF(AC47&gt;'Income Tax Slabs'!$C$4,(10%*(AC47-'Income Tax Slabs'!$C$4))*(1+cess),0))))</f>
        <v/>
      </c>
      <c r="AE47" s="14" t="str">
        <f t="shared" si="8"/>
        <v/>
      </c>
      <c r="AF47" s="14" t="e">
        <f t="shared" si="9"/>
        <v>#N/A</v>
      </c>
      <c r="AG47" s="11" t="str">
        <f t="shared" si="1"/>
        <v/>
      </c>
      <c r="AH47" s="54" t="str">
        <f t="shared" si="10"/>
        <v/>
      </c>
      <c r="AI47" s="14" t="str">
        <f t="shared" si="11"/>
        <v/>
      </c>
      <c r="AJ47" s="14" t="str">
        <f t="shared" si="12"/>
        <v/>
      </c>
      <c r="AK47" s="14" t="e">
        <f t="shared" si="13"/>
        <v>#N/A</v>
      </c>
      <c r="AL47" s="14" t="e">
        <f>IF('Detailed Cash Flow Chart'!AH48=0,NA(),'Detailed Cash Flow Chart'!AH48)</f>
        <v>#N/A</v>
      </c>
      <c r="BF47" s="59"/>
      <c r="BG47" s="59"/>
      <c r="BI47" s="59"/>
      <c r="BQ47" t="e">
        <f t="shared" si="14"/>
        <v>#N/A</v>
      </c>
      <c r="BT47" s="12" t="e">
        <f t="shared" si="17"/>
        <v>#N/A</v>
      </c>
      <c r="BU47" s="12" t="e">
        <f t="shared" si="18"/>
        <v>#N/A</v>
      </c>
      <c r="BV47" s="12" t="e">
        <f t="shared" si="19"/>
        <v>#N/A</v>
      </c>
      <c r="BW47" s="12" t="e">
        <f t="shared" si="20"/>
        <v>#N/A</v>
      </c>
      <c r="BX47" s="12" t="e">
        <f t="shared" si="21"/>
        <v>#N/A</v>
      </c>
      <c r="BY47" s="12">
        <f>'Detailed Cash Flow Chart'!Q48</f>
        <v>0</v>
      </c>
      <c r="BZ47" s="12">
        <f t="shared" si="29"/>
        <v>33394085.341516707</v>
      </c>
      <c r="CA47" s="48" t="e">
        <f>IF(ISERROR((AF47*12+CA46)*(1+'Loan amortization pre-paid'!$B$14)+IF(ISERROR(BY47),0,BY47)+BZ47),NA(),(AF47*12+CA46)*(1+'Loan amortization pre-paid'!$B$14)+IF(ISERROR(BY47),0,BY47)+BZ47)</f>
        <v>#N/A</v>
      </c>
      <c r="CB47" s="48" t="e">
        <f>IF(ISERROR((AK47*12+CB46)*(1+'Loan amortization pre-paid'!$B$14)+IF(ISERROR(BY47),0,BY47)+CC47+BZ47),NA(),(AK47*12+CB46)*(1+'Loan amortization pre-paid'!$B$14)+IF(ISERROR(BY47),0,BY47)+CC47+BZ47)</f>
        <v>#N/A</v>
      </c>
      <c r="CC47" s="48">
        <f>CC46*(1+'Loan amortization pre-paid'!$B$14)</f>
        <v>10933572.55276549</v>
      </c>
      <c r="CD47" s="48" t="e">
        <f>'Loan amortization pre-paid'!BW47</f>
        <v>#N/A</v>
      </c>
      <c r="CE47" t="e">
        <f>IF(BQ47='Retirement Planner'!n_1,'Retirement Planner'!$B$30,NA())</f>
        <v>#N/A</v>
      </c>
    </row>
    <row r="48" spans="3:83">
      <c r="D48" s="11">
        <f t="shared" si="30"/>
        <v>45</v>
      </c>
      <c r="E48" s="11">
        <f t="shared" si="3"/>
        <v>0</v>
      </c>
      <c r="F48" s="55">
        <f t="shared" si="4"/>
        <v>75222.35823956829</v>
      </c>
      <c r="G48" s="14">
        <f t="shared" si="5"/>
        <v>38883.844741656598</v>
      </c>
      <c r="H48" s="55">
        <f t="shared" si="23"/>
        <v>36338.513497911692</v>
      </c>
      <c r="I48" s="11"/>
      <c r="J48" s="157"/>
      <c r="K48" s="11">
        <f t="shared" si="24"/>
        <v>0</v>
      </c>
      <c r="L48" s="55">
        <f t="shared" si="25"/>
        <v>4629722.8555008806</v>
      </c>
      <c r="M48" s="59"/>
      <c r="N48" t="e">
        <f t="shared" si="26"/>
        <v>#N/A</v>
      </c>
      <c r="O48" s="11" t="e">
        <f>IF(O47&lt;'Loan amortization pre-paid'!retY,O47+1,NA())</f>
        <v>#N/A</v>
      </c>
      <c r="P48" s="11" t="e">
        <f t="shared" ref="P48:P52" si="31">IF(O48=term,AF48,NA())</f>
        <v>#N/A</v>
      </c>
      <c r="Q48" s="11" t="str">
        <f>IF(ISERROR(O48),"",SUM(INDEX($F$4:$F$1333,T48):INDEX($F$4:$F$1333,U48)))</f>
        <v/>
      </c>
      <c r="R48" s="14" t="str">
        <f>IF(ISERROR(O48),"",SUM(INDEX($G$4:$G$1333,T48):INDEX($G$4:$G$1333,U48)))</f>
        <v/>
      </c>
      <c r="S48" s="14" t="str">
        <f>IF(ISERROR(O48),"",SUM(INDEX($H$4:$H$1333,T48):INDEX($H$4:$H$1333,U48)))</f>
        <v/>
      </c>
      <c r="T48" s="55" t="str">
        <f t="shared" ref="T48:T52" si="32">IF(ISERROR(O48),"",T47+12)</f>
        <v/>
      </c>
      <c r="U48" s="55" t="str">
        <f t="shared" ref="U48:U52" si="33">IF(ISERROR(O48),"",U47+12)</f>
        <v/>
      </c>
      <c r="V48" s="11"/>
      <c r="W48" s="11"/>
      <c r="X48" s="11"/>
      <c r="Y48" s="11"/>
      <c r="Z48" s="11"/>
      <c r="AA48" s="56" t="str">
        <f t="shared" ref="AA48:AA52" si="34">IF(ISERROR(O48),"",AA47*(1+salinc))</f>
        <v/>
      </c>
      <c r="AB48" s="11" t="str">
        <f>'Loan amortization pre-paid'!AB48</f>
        <v/>
      </c>
      <c r="AC48" s="14" t="str">
        <f t="shared" ref="AC48:AC52" si="35">IF(ISERROR(O48),"",AA48-$B$5)</f>
        <v/>
      </c>
      <c r="AD48" s="14" t="str">
        <f>IF(ISERROR(O48),"",IF(AC48&gt;'Income Tax Slabs'!$C$6,('Income Tax Slabs'!$F$7*(AC48-'Income Tax Slabs'!$C$6)+'Income Tax Slabs'!$D$7)*(1+cess),IF(AC48&gt;'Income Tax Slabs'!$C$5,(20%*(AC48-'Income Tax Slabs'!$C$5)+'Income Tax Slabs'!$D$6)*(1+cess),IF(AC48&gt;'Income Tax Slabs'!$C$4,(10%*(AC48-'Income Tax Slabs'!$C$4))*(1+cess),0))))</f>
        <v/>
      </c>
      <c r="AE48" s="14" t="str">
        <f t="shared" ref="AE48:AE52" si="36">IF(ISERROR(O48),"",AE47*(1+inflation))</f>
        <v/>
      </c>
      <c r="AF48" s="14" t="e">
        <f t="shared" ref="AF48:AF52" si="37">IF(ISERROR(O48),NA(),(AA48-AD48-$B$5-(AE48*12))/12)</f>
        <v>#N/A</v>
      </c>
      <c r="AG48" s="11" t="str">
        <f t="shared" ref="AG48:AG52" si="38">IF(ISERROR(O48),"",IF(seclimit="none",R48,IF(R48&gt;seclimit,seclimit,IF(R48&lt;0,0,R48))))</f>
        <v/>
      </c>
      <c r="AH48" s="54" t="str">
        <f t="shared" ref="AH48:AH52" si="39">IF(ISERROR(O48),"",AA48-AB48-AG48)</f>
        <v/>
      </c>
      <c r="AI48" s="14" t="str">
        <f t="shared" ref="AI48:AI52" si="40">IF(ISERROR(O48),"",IF(AH48&gt;1000000,(30%*(AH48-1000000)+130000)*(1+3%),IF(AH48&gt;500000,(20%*(AH48-500000)+30000)*(1+3%),IF(AH48&gt;200000,(10%*(AH48-200000))*(1+3%),0))))</f>
        <v/>
      </c>
      <c r="AJ48" s="14" t="str">
        <f t="shared" ref="AJ48:AJ52" si="41">IF(ISERROR(O48),"",AD48-AI48)</f>
        <v/>
      </c>
      <c r="AK48" s="14" t="e">
        <f t="shared" ref="AK48:AK52" si="42">IF(ISERROR(O48),NA(),IF((AA48-$B$5-AI48-(12*AE48)-Q48)/12&lt;0,NA(),(AA48-$B$5-AI48-(12*AE48)-Q48)/12))</f>
        <v>#N/A</v>
      </c>
      <c r="AL48" s="14" t="e">
        <f>IF('Detailed Cash Flow Chart'!AH49=0,NA(),'Detailed Cash Flow Chart'!AH49)</f>
        <v>#N/A</v>
      </c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 s="59"/>
      <c r="BG48" s="59"/>
      <c r="BH48"/>
      <c r="BI48" s="59"/>
      <c r="BJ48"/>
      <c r="BK48"/>
      <c r="BL48"/>
      <c r="BM48"/>
      <c r="BN48"/>
      <c r="BO48"/>
      <c r="BP48"/>
      <c r="BQ48" t="e">
        <f t="shared" si="14"/>
        <v>#N/A</v>
      </c>
      <c r="BR48"/>
      <c r="BS48"/>
      <c r="BT48" s="12" t="e">
        <f t="shared" si="17"/>
        <v>#N/A</v>
      </c>
      <c r="BU48" s="12" t="e">
        <f t="shared" si="18"/>
        <v>#N/A</v>
      </c>
      <c r="BV48" s="12" t="e">
        <f t="shared" si="19"/>
        <v>#N/A</v>
      </c>
      <c r="BW48" s="12" t="e">
        <f t="shared" si="20"/>
        <v>#N/A</v>
      </c>
      <c r="BX48" s="12" t="e">
        <f t="shared" si="21"/>
        <v>#N/A</v>
      </c>
      <c r="BY48" s="12">
        <f>'Detailed Cash Flow Chart'!Q49</f>
        <v>0</v>
      </c>
      <c r="BZ48" s="12">
        <f t="shared" si="29"/>
        <v>36152012.168838046</v>
      </c>
      <c r="CA48" s="48" t="e">
        <f>IF(ISERROR((AF48*12+CA47)*(1+'Loan amortization pre-paid'!$B$14)+IF(ISERROR(BY48),0,BY48)+BZ48),NA(),(AF48*12+CA47)*(1+'Loan amortization pre-paid'!$B$14)+IF(ISERROR(BY48),0,BY48)+BZ48)</f>
        <v>#N/A</v>
      </c>
      <c r="CB48" s="48" t="e">
        <f>IF(ISERROR((AK48*12+CB47)*(1+'Loan amortization pre-paid'!$B$14)+IF(ISERROR(BY48),0,BY48)+CC48+BZ48),NA(),(AK48*12+CB47)*(1+'Loan amortization pre-paid'!$B$14)+IF(ISERROR(BY48),0,BY48)+CC48+BZ48)</f>
        <v>#N/A</v>
      </c>
      <c r="CC48" s="48">
        <f>CC47*(1+'Loan amortization pre-paid'!$B$14)</f>
        <v>12026929.80804204</v>
      </c>
      <c r="CD48" s="48" t="e">
        <f>'Loan amortization pre-paid'!BW48</f>
        <v>#N/A</v>
      </c>
      <c r="CE48" t="e">
        <f>IF(BQ48='Retirement Planner'!n_1,'Retirement Planner'!$B$30,NA())</f>
        <v>#N/A</v>
      </c>
    </row>
    <row r="49" spans="4:83">
      <c r="D49" s="11">
        <f t="shared" si="30"/>
        <v>46</v>
      </c>
      <c r="E49" s="11">
        <f t="shared" si="3"/>
        <v>0</v>
      </c>
      <c r="F49" s="55">
        <f t="shared" si="4"/>
        <v>75222.35823956829</v>
      </c>
      <c r="G49" s="14">
        <f t="shared" si="5"/>
        <v>38581.023795840672</v>
      </c>
      <c r="H49" s="55">
        <f t="shared" si="23"/>
        <v>36641.334443727617</v>
      </c>
      <c r="I49" s="11"/>
      <c r="J49" s="157"/>
      <c r="K49" s="11">
        <f t="shared" si="24"/>
        <v>0</v>
      </c>
      <c r="L49" s="55">
        <f t="shared" si="25"/>
        <v>4593081.5210571531</v>
      </c>
      <c r="M49" s="59"/>
      <c r="N49" t="e">
        <f t="shared" si="26"/>
        <v>#N/A</v>
      </c>
      <c r="O49" s="11" t="e">
        <f>IF(O48&lt;'Loan amortization pre-paid'!retY,O48+1,NA())</f>
        <v>#N/A</v>
      </c>
      <c r="P49" s="11" t="e">
        <f t="shared" si="31"/>
        <v>#N/A</v>
      </c>
      <c r="Q49" s="11" t="str">
        <f>IF(ISERROR(O49),"",SUM(INDEX($F$4:$F$1333,T49):INDEX($F$4:$F$1333,U49)))</f>
        <v/>
      </c>
      <c r="R49" s="14" t="str">
        <f>IF(ISERROR(O49),"",SUM(INDEX($G$4:$G$1333,T49):INDEX($G$4:$G$1333,U49)))</f>
        <v/>
      </c>
      <c r="S49" s="14" t="str">
        <f>IF(ISERROR(O49),"",SUM(INDEX($H$4:$H$1333,T49):INDEX($H$4:$H$1333,U49)))</f>
        <v/>
      </c>
      <c r="T49" s="55" t="str">
        <f t="shared" si="32"/>
        <v/>
      </c>
      <c r="U49" s="55" t="str">
        <f t="shared" si="33"/>
        <v/>
      </c>
      <c r="V49" s="11"/>
      <c r="W49" s="11"/>
      <c r="X49" s="11"/>
      <c r="Y49" s="11"/>
      <c r="Z49" s="11"/>
      <c r="AA49" s="56" t="str">
        <f t="shared" si="34"/>
        <v/>
      </c>
      <c r="AB49" s="11" t="str">
        <f>'Loan amortization pre-paid'!AB49</f>
        <v/>
      </c>
      <c r="AC49" s="14" t="str">
        <f t="shared" si="35"/>
        <v/>
      </c>
      <c r="AD49" s="14" t="str">
        <f>IF(ISERROR(O49),"",IF(AC49&gt;'Income Tax Slabs'!$C$6,('Income Tax Slabs'!$F$7*(AC49-'Income Tax Slabs'!$C$6)+'Income Tax Slabs'!$D$7)*(1+cess),IF(AC49&gt;'Income Tax Slabs'!$C$5,(20%*(AC49-'Income Tax Slabs'!$C$5)+'Income Tax Slabs'!$D$6)*(1+cess),IF(AC49&gt;'Income Tax Slabs'!$C$4,(10%*(AC49-'Income Tax Slabs'!$C$4))*(1+cess),0))))</f>
        <v/>
      </c>
      <c r="AE49" s="14" t="str">
        <f t="shared" si="36"/>
        <v/>
      </c>
      <c r="AF49" s="14" t="e">
        <f t="shared" si="37"/>
        <v>#N/A</v>
      </c>
      <c r="AG49" s="11" t="str">
        <f t="shared" si="38"/>
        <v/>
      </c>
      <c r="AH49" s="54" t="str">
        <f t="shared" si="39"/>
        <v/>
      </c>
      <c r="AI49" s="14" t="str">
        <f t="shared" si="40"/>
        <v/>
      </c>
      <c r="AJ49" s="14" t="str">
        <f t="shared" si="41"/>
        <v/>
      </c>
      <c r="AK49" s="14" t="e">
        <f t="shared" si="42"/>
        <v>#N/A</v>
      </c>
      <c r="AL49" s="14" t="e">
        <f>IF('Detailed Cash Flow Chart'!AH50=0,NA(),'Detailed Cash Flow Chart'!AH50)</f>
        <v>#N/A</v>
      </c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 s="59"/>
      <c r="BG49" s="59"/>
      <c r="BH49"/>
      <c r="BI49" s="59"/>
      <c r="BJ49"/>
      <c r="BK49"/>
      <c r="BL49"/>
      <c r="BM49"/>
      <c r="BN49"/>
      <c r="BO49"/>
      <c r="BP49"/>
      <c r="BQ49" t="e">
        <f t="shared" si="14"/>
        <v>#N/A</v>
      </c>
      <c r="BR49"/>
      <c r="BS49"/>
      <c r="BT49" s="12" t="e">
        <f t="shared" si="17"/>
        <v>#N/A</v>
      </c>
      <c r="BU49" s="12" t="e">
        <f t="shared" si="18"/>
        <v>#N/A</v>
      </c>
      <c r="BV49" s="12" t="e">
        <f t="shared" si="19"/>
        <v>#N/A</v>
      </c>
      <c r="BW49" s="12" t="e">
        <f t="shared" si="20"/>
        <v>#N/A</v>
      </c>
      <c r="BX49" s="12" t="e">
        <f t="shared" si="21"/>
        <v>#N/A</v>
      </c>
      <c r="BY49" s="12">
        <f>'Detailed Cash Flow Chart'!Q50</f>
        <v>0</v>
      </c>
      <c r="BZ49" s="12">
        <f t="shared" si="29"/>
        <v>39130573.142345093</v>
      </c>
      <c r="CA49" s="48" t="e">
        <f>IF(ISERROR((AF49*12+CA48)*(1+'Loan amortization pre-paid'!$B$14)+IF(ISERROR(BY49),0,BY49)+BZ49),NA(),(AF49*12+CA48)*(1+'Loan amortization pre-paid'!$B$14)+IF(ISERROR(BY49),0,BY49)+BZ49)</f>
        <v>#N/A</v>
      </c>
      <c r="CB49" s="48" t="e">
        <f>IF(ISERROR((AK49*12+CB48)*(1+'Loan amortization pre-paid'!$B$14)+IF(ISERROR(BY49),0,BY49)+CC49+BZ49),NA(),(AK49*12+CB48)*(1+'Loan amortization pre-paid'!$B$14)+IF(ISERROR(BY49),0,BY49)+CC49+BZ49)</f>
        <v>#N/A</v>
      </c>
      <c r="CC49" s="48">
        <f>CC48*(1+'Loan amortization pre-paid'!$B$14)</f>
        <v>13229622.788846245</v>
      </c>
      <c r="CD49" s="48" t="e">
        <f>'Loan amortization pre-paid'!BW49</f>
        <v>#N/A</v>
      </c>
      <c r="CE49" t="e">
        <f>IF(BQ49='Retirement Planner'!n_1,'Retirement Planner'!$B$30,NA())</f>
        <v>#N/A</v>
      </c>
    </row>
    <row r="50" spans="4:83">
      <c r="D50" s="11">
        <f t="shared" si="30"/>
        <v>47</v>
      </c>
      <c r="E50" s="11">
        <f t="shared" si="3"/>
        <v>0</v>
      </c>
      <c r="F50" s="55">
        <f t="shared" si="4"/>
        <v>75222.35823956829</v>
      </c>
      <c r="G50" s="14">
        <f t="shared" si="5"/>
        <v>38275.679342142947</v>
      </c>
      <c r="H50" s="55">
        <f t="shared" si="23"/>
        <v>36946.678897425343</v>
      </c>
      <c r="I50" s="11"/>
      <c r="J50" s="157"/>
      <c r="K50" s="11">
        <f t="shared" si="24"/>
        <v>0</v>
      </c>
      <c r="L50" s="55">
        <f t="shared" si="25"/>
        <v>4556134.8421597276</v>
      </c>
      <c r="M50" s="59"/>
      <c r="N50" t="e">
        <f t="shared" si="26"/>
        <v>#N/A</v>
      </c>
      <c r="O50" s="11" t="e">
        <f>IF(O49&lt;'Loan amortization pre-paid'!retY,O49+1,NA())</f>
        <v>#N/A</v>
      </c>
      <c r="P50" s="11" t="e">
        <f t="shared" si="31"/>
        <v>#N/A</v>
      </c>
      <c r="Q50" s="11" t="str">
        <f>IF(ISERROR(O50),"",SUM(INDEX($F$4:$F$1333,T50):INDEX($F$4:$F$1333,U50)))</f>
        <v/>
      </c>
      <c r="R50" s="14" t="str">
        <f>IF(ISERROR(O50),"",SUM(INDEX($G$4:$G$1333,T50):INDEX($G$4:$G$1333,U50)))</f>
        <v/>
      </c>
      <c r="S50" s="14" t="str">
        <f>IF(ISERROR(O50),"",SUM(INDEX($H$4:$H$1333,T50):INDEX($H$4:$H$1333,U50)))</f>
        <v/>
      </c>
      <c r="T50" s="55" t="str">
        <f t="shared" si="32"/>
        <v/>
      </c>
      <c r="U50" s="55" t="str">
        <f t="shared" si="33"/>
        <v/>
      </c>
      <c r="V50" s="11"/>
      <c r="W50" s="11"/>
      <c r="X50" s="11"/>
      <c r="Y50" s="11"/>
      <c r="Z50" s="11"/>
      <c r="AA50" s="56" t="str">
        <f t="shared" si="34"/>
        <v/>
      </c>
      <c r="AB50" s="11" t="str">
        <f>'Loan amortization pre-paid'!AB50</f>
        <v/>
      </c>
      <c r="AC50" s="14" t="str">
        <f t="shared" si="35"/>
        <v/>
      </c>
      <c r="AD50" s="14" t="str">
        <f>IF(ISERROR(O50),"",IF(AC50&gt;'Income Tax Slabs'!$C$6,('Income Tax Slabs'!$F$7*(AC50-'Income Tax Slabs'!$C$6)+'Income Tax Slabs'!$D$7)*(1+cess),IF(AC50&gt;'Income Tax Slabs'!$C$5,(20%*(AC50-'Income Tax Slabs'!$C$5)+'Income Tax Slabs'!$D$6)*(1+cess),IF(AC50&gt;'Income Tax Slabs'!$C$4,(10%*(AC50-'Income Tax Slabs'!$C$4))*(1+cess),0))))</f>
        <v/>
      </c>
      <c r="AE50" s="14" t="str">
        <f t="shared" si="36"/>
        <v/>
      </c>
      <c r="AF50" s="14" t="e">
        <f t="shared" si="37"/>
        <v>#N/A</v>
      </c>
      <c r="AG50" s="11" t="str">
        <f t="shared" si="38"/>
        <v/>
      </c>
      <c r="AH50" s="54" t="str">
        <f t="shared" si="39"/>
        <v/>
      </c>
      <c r="AI50" s="14" t="str">
        <f t="shared" si="40"/>
        <v/>
      </c>
      <c r="AJ50" s="14" t="str">
        <f t="shared" si="41"/>
        <v/>
      </c>
      <c r="AK50" s="14" t="e">
        <f t="shared" si="42"/>
        <v>#N/A</v>
      </c>
      <c r="AL50" s="14" t="e">
        <f>IF('Detailed Cash Flow Chart'!AH51=0,NA(),'Detailed Cash Flow Chart'!AH51)</f>
        <v>#N/A</v>
      </c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 s="59"/>
      <c r="BG50" s="59"/>
      <c r="BH50"/>
      <c r="BI50" s="59"/>
      <c r="BJ50"/>
      <c r="BK50"/>
      <c r="BL50"/>
      <c r="BM50"/>
      <c r="BN50"/>
      <c r="BO50"/>
      <c r="BP50"/>
      <c r="BQ50" t="e">
        <f t="shared" si="14"/>
        <v>#N/A</v>
      </c>
      <c r="BR50"/>
      <c r="BS50"/>
      <c r="BT50" s="12" t="e">
        <f t="shared" si="17"/>
        <v>#N/A</v>
      </c>
      <c r="BU50" s="12" t="e">
        <f t="shared" si="18"/>
        <v>#N/A</v>
      </c>
      <c r="BV50" s="12" t="e">
        <f t="shared" si="19"/>
        <v>#N/A</v>
      </c>
      <c r="BW50" s="12" t="e">
        <f t="shared" si="20"/>
        <v>#N/A</v>
      </c>
      <c r="BX50" s="12" t="e">
        <f t="shared" si="21"/>
        <v>#N/A</v>
      </c>
      <c r="BY50" s="12">
        <f>'Detailed Cash Flow Chart'!Q51</f>
        <v>0</v>
      </c>
      <c r="BZ50" s="12">
        <f t="shared" si="29"/>
        <v>42347418.993732706</v>
      </c>
      <c r="CA50" s="48" t="e">
        <f>IF(ISERROR((AF50*12+CA49)*(1+'Loan amortization pre-paid'!$B$14)+IF(ISERROR(BY50),0,BY50)+BZ50),NA(),(AF50*12+CA49)*(1+'Loan amortization pre-paid'!$B$14)+IF(ISERROR(BY50),0,BY50)+BZ50)</f>
        <v>#N/A</v>
      </c>
      <c r="CB50" s="48" t="e">
        <f>IF(ISERROR((AK50*12+CB49)*(1+'Loan amortization pre-paid'!$B$14)+IF(ISERROR(BY50),0,BY50)+CC50+BZ50),NA(),(AK50*12+CB49)*(1+'Loan amortization pre-paid'!$B$14)+IF(ISERROR(BY50),0,BY50)+CC50+BZ50)</f>
        <v>#N/A</v>
      </c>
      <c r="CC50" s="48">
        <f>CC49*(1+'Loan amortization pre-paid'!$B$14)</f>
        <v>14552585.06773087</v>
      </c>
      <c r="CD50" s="48" t="e">
        <f>'Loan amortization pre-paid'!BW50</f>
        <v>#N/A</v>
      </c>
      <c r="CE50" t="e">
        <f>IF(BQ50='Retirement Planner'!n_1,'Retirement Planner'!$B$30,NA())</f>
        <v>#N/A</v>
      </c>
    </row>
    <row r="51" spans="4:83">
      <c r="D51" s="11">
        <f t="shared" si="30"/>
        <v>48</v>
      </c>
      <c r="E51" s="11">
        <f t="shared" si="3"/>
        <v>0</v>
      </c>
      <c r="F51" s="55">
        <f t="shared" si="4"/>
        <v>75222.35823956829</v>
      </c>
      <c r="G51" s="14">
        <f t="shared" si="5"/>
        <v>37967.790351331067</v>
      </c>
      <c r="H51" s="55">
        <f t="shared" si="23"/>
        <v>37254.567888237223</v>
      </c>
      <c r="I51" s="11"/>
      <c r="J51" s="157"/>
      <c r="K51" s="11">
        <f t="shared" si="24"/>
        <v>0</v>
      </c>
      <c r="L51" s="55">
        <f t="shared" si="25"/>
        <v>4518880.2742714901</v>
      </c>
      <c r="M51" s="59"/>
      <c r="N51" t="e">
        <f t="shared" si="26"/>
        <v>#N/A</v>
      </c>
      <c r="O51" s="11" t="e">
        <f>IF(O50&lt;'Loan amortization pre-paid'!retY,O50+1,NA())</f>
        <v>#N/A</v>
      </c>
      <c r="P51" s="11" t="e">
        <f t="shared" si="31"/>
        <v>#N/A</v>
      </c>
      <c r="Q51" s="11" t="str">
        <f>IF(ISERROR(O51),"",SUM(INDEX($F$4:$F$1333,T51):INDEX($F$4:$F$1333,U51)))</f>
        <v/>
      </c>
      <c r="R51" s="14" t="str">
        <f>IF(ISERROR(O51),"",SUM(INDEX($G$4:$G$1333,T51):INDEX($G$4:$G$1333,U51)))</f>
        <v/>
      </c>
      <c r="S51" s="14" t="str">
        <f>IF(ISERROR(O51),"",SUM(INDEX($H$4:$H$1333,T51):INDEX($H$4:$H$1333,U51)))</f>
        <v/>
      </c>
      <c r="T51" s="55" t="str">
        <f t="shared" si="32"/>
        <v/>
      </c>
      <c r="U51" s="55" t="str">
        <f t="shared" si="33"/>
        <v/>
      </c>
      <c r="V51" s="11"/>
      <c r="W51" s="11"/>
      <c r="X51" s="11"/>
      <c r="Y51" s="11"/>
      <c r="Z51" s="11"/>
      <c r="AA51" s="56" t="str">
        <f t="shared" si="34"/>
        <v/>
      </c>
      <c r="AB51" s="11" t="str">
        <f>'Loan amortization pre-paid'!AB51</f>
        <v/>
      </c>
      <c r="AC51" s="14" t="str">
        <f t="shared" si="35"/>
        <v/>
      </c>
      <c r="AD51" s="14" t="str">
        <f>IF(ISERROR(O51),"",IF(AC51&gt;'Income Tax Slabs'!$C$6,('Income Tax Slabs'!$F$7*(AC51-'Income Tax Slabs'!$C$6)+'Income Tax Slabs'!$D$7)*(1+cess),IF(AC51&gt;'Income Tax Slabs'!$C$5,(20%*(AC51-'Income Tax Slabs'!$C$5)+'Income Tax Slabs'!$D$6)*(1+cess),IF(AC51&gt;'Income Tax Slabs'!$C$4,(10%*(AC51-'Income Tax Slabs'!$C$4))*(1+cess),0))))</f>
        <v/>
      </c>
      <c r="AE51" s="14" t="str">
        <f t="shared" si="36"/>
        <v/>
      </c>
      <c r="AF51" s="14" t="e">
        <f t="shared" si="37"/>
        <v>#N/A</v>
      </c>
      <c r="AG51" s="11" t="str">
        <f t="shared" si="38"/>
        <v/>
      </c>
      <c r="AH51" s="54" t="str">
        <f t="shared" si="39"/>
        <v/>
      </c>
      <c r="AI51" s="14" t="str">
        <f t="shared" si="40"/>
        <v/>
      </c>
      <c r="AJ51" s="14" t="str">
        <f t="shared" si="41"/>
        <v/>
      </c>
      <c r="AK51" s="14" t="e">
        <f t="shared" si="42"/>
        <v>#N/A</v>
      </c>
      <c r="AL51" s="14" t="e">
        <f>IF('Detailed Cash Flow Chart'!AH52=0,NA(),'Detailed Cash Flow Chart'!AH52)</f>
        <v>#N/A</v>
      </c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 s="59"/>
      <c r="BG51" s="59"/>
      <c r="BH51"/>
      <c r="BI51" s="59"/>
      <c r="BJ51"/>
      <c r="BK51"/>
      <c r="BL51"/>
      <c r="BM51"/>
      <c r="BN51"/>
      <c r="BO51"/>
      <c r="BP51"/>
      <c r="BQ51" t="e">
        <f t="shared" si="14"/>
        <v>#N/A</v>
      </c>
      <c r="BR51"/>
      <c r="BS51"/>
      <c r="BT51" s="12" t="e">
        <f t="shared" si="17"/>
        <v>#N/A</v>
      </c>
      <c r="BU51" s="12" t="e">
        <f t="shared" si="18"/>
        <v>#N/A</v>
      </c>
      <c r="BV51" s="12" t="e">
        <f t="shared" si="19"/>
        <v>#N/A</v>
      </c>
      <c r="BW51" s="12" t="e">
        <f t="shared" si="20"/>
        <v>#N/A</v>
      </c>
      <c r="BX51" s="12" t="e">
        <f t="shared" si="21"/>
        <v>#N/A</v>
      </c>
      <c r="BY51" s="12">
        <f>'Detailed Cash Flow Chart'!Q52</f>
        <v>0</v>
      </c>
      <c r="BZ51" s="12">
        <f t="shared" si="29"/>
        <v>45821612.513231322</v>
      </c>
      <c r="CA51" s="48" t="e">
        <f>IF(ISERROR((AF51*12+CA50)*(1+'Loan amortization pre-paid'!$B$14)+IF(ISERROR(BY51),0,BY51)+BZ51),NA(),(AF51*12+CA50)*(1+'Loan amortization pre-paid'!$B$14)+IF(ISERROR(BY51),0,BY51)+BZ51)</f>
        <v>#N/A</v>
      </c>
      <c r="CB51" s="48" t="e">
        <f>IF(ISERROR((AK51*12+CB50)*(1+'Loan amortization pre-paid'!$B$14)+IF(ISERROR(BY51),0,BY51)+CC51+BZ51),NA(),(AK51*12+CB50)*(1+'Loan amortization pre-paid'!$B$14)+IF(ISERROR(BY51),0,BY51)+CC51+BZ51)</f>
        <v>#N/A</v>
      </c>
      <c r="CC51" s="48">
        <f>CC50*(1+'Loan amortization pre-paid'!$B$14)</f>
        <v>16007843.574503958</v>
      </c>
      <c r="CD51" s="48" t="e">
        <f>'Loan amortization pre-paid'!BW51</f>
        <v>#N/A</v>
      </c>
      <c r="CE51" t="e">
        <f>IF(BQ51='Retirement Planner'!n_1,'Retirement Planner'!$B$30,NA())</f>
        <v>#N/A</v>
      </c>
    </row>
    <row r="52" spans="4:83">
      <c r="D52" s="11">
        <f t="shared" si="30"/>
        <v>49</v>
      </c>
      <c r="E52" s="11">
        <f t="shared" si="3"/>
        <v>0</v>
      </c>
      <c r="F52" s="55">
        <f t="shared" si="4"/>
        <v>75222.35823956829</v>
      </c>
      <c r="G52" s="14">
        <f t="shared" si="5"/>
        <v>37657.335618929086</v>
      </c>
      <c r="H52" s="55">
        <f t="shared" si="23"/>
        <v>37565.022620639204</v>
      </c>
      <c r="I52" s="11"/>
      <c r="J52" s="157"/>
      <c r="K52" s="11">
        <f t="shared" si="24"/>
        <v>0</v>
      </c>
      <c r="L52" s="55">
        <f t="shared" si="25"/>
        <v>4481315.2516508512</v>
      </c>
      <c r="M52" s="59"/>
      <c r="N52" t="e">
        <f t="shared" si="26"/>
        <v>#N/A</v>
      </c>
      <c r="O52" s="11" t="e">
        <f>IF(O51&lt;'Loan amortization pre-paid'!retY,O51+1,NA())</f>
        <v>#N/A</v>
      </c>
      <c r="P52" s="11" t="e">
        <f t="shared" si="31"/>
        <v>#N/A</v>
      </c>
      <c r="Q52" s="11" t="str">
        <f>IF(ISERROR(O52),"",SUM(INDEX($F$4:$F$1333,T52):INDEX($F$4:$F$1333,U52)))</f>
        <v/>
      </c>
      <c r="R52" s="14" t="str">
        <f>IF(ISERROR(O52),"",SUM(INDEX($G$4:$G$1333,T52):INDEX($G$4:$G$1333,U52)))</f>
        <v/>
      </c>
      <c r="S52" s="14" t="str">
        <f>IF(ISERROR(O52),"",SUM(INDEX($H$4:$H$1333,T52):INDEX($H$4:$H$1333,U52)))</f>
        <v/>
      </c>
      <c r="T52" s="55" t="str">
        <f t="shared" si="32"/>
        <v/>
      </c>
      <c r="U52" s="55" t="str">
        <f t="shared" si="33"/>
        <v/>
      </c>
      <c r="V52" s="11"/>
      <c r="W52" s="11"/>
      <c r="X52" s="11"/>
      <c r="Y52" s="11"/>
      <c r="Z52" s="11"/>
      <c r="AA52" s="56" t="str">
        <f t="shared" si="34"/>
        <v/>
      </c>
      <c r="AB52" s="11" t="str">
        <f>'Loan amortization pre-paid'!AB52</f>
        <v/>
      </c>
      <c r="AC52" s="14" t="str">
        <f t="shared" si="35"/>
        <v/>
      </c>
      <c r="AD52" s="14" t="str">
        <f>IF(ISERROR(O52),"",IF(AC52&gt;'Income Tax Slabs'!$C$6,('Income Tax Slabs'!$F$7*(AC52-'Income Tax Slabs'!$C$6)+'Income Tax Slabs'!$D$7)*(1+cess),IF(AC52&gt;'Income Tax Slabs'!$C$5,(20%*(AC52-'Income Tax Slabs'!$C$5)+'Income Tax Slabs'!$D$6)*(1+cess),IF(AC52&gt;'Income Tax Slabs'!$C$4,(10%*(AC52-'Income Tax Slabs'!$C$4))*(1+cess),0))))</f>
        <v/>
      </c>
      <c r="AE52" s="14" t="str">
        <f t="shared" si="36"/>
        <v/>
      </c>
      <c r="AF52" s="14" t="e">
        <f t="shared" si="37"/>
        <v>#N/A</v>
      </c>
      <c r="AG52" s="11" t="str">
        <f t="shared" si="38"/>
        <v/>
      </c>
      <c r="AH52" s="54" t="str">
        <f t="shared" si="39"/>
        <v/>
      </c>
      <c r="AI52" s="14" t="str">
        <f t="shared" si="40"/>
        <v/>
      </c>
      <c r="AJ52" s="14" t="str">
        <f t="shared" si="41"/>
        <v/>
      </c>
      <c r="AK52" s="14" t="e">
        <f t="shared" si="42"/>
        <v>#N/A</v>
      </c>
      <c r="AL52" s="14" t="e">
        <f>IF('Detailed Cash Flow Chart'!AH53=0,NA(),'Detailed Cash Flow Chart'!AH53)</f>
        <v>#N/A</v>
      </c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 s="59"/>
      <c r="BG52" s="59"/>
      <c r="BH52"/>
      <c r="BI52" s="59"/>
      <c r="BJ52"/>
      <c r="BK52"/>
      <c r="BL52"/>
      <c r="BM52"/>
      <c r="BN52"/>
      <c r="BO52"/>
      <c r="BP52"/>
      <c r="BQ52" t="e">
        <f t="shared" si="14"/>
        <v>#N/A</v>
      </c>
      <c r="BR52"/>
      <c r="BS52"/>
      <c r="BT52" s="12" t="e">
        <f t="shared" si="17"/>
        <v>#N/A</v>
      </c>
      <c r="BU52" s="12" t="e">
        <f t="shared" si="18"/>
        <v>#N/A</v>
      </c>
      <c r="BV52" s="12" t="e">
        <f t="shared" si="19"/>
        <v>#N/A</v>
      </c>
      <c r="BW52" s="12" t="e">
        <f t="shared" si="20"/>
        <v>#N/A</v>
      </c>
      <c r="BX52" s="12" t="e">
        <f t="shared" si="21"/>
        <v>#N/A</v>
      </c>
      <c r="BY52" s="12">
        <f>'Detailed Cash Flow Chart'!Q53</f>
        <v>0</v>
      </c>
      <c r="BZ52" s="12">
        <f t="shared" si="29"/>
        <v>49573741.514289834</v>
      </c>
      <c r="CA52" s="48" t="e">
        <f>IF(ISERROR((AF52*12+CA51)*(1+'Loan amortization pre-paid'!$B$14)+IF(ISERROR(BY52),0,BY52)+BZ52),NA(),(AF52*12+CA51)*(1+'Loan amortization pre-paid'!$B$14)+IF(ISERROR(BY52),0,BY52)+BZ52)</f>
        <v>#N/A</v>
      </c>
      <c r="CB52" s="48" t="e">
        <f>IF(ISERROR((AK52*12+CB51)*(1+'Loan amortization pre-paid'!$B$14)+IF(ISERROR(BY52),0,BY52)+CC52+BZ52),NA(),(AK52*12+CB51)*(1+'Loan amortization pre-paid'!$B$14)+IF(ISERROR(BY52),0,BY52)+CC52+BZ52)</f>
        <v>#N/A</v>
      </c>
      <c r="CC52" s="48">
        <f>CC51*(1+'Loan amortization pre-paid'!$B$14)</f>
        <v>17608627.931954354</v>
      </c>
      <c r="CD52" s="48" t="e">
        <f>'Loan amortization pre-paid'!BW52</f>
        <v>#N/A</v>
      </c>
      <c r="CE52" t="e">
        <f>IF(BQ52='Retirement Planner'!n_1,'Retirement Planner'!$B$30,NA())</f>
        <v>#N/A</v>
      </c>
    </row>
    <row r="53" spans="4:83">
      <c r="D53" s="11">
        <f t="shared" si="30"/>
        <v>50</v>
      </c>
      <c r="E53" s="11">
        <f t="shared" si="3"/>
        <v>0</v>
      </c>
      <c r="F53" s="55">
        <f t="shared" si="4"/>
        <v>75222.35823956829</v>
      </c>
      <c r="G53" s="14">
        <f t="shared" si="5"/>
        <v>37344.293763757094</v>
      </c>
      <c r="H53" s="55">
        <f t="shared" si="23"/>
        <v>37878.064475811196</v>
      </c>
      <c r="I53" s="11"/>
      <c r="J53" s="157"/>
      <c r="K53" s="11">
        <f t="shared" si="24"/>
        <v>0</v>
      </c>
      <c r="L53" s="55">
        <f t="shared" si="25"/>
        <v>4443437.1871750401</v>
      </c>
      <c r="M53" s="59"/>
      <c r="N53" s="59"/>
      <c r="O53" s="59"/>
      <c r="P53" s="59"/>
      <c r="Q53" s="59"/>
      <c r="R53" s="59"/>
      <c r="S53" s="59"/>
      <c r="T53" s="59"/>
      <c r="U53" s="59"/>
      <c r="V53" s="59"/>
      <c r="AA53" s="59"/>
      <c r="AB53" s="59"/>
      <c r="AC53" s="59"/>
      <c r="AD53" s="59"/>
      <c r="AE53" s="59"/>
      <c r="AF53" s="59"/>
      <c r="AG53" s="59"/>
      <c r="AH53" s="65"/>
      <c r="BF53" s="65"/>
      <c r="BG53" s="65"/>
      <c r="BI53" s="65"/>
    </row>
    <row r="54" spans="4:83">
      <c r="D54" s="11">
        <f t="shared" si="30"/>
        <v>51</v>
      </c>
      <c r="E54" s="11">
        <f t="shared" si="3"/>
        <v>0</v>
      </c>
      <c r="F54" s="55">
        <f t="shared" si="4"/>
        <v>75222.35823956829</v>
      </c>
      <c r="G54" s="14">
        <f t="shared" si="5"/>
        <v>37028.643226458669</v>
      </c>
      <c r="H54" s="55">
        <f t="shared" si="23"/>
        <v>38193.71501310962</v>
      </c>
      <c r="I54" s="11"/>
      <c r="J54" s="157"/>
      <c r="K54" s="11">
        <f t="shared" si="24"/>
        <v>0</v>
      </c>
      <c r="L54" s="55">
        <f t="shared" si="25"/>
        <v>4405243.4721619301</v>
      </c>
      <c r="M54" s="59"/>
      <c r="N54" s="59"/>
      <c r="O54" s="59"/>
      <c r="P54" s="59"/>
      <c r="Q54" s="59"/>
      <c r="R54" s="59"/>
      <c r="S54" s="59"/>
      <c r="T54" s="59"/>
      <c r="U54" s="59"/>
      <c r="V54" s="59"/>
      <c r="AA54" s="59"/>
      <c r="AB54" s="59"/>
      <c r="AC54" s="59"/>
      <c r="AD54" s="59"/>
      <c r="AE54" s="59"/>
      <c r="AF54" s="59"/>
      <c r="AG54" s="59"/>
      <c r="AH54" s="65"/>
      <c r="BF54" s="65"/>
      <c r="BG54" s="65"/>
      <c r="BI54" s="65"/>
    </row>
    <row r="55" spans="4:83">
      <c r="D55" s="11">
        <f t="shared" si="30"/>
        <v>52</v>
      </c>
      <c r="E55" s="11">
        <f t="shared" si="3"/>
        <v>0</v>
      </c>
      <c r="F55" s="55">
        <f t="shared" si="4"/>
        <v>75222.35823956829</v>
      </c>
      <c r="G55" s="14">
        <f t="shared" si="5"/>
        <v>36710.362268016084</v>
      </c>
      <c r="H55" s="55">
        <f t="shared" si="23"/>
        <v>38511.995971552205</v>
      </c>
      <c r="I55" s="11"/>
      <c r="J55" s="157"/>
      <c r="K55" s="11">
        <f t="shared" si="24"/>
        <v>0</v>
      </c>
      <c r="L55" s="55">
        <f t="shared" si="25"/>
        <v>4366731.476190378</v>
      </c>
      <c r="M55" s="59"/>
      <c r="N55" s="59"/>
      <c r="O55" s="59"/>
      <c r="P55" s="59"/>
      <c r="Q55" s="59"/>
      <c r="R55" s="59"/>
      <c r="S55" s="59"/>
      <c r="T55" s="59"/>
      <c r="U55" s="59"/>
      <c r="V55" s="59"/>
      <c r="AA55" s="59"/>
      <c r="AB55" s="59"/>
      <c r="AC55" s="59"/>
      <c r="AD55" s="59"/>
      <c r="AE55" s="59"/>
      <c r="AF55" s="59"/>
      <c r="AG55" s="59"/>
      <c r="AH55" s="65"/>
      <c r="BF55" s="65"/>
      <c r="BG55" s="65"/>
      <c r="BI55" s="65"/>
    </row>
    <row r="56" spans="4:83">
      <c r="D56" s="11">
        <f t="shared" si="30"/>
        <v>53</v>
      </c>
      <c r="E56" s="11">
        <f t="shared" si="3"/>
        <v>0</v>
      </c>
      <c r="F56" s="55">
        <f t="shared" si="4"/>
        <v>75222.35823956829</v>
      </c>
      <c r="G56" s="14">
        <f t="shared" si="5"/>
        <v>36389.428968253153</v>
      </c>
      <c r="H56" s="55">
        <f t="shared" si="23"/>
        <v>38832.929271315137</v>
      </c>
      <c r="I56" s="11"/>
      <c r="J56" s="157"/>
      <c r="K56" s="11">
        <f t="shared" si="24"/>
        <v>0</v>
      </c>
      <c r="L56" s="55">
        <f t="shared" si="25"/>
        <v>4327898.5469190627</v>
      </c>
      <c r="M56" s="59"/>
      <c r="N56" s="59"/>
      <c r="O56" s="59"/>
      <c r="P56" s="59"/>
      <c r="Q56" s="59"/>
      <c r="R56" s="59"/>
      <c r="S56" s="59"/>
      <c r="T56" s="59"/>
      <c r="U56" s="59"/>
      <c r="V56" s="59"/>
      <c r="AA56" s="59"/>
      <c r="AB56" s="59"/>
      <c r="AC56" s="59"/>
      <c r="AD56" s="59"/>
      <c r="AE56" s="59"/>
      <c r="AF56" s="59"/>
      <c r="AG56" s="59"/>
      <c r="AH56" s="65"/>
      <c r="BF56" s="65"/>
      <c r="BG56" s="65"/>
      <c r="BI56" s="65"/>
    </row>
    <row r="57" spans="4:83">
      <c r="D57" s="11">
        <f t="shared" si="30"/>
        <v>54</v>
      </c>
      <c r="E57" s="11">
        <f t="shared" si="3"/>
        <v>0</v>
      </c>
      <c r="F57" s="55">
        <f t="shared" si="4"/>
        <v>75222.35823956829</v>
      </c>
      <c r="G57" s="14">
        <f t="shared" si="5"/>
        <v>36065.821224325526</v>
      </c>
      <c r="H57" s="55">
        <f t="shared" si="23"/>
        <v>39156.537015242764</v>
      </c>
      <c r="I57" s="11"/>
      <c r="J57" s="157"/>
      <c r="K57" s="11">
        <f t="shared" si="24"/>
        <v>0</v>
      </c>
      <c r="L57" s="55">
        <f t="shared" si="25"/>
        <v>4288742.0099038202</v>
      </c>
      <c r="M57" s="59"/>
      <c r="N57" s="59"/>
      <c r="O57" s="59"/>
      <c r="P57" s="59"/>
      <c r="Q57" s="59"/>
      <c r="R57" s="59"/>
      <c r="S57" s="59"/>
      <c r="T57" s="59"/>
      <c r="U57" s="59"/>
      <c r="V57" s="59"/>
      <c r="AA57" s="59"/>
      <c r="AB57" s="59"/>
      <c r="AC57" s="59"/>
      <c r="AD57" s="59"/>
      <c r="AE57" s="59"/>
      <c r="AF57" s="59"/>
      <c r="AG57" s="59"/>
      <c r="AH57" s="65"/>
      <c r="BF57" s="65"/>
      <c r="BG57" s="65"/>
      <c r="BI57" s="65"/>
    </row>
    <row r="58" spans="4:83">
      <c r="D58" s="11">
        <f t="shared" si="30"/>
        <v>55</v>
      </c>
      <c r="E58" s="11">
        <f t="shared" si="3"/>
        <v>0</v>
      </c>
      <c r="F58" s="55">
        <f t="shared" si="4"/>
        <v>75222.35823956829</v>
      </c>
      <c r="G58" s="14">
        <f t="shared" si="5"/>
        <v>35739.516749198505</v>
      </c>
      <c r="H58" s="55">
        <f t="shared" si="23"/>
        <v>39482.841490369785</v>
      </c>
      <c r="I58" s="11"/>
      <c r="J58" s="157"/>
      <c r="K58" s="11">
        <f t="shared" si="24"/>
        <v>0</v>
      </c>
      <c r="L58" s="55">
        <f t="shared" si="25"/>
        <v>4249259.16841345</v>
      </c>
      <c r="M58" s="59"/>
      <c r="N58" s="59"/>
      <c r="O58" s="59"/>
      <c r="P58" s="59"/>
      <c r="Q58" s="59"/>
      <c r="R58" s="59"/>
      <c r="S58" s="59"/>
      <c r="T58" s="59"/>
      <c r="U58" s="59"/>
      <c r="V58" s="59"/>
      <c r="AA58" s="59"/>
      <c r="AB58" s="59"/>
      <c r="AC58" s="59"/>
      <c r="AD58" s="59"/>
      <c r="AE58" s="59"/>
      <c r="AF58" s="59"/>
      <c r="AG58" s="59"/>
      <c r="AH58" s="65"/>
      <c r="BF58" s="65"/>
      <c r="BG58" s="65"/>
      <c r="BI58" s="65"/>
    </row>
    <row r="59" spans="4:83">
      <c r="D59" s="11">
        <f t="shared" si="30"/>
        <v>56</v>
      </c>
      <c r="E59" s="11">
        <f t="shared" si="3"/>
        <v>0</v>
      </c>
      <c r="F59" s="55">
        <f t="shared" si="4"/>
        <v>75222.35823956829</v>
      </c>
      <c r="G59" s="14">
        <f t="shared" si="5"/>
        <v>35410.493070112083</v>
      </c>
      <c r="H59" s="55">
        <f t="shared" si="23"/>
        <v>39811.865169456207</v>
      </c>
      <c r="I59" s="11"/>
      <c r="J59" s="157"/>
      <c r="K59" s="11">
        <f t="shared" si="24"/>
        <v>0</v>
      </c>
      <c r="L59" s="55">
        <f t="shared" si="25"/>
        <v>4209447.3032439938</v>
      </c>
      <c r="M59" s="59"/>
      <c r="N59" s="59"/>
      <c r="O59" s="59"/>
      <c r="P59" s="59"/>
      <c r="Q59" s="59"/>
      <c r="R59" s="59"/>
      <c r="S59" s="59"/>
      <c r="T59" s="59"/>
      <c r="U59" s="59"/>
      <c r="V59" s="59"/>
      <c r="AA59" s="59"/>
      <c r="AB59" s="59"/>
      <c r="AC59" s="59"/>
      <c r="AD59" s="59"/>
      <c r="AE59" s="59"/>
      <c r="AF59" s="59"/>
      <c r="AG59" s="59"/>
      <c r="AH59" s="65"/>
      <c r="BF59" s="65"/>
      <c r="BG59" s="65"/>
      <c r="BI59" s="65"/>
    </row>
    <row r="60" spans="4:83">
      <c r="D60" s="11">
        <f t="shared" si="30"/>
        <v>57</v>
      </c>
      <c r="E60" s="11">
        <f t="shared" si="3"/>
        <v>0</v>
      </c>
      <c r="F60" s="55">
        <f t="shared" si="4"/>
        <v>75222.35823956829</v>
      </c>
      <c r="G60" s="14">
        <f t="shared" si="5"/>
        <v>35078.727527033283</v>
      </c>
      <c r="H60" s="55">
        <f t="shared" si="23"/>
        <v>40143.630712535007</v>
      </c>
      <c r="I60" s="11"/>
      <c r="J60" s="157"/>
      <c r="K60" s="11">
        <f t="shared" si="24"/>
        <v>0</v>
      </c>
      <c r="L60" s="55">
        <f t="shared" si="25"/>
        <v>4169303.6725314585</v>
      </c>
      <c r="M60" s="59"/>
      <c r="N60" s="59"/>
      <c r="O60" s="59"/>
      <c r="P60" s="59"/>
      <c r="Q60" s="59"/>
      <c r="R60" s="59"/>
      <c r="S60" s="59"/>
      <c r="T60" s="59"/>
      <c r="U60" s="59"/>
      <c r="V60" s="59"/>
      <c r="AA60" s="59"/>
      <c r="AB60" s="59"/>
      <c r="AC60" s="59"/>
      <c r="AD60" s="59"/>
      <c r="AE60" s="59"/>
      <c r="AF60" s="59"/>
      <c r="AG60" s="59"/>
      <c r="AH60" s="65"/>
      <c r="BF60" s="65"/>
      <c r="BG60" s="65"/>
      <c r="BI60" s="65"/>
    </row>
    <row r="61" spans="4:83">
      <c r="D61" s="11">
        <f t="shared" si="30"/>
        <v>58</v>
      </c>
      <c r="E61" s="11">
        <f t="shared" si="3"/>
        <v>0</v>
      </c>
      <c r="F61" s="55">
        <f t="shared" si="4"/>
        <v>75222.35823956829</v>
      </c>
      <c r="G61" s="14">
        <f t="shared" si="5"/>
        <v>34744.197271095494</v>
      </c>
      <c r="H61" s="55">
        <f t="shared" si="23"/>
        <v>40478.160968472796</v>
      </c>
      <c r="I61" s="11"/>
      <c r="J61" s="157"/>
      <c r="K61" s="11">
        <f t="shared" si="24"/>
        <v>0</v>
      </c>
      <c r="L61" s="55">
        <f t="shared" si="25"/>
        <v>4128825.5115629858</v>
      </c>
      <c r="M61" s="59"/>
      <c r="N61" s="59"/>
      <c r="O61" s="59"/>
      <c r="P61" s="59"/>
      <c r="Q61" s="59"/>
      <c r="R61" s="59"/>
      <c r="S61" s="59"/>
      <c r="T61" s="59"/>
      <c r="U61" s="59"/>
      <c r="V61" s="59"/>
      <c r="AA61" s="59"/>
      <c r="AB61" s="59"/>
      <c r="AC61" s="59"/>
      <c r="AD61" s="59"/>
      <c r="AE61" s="59"/>
      <c r="AF61" s="59"/>
      <c r="AG61" s="59"/>
      <c r="AH61" s="65"/>
      <c r="BF61" s="65"/>
      <c r="BG61" s="65"/>
      <c r="BI61" s="65"/>
    </row>
    <row r="62" spans="4:83">
      <c r="D62" s="11">
        <f t="shared" si="30"/>
        <v>59</v>
      </c>
      <c r="E62" s="11">
        <f t="shared" si="3"/>
        <v>0</v>
      </c>
      <c r="F62" s="55">
        <f t="shared" si="4"/>
        <v>75222.35823956829</v>
      </c>
      <c r="G62" s="14">
        <f t="shared" si="5"/>
        <v>34406.879263024886</v>
      </c>
      <c r="H62" s="55">
        <f t="shared" si="23"/>
        <v>40815.478976543403</v>
      </c>
      <c r="I62" s="11"/>
      <c r="J62" s="157"/>
      <c r="K62" s="11">
        <f t="shared" si="24"/>
        <v>0</v>
      </c>
      <c r="L62" s="55">
        <f t="shared" si="25"/>
        <v>4088010.0325864423</v>
      </c>
      <c r="M62" s="59"/>
      <c r="N62" s="59"/>
      <c r="O62" s="59"/>
      <c r="P62" s="59"/>
      <c r="Q62" s="59"/>
      <c r="R62" s="59"/>
      <c r="S62" s="59"/>
      <c r="T62" s="59"/>
      <c r="U62" s="59"/>
      <c r="V62" s="59"/>
      <c r="AA62" s="59"/>
      <c r="AB62" s="59"/>
      <c r="AC62" s="59"/>
      <c r="AD62" s="59"/>
      <c r="AE62" s="59"/>
      <c r="AF62" s="59"/>
      <c r="AG62" s="59"/>
      <c r="AH62" s="65"/>
      <c r="BF62" s="65"/>
      <c r="BG62" s="65"/>
      <c r="BI62" s="65"/>
    </row>
    <row r="63" spans="4:83">
      <c r="D63" s="11">
        <f t="shared" si="30"/>
        <v>60</v>
      </c>
      <c r="E63" s="11">
        <f t="shared" si="3"/>
        <v>0</v>
      </c>
      <c r="F63" s="55">
        <f t="shared" si="4"/>
        <v>75222.35823956829</v>
      </c>
      <c r="G63" s="14">
        <f t="shared" si="5"/>
        <v>34066.75027155369</v>
      </c>
      <c r="H63" s="55">
        <f t="shared" si="23"/>
        <v>41155.607968014599</v>
      </c>
      <c r="I63" s="11"/>
      <c r="J63" s="157"/>
      <c r="K63" s="11">
        <f t="shared" si="24"/>
        <v>0</v>
      </c>
      <c r="L63" s="55">
        <f t="shared" si="25"/>
        <v>4046854.4246184276</v>
      </c>
      <c r="M63" s="59"/>
      <c r="N63" s="59"/>
      <c r="O63" s="59"/>
      <c r="P63" s="59"/>
      <c r="Q63" s="59"/>
      <c r="R63" s="59"/>
      <c r="S63" s="59"/>
      <c r="T63" s="59"/>
      <c r="U63" s="59"/>
      <c r="V63" s="59"/>
      <c r="AA63" s="59"/>
      <c r="AB63" s="59"/>
      <c r="AC63" s="59"/>
      <c r="AD63" s="59"/>
      <c r="AE63" s="59"/>
      <c r="AF63" s="59"/>
      <c r="AG63" s="59"/>
      <c r="AH63" s="65"/>
      <c r="BF63" s="65"/>
      <c r="BG63" s="65"/>
      <c r="BI63" s="65"/>
    </row>
    <row r="64" spans="4:83">
      <c r="D64" s="11">
        <f t="shared" si="30"/>
        <v>61</v>
      </c>
      <c r="E64" s="11">
        <f t="shared" si="3"/>
        <v>0</v>
      </c>
      <c r="F64" s="55">
        <f t="shared" si="4"/>
        <v>75222.35823956829</v>
      </c>
      <c r="G64" s="14">
        <f t="shared" si="5"/>
        <v>33723.78687182023</v>
      </c>
      <c r="H64" s="55">
        <f t="shared" si="23"/>
        <v>41498.57136774806</v>
      </c>
      <c r="I64" s="11"/>
      <c r="J64" s="157"/>
      <c r="K64" s="11">
        <f t="shared" si="24"/>
        <v>0</v>
      </c>
      <c r="L64" s="55">
        <f t="shared" si="25"/>
        <v>4005355.8532506796</v>
      </c>
      <c r="M64" s="59"/>
      <c r="N64" s="59"/>
      <c r="O64" s="59"/>
      <c r="P64" s="59"/>
      <c r="Q64" s="59"/>
      <c r="R64" s="59"/>
      <c r="S64" s="59"/>
      <c r="T64" s="59"/>
      <c r="U64" s="59"/>
      <c r="V64" s="59"/>
      <c r="AA64" s="59"/>
      <c r="AB64" s="59"/>
      <c r="AC64" s="59"/>
      <c r="AD64" s="59"/>
      <c r="AE64" s="59"/>
      <c r="AF64" s="59"/>
      <c r="AG64" s="59"/>
      <c r="AH64" s="65"/>
      <c r="BF64" s="65"/>
      <c r="BG64" s="65"/>
      <c r="BI64" s="65"/>
    </row>
    <row r="65" spans="4:61">
      <c r="D65" s="11">
        <f t="shared" si="30"/>
        <v>62</v>
      </c>
      <c r="E65" s="11">
        <f t="shared" si="3"/>
        <v>0</v>
      </c>
      <c r="F65" s="55">
        <f t="shared" si="4"/>
        <v>75222.35823956829</v>
      </c>
      <c r="G65" s="14">
        <f t="shared" si="5"/>
        <v>33377.965443755667</v>
      </c>
      <c r="H65" s="55">
        <f t="shared" si="23"/>
        <v>41844.392795812622</v>
      </c>
      <c r="I65" s="11"/>
      <c r="J65" s="157"/>
      <c r="K65" s="11">
        <f t="shared" si="24"/>
        <v>0</v>
      </c>
      <c r="L65" s="55">
        <f t="shared" si="25"/>
        <v>3963511.4604548668</v>
      </c>
      <c r="M65" s="59"/>
      <c r="N65" s="59"/>
      <c r="O65" s="59"/>
      <c r="P65" s="59"/>
      <c r="Q65" s="59"/>
      <c r="R65" s="59"/>
      <c r="S65" s="59"/>
      <c r="T65" s="59"/>
      <c r="U65" s="59"/>
      <c r="V65" s="59"/>
      <c r="AA65" s="59"/>
      <c r="AB65" s="59"/>
      <c r="AC65" s="59"/>
      <c r="AD65" s="59"/>
      <c r="AE65" s="59"/>
      <c r="AF65" s="59"/>
      <c r="AG65" s="59"/>
      <c r="AH65" s="65"/>
      <c r="BF65" s="65"/>
      <c r="BG65" s="65"/>
      <c r="BI65" s="65"/>
    </row>
    <row r="66" spans="4:61">
      <c r="D66" s="11">
        <f t="shared" si="30"/>
        <v>63</v>
      </c>
      <c r="E66" s="11">
        <f t="shared" si="3"/>
        <v>0</v>
      </c>
      <c r="F66" s="55">
        <f t="shared" si="4"/>
        <v>75222.35823956829</v>
      </c>
      <c r="G66" s="14">
        <f t="shared" si="5"/>
        <v>33029.262170457223</v>
      </c>
      <c r="H66" s="55">
        <f t="shared" si="23"/>
        <v>42193.096069111067</v>
      </c>
      <c r="I66" s="11"/>
      <c r="J66" s="157"/>
      <c r="K66" s="11">
        <f t="shared" si="24"/>
        <v>0</v>
      </c>
      <c r="L66" s="55">
        <f t="shared" si="25"/>
        <v>3921318.3643857557</v>
      </c>
      <c r="M66" s="59"/>
      <c r="N66" s="59"/>
      <c r="O66" s="59"/>
      <c r="P66" s="59"/>
      <c r="Q66" s="59"/>
      <c r="R66" s="59"/>
      <c r="S66" s="59"/>
      <c r="T66" s="59"/>
      <c r="U66" s="59"/>
      <c r="V66" s="59"/>
      <c r="AA66" s="59"/>
      <c r="AB66" s="59"/>
      <c r="AC66" s="59"/>
      <c r="AD66" s="59"/>
      <c r="AE66" s="59"/>
      <c r="AF66" s="59"/>
      <c r="AG66" s="59"/>
      <c r="AH66" s="65"/>
      <c r="BF66" s="65"/>
      <c r="BG66" s="65"/>
      <c r="BI66" s="65"/>
    </row>
    <row r="67" spans="4:61">
      <c r="D67" s="11">
        <f t="shared" si="30"/>
        <v>64</v>
      </c>
      <c r="E67" s="11">
        <f t="shared" si="3"/>
        <v>0</v>
      </c>
      <c r="F67" s="55">
        <f t="shared" si="4"/>
        <v>75222.35823956829</v>
      </c>
      <c r="G67" s="14">
        <f t="shared" si="5"/>
        <v>32677.653036547967</v>
      </c>
      <c r="H67" s="55">
        <f t="shared" si="23"/>
        <v>42544.705203020319</v>
      </c>
      <c r="I67" s="11"/>
      <c r="J67" s="157"/>
      <c r="K67" s="11">
        <f t="shared" si="24"/>
        <v>0</v>
      </c>
      <c r="L67" s="55">
        <f t="shared" si="25"/>
        <v>3878773.6591827353</v>
      </c>
      <c r="M67" s="59"/>
      <c r="N67" s="59"/>
      <c r="O67" s="59"/>
      <c r="P67" s="59"/>
      <c r="Q67" s="59"/>
      <c r="R67" s="59"/>
      <c r="S67" s="59"/>
      <c r="T67" s="59"/>
      <c r="U67" s="59"/>
      <c r="V67" s="59"/>
      <c r="AA67" s="59"/>
      <c r="AB67" s="59"/>
      <c r="AC67" s="59"/>
      <c r="AD67" s="59"/>
      <c r="AE67" s="59"/>
      <c r="AF67" s="59"/>
      <c r="AG67" s="59"/>
      <c r="AH67" s="65"/>
      <c r="BF67" s="65"/>
      <c r="BG67" s="65"/>
      <c r="BI67" s="65"/>
    </row>
    <row r="68" spans="4:61">
      <c r="D68" s="11">
        <f t="shared" si="30"/>
        <v>65</v>
      </c>
      <c r="E68" s="11">
        <f t="shared" ref="E68:E131" si="43">IF(D68="","",IF(ISERROR(INDEX($A$19:$B$28,MATCH(D68,$A$19:$A$28,0),2)),0,INDEX($A$19:$B$28,MATCH(D68,$A$19:$A$28,0),2)))</f>
        <v>0</v>
      </c>
      <c r="F68" s="55">
        <f t="shared" ref="F68:F131" si="44">IF(D68="","",IF(emi&gt;(L67*(1+rate/freq)),IF((L67*(1+rate/freq))&lt;0,0,(L67*(1+rate/freq))),emi))</f>
        <v>75222.35823956829</v>
      </c>
      <c r="G68" s="14">
        <f t="shared" ref="G68:G131" si="45">IF(D68="","",IF(L67&lt;0,0,L67)*rate/freq)</f>
        <v>32323.113826522796</v>
      </c>
      <c r="H68" s="55">
        <f t="shared" si="23"/>
        <v>42899.244413045497</v>
      </c>
      <c r="I68" s="11"/>
      <c r="J68" s="157"/>
      <c r="K68" s="11">
        <f t="shared" si="24"/>
        <v>0</v>
      </c>
      <c r="L68" s="55">
        <f t="shared" si="25"/>
        <v>3835874.4147696896</v>
      </c>
      <c r="M68" s="59"/>
      <c r="N68" s="59"/>
      <c r="O68" s="59"/>
      <c r="P68" s="59"/>
      <c r="Q68" s="59"/>
      <c r="R68" s="59"/>
      <c r="S68" s="59"/>
      <c r="T68" s="59"/>
      <c r="U68" s="59"/>
      <c r="V68" s="59"/>
      <c r="AA68" s="59"/>
      <c r="AB68" s="59"/>
      <c r="AC68" s="59"/>
      <c r="AD68" s="59"/>
      <c r="AE68" s="59"/>
      <c r="AF68" s="59"/>
      <c r="AG68" s="59"/>
      <c r="AH68" s="65"/>
      <c r="BF68" s="65"/>
      <c r="BG68" s="65"/>
      <c r="BI68" s="65"/>
    </row>
    <row r="69" spans="4:61">
      <c r="D69" s="11">
        <f t="shared" si="30"/>
        <v>66</v>
      </c>
      <c r="E69" s="11">
        <f t="shared" si="43"/>
        <v>0</v>
      </c>
      <c r="F69" s="55">
        <f t="shared" si="44"/>
        <v>75222.35823956829</v>
      </c>
      <c r="G69" s="14">
        <f t="shared" si="45"/>
        <v>31965.620123080749</v>
      </c>
      <c r="H69" s="55">
        <f t="shared" ref="H69:H132" si="46">IF(D69="","",F69-G69)</f>
        <v>43256.738116487541</v>
      </c>
      <c r="I69" s="11"/>
      <c r="J69" s="157"/>
      <c r="K69" s="11">
        <f t="shared" ref="K69:K132" si="47">IF(L68=0,0,J69)</f>
        <v>0</v>
      </c>
      <c r="L69" s="55">
        <f t="shared" ref="L69:L132" si="48">IF(D69="","",IF(L68&lt;=0,0,IF(L68+E69-H69-I69-K69&lt;0,0,L68+E69-H69-I69-K69)))</f>
        <v>3792617.6766532022</v>
      </c>
      <c r="M69" s="59"/>
      <c r="N69" s="59"/>
      <c r="O69" s="59"/>
      <c r="P69" s="59"/>
      <c r="Q69" s="59"/>
      <c r="R69" s="59"/>
      <c r="S69" s="59"/>
      <c r="T69" s="59"/>
      <c r="U69" s="59"/>
      <c r="V69" s="59"/>
      <c r="AA69" s="59"/>
      <c r="AB69" s="59"/>
      <c r="AC69" s="59"/>
      <c r="AD69" s="59"/>
      <c r="AE69" s="59"/>
      <c r="AF69" s="59"/>
      <c r="AG69" s="59"/>
      <c r="AH69" s="65"/>
      <c r="BF69" s="65"/>
      <c r="BG69" s="65"/>
      <c r="BI69" s="65"/>
    </row>
    <row r="70" spans="4:61">
      <c r="D70" s="11">
        <f t="shared" si="30"/>
        <v>67</v>
      </c>
      <c r="E70" s="11">
        <f t="shared" si="43"/>
        <v>0</v>
      </c>
      <c r="F70" s="55">
        <f t="shared" si="44"/>
        <v>75222.35823956829</v>
      </c>
      <c r="G70" s="14">
        <f t="shared" si="45"/>
        <v>31605.147305443355</v>
      </c>
      <c r="H70" s="55">
        <f t="shared" si="46"/>
        <v>43617.210934124931</v>
      </c>
      <c r="I70" s="11"/>
      <c r="J70" s="157"/>
      <c r="K70" s="11">
        <f t="shared" si="47"/>
        <v>0</v>
      </c>
      <c r="L70" s="55">
        <f t="shared" si="48"/>
        <v>3749000.4657190773</v>
      </c>
      <c r="M70" s="59"/>
      <c r="N70" s="59"/>
      <c r="O70" s="59"/>
      <c r="P70" s="59"/>
      <c r="Q70" s="59"/>
      <c r="R70" s="59"/>
      <c r="S70" s="59"/>
      <c r="T70" s="59"/>
      <c r="U70" s="59"/>
      <c r="V70" s="59"/>
      <c r="AA70" s="59"/>
      <c r="AB70" s="59"/>
      <c r="AC70" s="59"/>
      <c r="AD70" s="59"/>
      <c r="AE70" s="59"/>
      <c r="AF70" s="59"/>
      <c r="AG70" s="59"/>
      <c r="AH70" s="65"/>
      <c r="BF70" s="65"/>
      <c r="BG70" s="65"/>
      <c r="BI70" s="65"/>
    </row>
    <row r="71" spans="4:61">
      <c r="D71" s="11">
        <f t="shared" si="30"/>
        <v>68</v>
      </c>
      <c r="E71" s="11">
        <f t="shared" si="43"/>
        <v>0</v>
      </c>
      <c r="F71" s="55">
        <f t="shared" si="44"/>
        <v>75222.35823956829</v>
      </c>
      <c r="G71" s="14">
        <f t="shared" si="45"/>
        <v>31241.670547658981</v>
      </c>
      <c r="H71" s="55">
        <f t="shared" si="46"/>
        <v>43980.687691909305</v>
      </c>
      <c r="I71" s="11"/>
      <c r="J71" s="157"/>
      <c r="K71" s="11">
        <f t="shared" si="47"/>
        <v>0</v>
      </c>
      <c r="L71" s="55">
        <f t="shared" si="48"/>
        <v>3705019.778027168</v>
      </c>
      <c r="M71" s="59"/>
      <c r="N71" s="59"/>
      <c r="O71" s="59"/>
      <c r="P71" s="59"/>
      <c r="Q71" s="59"/>
      <c r="R71" s="59"/>
      <c r="S71" s="59"/>
      <c r="T71" s="59"/>
      <c r="U71" s="59"/>
      <c r="V71" s="59"/>
      <c r="AA71" s="59"/>
      <c r="AB71" s="59"/>
      <c r="AC71" s="59"/>
      <c r="AD71" s="59"/>
      <c r="AE71" s="59"/>
      <c r="AF71" s="59"/>
      <c r="AG71" s="59"/>
      <c r="AH71" s="65"/>
      <c r="BF71" s="65"/>
      <c r="BG71" s="65"/>
      <c r="BI71" s="65"/>
    </row>
    <row r="72" spans="4:61">
      <c r="D72" s="11">
        <f t="shared" si="30"/>
        <v>69</v>
      </c>
      <c r="E72" s="11">
        <f t="shared" si="43"/>
        <v>0</v>
      </c>
      <c r="F72" s="55">
        <f t="shared" si="44"/>
        <v>75222.35823956829</v>
      </c>
      <c r="G72" s="14">
        <f t="shared" si="45"/>
        <v>30875.16481689307</v>
      </c>
      <c r="H72" s="55">
        <f t="shared" si="46"/>
        <v>44347.19342267522</v>
      </c>
      <c r="I72" s="11"/>
      <c r="J72" s="157"/>
      <c r="K72" s="11">
        <f t="shared" si="47"/>
        <v>0</v>
      </c>
      <c r="L72" s="55">
        <f t="shared" si="48"/>
        <v>3660672.5846044929</v>
      </c>
      <c r="M72" s="59"/>
      <c r="N72" s="59"/>
      <c r="O72" s="59"/>
      <c r="P72" s="59"/>
      <c r="Q72" s="59"/>
      <c r="R72" s="59"/>
      <c r="S72" s="59"/>
      <c r="T72" s="59"/>
      <c r="U72" s="59"/>
      <c r="V72" s="59"/>
      <c r="AA72" s="59"/>
      <c r="AB72" s="59"/>
      <c r="AC72" s="59"/>
      <c r="AD72" s="59"/>
      <c r="AE72" s="59"/>
      <c r="AF72" s="59"/>
      <c r="AG72" s="59"/>
      <c r="AH72" s="65"/>
      <c r="BF72" s="65"/>
      <c r="BG72" s="65"/>
      <c r="BI72" s="65"/>
    </row>
    <row r="73" spans="4:61">
      <c r="D73" s="11">
        <f t="shared" si="30"/>
        <v>70</v>
      </c>
      <c r="E73" s="11">
        <f t="shared" si="43"/>
        <v>0</v>
      </c>
      <c r="F73" s="55">
        <f t="shared" si="44"/>
        <v>75222.35823956829</v>
      </c>
      <c r="G73" s="14">
        <f t="shared" si="45"/>
        <v>30505.604871704109</v>
      </c>
      <c r="H73" s="55">
        <f t="shared" si="46"/>
        <v>44716.753367864178</v>
      </c>
      <c r="I73" s="11"/>
      <c r="J73" s="157"/>
      <c r="K73" s="11">
        <f t="shared" si="47"/>
        <v>0</v>
      </c>
      <c r="L73" s="55">
        <f t="shared" si="48"/>
        <v>3615955.8312366288</v>
      </c>
      <c r="M73" s="59"/>
      <c r="N73" s="59"/>
      <c r="O73" s="59"/>
      <c r="P73" s="59"/>
      <c r="Q73" s="59"/>
      <c r="R73" s="59"/>
      <c r="S73" s="59"/>
      <c r="T73" s="59"/>
      <c r="U73" s="59"/>
      <c r="V73" s="59"/>
      <c r="AA73" s="59"/>
      <c r="AB73" s="59"/>
      <c r="AC73" s="59"/>
      <c r="AD73" s="59"/>
      <c r="AE73" s="59"/>
      <c r="AF73" s="59"/>
      <c r="AG73" s="59"/>
      <c r="AH73" s="65"/>
      <c r="BF73" s="65"/>
      <c r="BG73" s="65"/>
      <c r="BI73" s="65"/>
    </row>
    <row r="74" spans="4:61">
      <c r="D74" s="11">
        <f t="shared" si="30"/>
        <v>71</v>
      </c>
      <c r="E74" s="11">
        <f t="shared" si="43"/>
        <v>0</v>
      </c>
      <c r="F74" s="55">
        <f t="shared" si="44"/>
        <v>75222.35823956829</v>
      </c>
      <c r="G74" s="14">
        <f t="shared" si="45"/>
        <v>30132.965260305242</v>
      </c>
      <c r="H74" s="55">
        <f t="shared" si="46"/>
        <v>45089.392979263052</v>
      </c>
      <c r="I74" s="11"/>
      <c r="J74" s="157"/>
      <c r="K74" s="11">
        <f t="shared" si="47"/>
        <v>0</v>
      </c>
      <c r="L74" s="55">
        <f t="shared" si="48"/>
        <v>3570866.438257366</v>
      </c>
      <c r="M74" s="59"/>
      <c r="N74" s="59"/>
      <c r="O74" s="59"/>
      <c r="P74" s="59"/>
      <c r="Q74" s="59"/>
      <c r="R74" s="59"/>
      <c r="S74" s="59"/>
      <c r="T74" s="59"/>
      <c r="U74" s="59"/>
      <c r="V74" s="59"/>
      <c r="AA74" s="59"/>
      <c r="AB74" s="59"/>
      <c r="AC74" s="59"/>
      <c r="AD74" s="59"/>
      <c r="AE74" s="59"/>
      <c r="AF74" s="59"/>
      <c r="AG74" s="59"/>
      <c r="AH74" s="65"/>
      <c r="BF74" s="65"/>
      <c r="BG74" s="65"/>
      <c r="BI74" s="65"/>
    </row>
    <row r="75" spans="4:61">
      <c r="D75" s="11">
        <f t="shared" si="30"/>
        <v>72</v>
      </c>
      <c r="E75" s="11">
        <f t="shared" si="43"/>
        <v>0</v>
      </c>
      <c r="F75" s="55">
        <f t="shared" si="44"/>
        <v>75222.35823956829</v>
      </c>
      <c r="G75" s="14">
        <f t="shared" si="45"/>
        <v>29757.220318811382</v>
      </c>
      <c r="H75" s="55">
        <f t="shared" si="46"/>
        <v>45465.137920756912</v>
      </c>
      <c r="I75" s="11"/>
      <c r="J75" s="157"/>
      <c r="K75" s="11">
        <f t="shared" si="47"/>
        <v>0</v>
      </c>
      <c r="L75" s="55">
        <f t="shared" si="48"/>
        <v>3525401.3003366091</v>
      </c>
      <c r="M75" s="59"/>
      <c r="N75" s="59"/>
      <c r="O75" s="59"/>
      <c r="P75" s="59"/>
      <c r="Q75" s="59"/>
      <c r="R75" s="59"/>
      <c r="S75" s="59"/>
      <c r="T75" s="59"/>
      <c r="U75" s="59"/>
      <c r="V75" s="59"/>
      <c r="AA75" s="59"/>
      <c r="AB75" s="59"/>
      <c r="AC75" s="59"/>
      <c r="AD75" s="59"/>
      <c r="AE75" s="59"/>
      <c r="AF75" s="59"/>
      <c r="AG75" s="59"/>
      <c r="AH75" s="65"/>
      <c r="BF75" s="65"/>
      <c r="BG75" s="65"/>
      <c r="BI75" s="65"/>
    </row>
    <row r="76" spans="4:61">
      <c r="D76" s="11">
        <f t="shared" si="30"/>
        <v>73</v>
      </c>
      <c r="E76" s="11">
        <f t="shared" si="43"/>
        <v>0</v>
      </c>
      <c r="F76" s="55">
        <f t="shared" si="44"/>
        <v>75222.35823956829</v>
      </c>
      <c r="G76" s="14">
        <f t="shared" si="45"/>
        <v>29378.344169471744</v>
      </c>
      <c r="H76" s="55">
        <f t="shared" si="46"/>
        <v>45844.014070096542</v>
      </c>
      <c r="I76" s="11"/>
      <c r="J76" s="157"/>
      <c r="K76" s="11">
        <f t="shared" si="47"/>
        <v>0</v>
      </c>
      <c r="L76" s="55">
        <f t="shared" si="48"/>
        <v>3479557.2862665127</v>
      </c>
      <c r="M76" s="59"/>
      <c r="N76" s="59"/>
      <c r="O76" s="59"/>
      <c r="P76" s="59"/>
      <c r="Q76" s="59"/>
      <c r="R76" s="59"/>
      <c r="S76" s="59"/>
      <c r="T76" s="59"/>
      <c r="U76" s="59"/>
      <c r="V76" s="59"/>
      <c r="AA76" s="59"/>
      <c r="AB76" s="59"/>
      <c r="AC76" s="59"/>
      <c r="AD76" s="59"/>
      <c r="AE76" s="59"/>
      <c r="AF76" s="59"/>
      <c r="AG76" s="59"/>
      <c r="AH76" s="65"/>
      <c r="BF76" s="65"/>
      <c r="BG76" s="65"/>
      <c r="BI76" s="65"/>
    </row>
    <row r="77" spans="4:61">
      <c r="D77" s="11">
        <f t="shared" si="30"/>
        <v>74</v>
      </c>
      <c r="E77" s="11">
        <f t="shared" si="43"/>
        <v>0</v>
      </c>
      <c r="F77" s="55">
        <f t="shared" si="44"/>
        <v>75222.35823956829</v>
      </c>
      <c r="G77" s="14">
        <f t="shared" si="45"/>
        <v>28996.310718887606</v>
      </c>
      <c r="H77" s="55">
        <f t="shared" si="46"/>
        <v>46226.047520680688</v>
      </c>
      <c r="I77" s="11"/>
      <c r="J77" s="157"/>
      <c r="K77" s="11">
        <f t="shared" si="47"/>
        <v>0</v>
      </c>
      <c r="L77" s="55">
        <f t="shared" si="48"/>
        <v>3433331.2387458319</v>
      </c>
      <c r="M77" s="59"/>
      <c r="N77" s="59"/>
      <c r="O77" s="59"/>
      <c r="P77" s="59"/>
      <c r="Q77" s="59"/>
      <c r="R77" s="59"/>
      <c r="S77" s="59"/>
      <c r="T77" s="59"/>
      <c r="U77" s="59"/>
      <c r="V77" s="59"/>
      <c r="AA77" s="59"/>
      <c r="AB77" s="59"/>
      <c r="AC77" s="59"/>
      <c r="AD77" s="59"/>
      <c r="AE77" s="59"/>
      <c r="AF77" s="59"/>
      <c r="AG77" s="59"/>
      <c r="AH77" s="65"/>
      <c r="BF77" s="65"/>
      <c r="BG77" s="65"/>
      <c r="BI77" s="65"/>
    </row>
    <row r="78" spans="4:61">
      <c r="D78" s="11">
        <f t="shared" si="30"/>
        <v>75</v>
      </c>
      <c r="E78" s="11">
        <f t="shared" si="43"/>
        <v>0</v>
      </c>
      <c r="F78" s="55">
        <f t="shared" si="44"/>
        <v>75222.35823956829</v>
      </c>
      <c r="G78" s="14">
        <f t="shared" si="45"/>
        <v>28611.093656215267</v>
      </c>
      <c r="H78" s="55">
        <f t="shared" si="46"/>
        <v>46611.264583353026</v>
      </c>
      <c r="I78" s="11"/>
      <c r="J78" s="157"/>
      <c r="K78" s="11">
        <f t="shared" si="47"/>
        <v>0</v>
      </c>
      <c r="L78" s="55">
        <f t="shared" si="48"/>
        <v>3386719.9741624789</v>
      </c>
      <c r="M78" s="59"/>
      <c r="N78" s="59"/>
      <c r="O78" s="59"/>
      <c r="P78" s="59"/>
      <c r="Q78" s="59"/>
      <c r="R78" s="59"/>
      <c r="S78" s="59"/>
      <c r="T78" s="59"/>
      <c r="U78" s="59"/>
      <c r="V78" s="59"/>
      <c r="AA78" s="59"/>
      <c r="AB78" s="59"/>
      <c r="AC78" s="59"/>
      <c r="AD78" s="59"/>
      <c r="AE78" s="59"/>
      <c r="AF78" s="59"/>
      <c r="AG78" s="59"/>
      <c r="AH78" s="65"/>
      <c r="BF78" s="65"/>
      <c r="BG78" s="65"/>
      <c r="BI78" s="65"/>
    </row>
    <row r="79" spans="4:61">
      <c r="D79" s="11">
        <f t="shared" si="30"/>
        <v>76</v>
      </c>
      <c r="E79" s="11">
        <f t="shared" si="43"/>
        <v>0</v>
      </c>
      <c r="F79" s="55">
        <f t="shared" si="44"/>
        <v>75222.35823956829</v>
      </c>
      <c r="G79" s="14">
        <f t="shared" si="45"/>
        <v>28222.666451353991</v>
      </c>
      <c r="H79" s="55">
        <f t="shared" si="46"/>
        <v>46999.691788214303</v>
      </c>
      <c r="I79" s="11"/>
      <c r="J79" s="157"/>
      <c r="K79" s="11">
        <f t="shared" si="47"/>
        <v>0</v>
      </c>
      <c r="L79" s="55">
        <f t="shared" si="48"/>
        <v>3339720.2823742647</v>
      </c>
      <c r="M79" s="59"/>
      <c r="N79" s="59"/>
      <c r="O79" s="59"/>
      <c r="P79" s="59"/>
      <c r="Q79" s="59"/>
      <c r="R79" s="59"/>
      <c r="S79" s="59"/>
      <c r="T79" s="59"/>
      <c r="U79" s="59"/>
      <c r="V79" s="59"/>
      <c r="AA79" s="59"/>
      <c r="AB79" s="59"/>
      <c r="AC79" s="59"/>
      <c r="AD79" s="59"/>
      <c r="AE79" s="59"/>
      <c r="AF79" s="59"/>
      <c r="AG79" s="59"/>
      <c r="AH79" s="65"/>
      <c r="BF79" s="65"/>
      <c r="BG79" s="65"/>
      <c r="BI79" s="65"/>
    </row>
    <row r="80" spans="4:61">
      <c r="D80" s="11">
        <f t="shared" si="30"/>
        <v>77</v>
      </c>
      <c r="E80" s="11">
        <f t="shared" si="43"/>
        <v>0</v>
      </c>
      <c r="F80" s="55">
        <f t="shared" si="44"/>
        <v>75222.35823956829</v>
      </c>
      <c r="G80" s="14">
        <f t="shared" si="45"/>
        <v>27831.002353118874</v>
      </c>
      <c r="H80" s="55">
        <f t="shared" si="46"/>
        <v>47391.355886449412</v>
      </c>
      <c r="I80" s="11"/>
      <c r="J80" s="157"/>
      <c r="K80" s="11">
        <f t="shared" si="47"/>
        <v>0</v>
      </c>
      <c r="L80" s="55">
        <f t="shared" si="48"/>
        <v>3292328.9264878151</v>
      </c>
      <c r="M80" s="59"/>
      <c r="N80" s="59"/>
      <c r="O80" s="59"/>
      <c r="P80" s="59"/>
      <c r="Q80" s="59"/>
      <c r="R80" s="59"/>
      <c r="S80" s="59"/>
      <c r="T80" s="59"/>
      <c r="U80" s="59"/>
      <c r="V80" s="59"/>
      <c r="AA80" s="59"/>
      <c r="AB80" s="59"/>
      <c r="AC80" s="59"/>
      <c r="AD80" s="59"/>
      <c r="AE80" s="59"/>
      <c r="AF80" s="59"/>
      <c r="AG80" s="59"/>
      <c r="AH80" s="65"/>
      <c r="BF80" s="65"/>
      <c r="BG80" s="65"/>
      <c r="BI80" s="65"/>
    </row>
    <row r="81" spans="4:61">
      <c r="D81" s="11">
        <f t="shared" si="30"/>
        <v>78</v>
      </c>
      <c r="E81" s="11">
        <f t="shared" si="43"/>
        <v>0</v>
      </c>
      <c r="F81" s="55">
        <f t="shared" si="44"/>
        <v>75222.35823956829</v>
      </c>
      <c r="G81" s="14">
        <f t="shared" si="45"/>
        <v>27436.074387398461</v>
      </c>
      <c r="H81" s="55">
        <f t="shared" si="46"/>
        <v>47786.283852169829</v>
      </c>
      <c r="I81" s="11"/>
      <c r="J81" s="157"/>
      <c r="K81" s="11">
        <f t="shared" si="47"/>
        <v>0</v>
      </c>
      <c r="L81" s="55">
        <f t="shared" si="48"/>
        <v>3244542.6426356453</v>
      </c>
      <c r="M81" s="59"/>
      <c r="N81" s="59"/>
      <c r="O81" s="59"/>
      <c r="P81" s="59"/>
      <c r="Q81" s="59"/>
      <c r="R81" s="59"/>
      <c r="S81" s="59"/>
      <c r="T81" s="59"/>
      <c r="U81" s="59"/>
      <c r="V81" s="59"/>
      <c r="AA81" s="59"/>
      <c r="AB81" s="59"/>
      <c r="AC81" s="59"/>
      <c r="AD81" s="59"/>
      <c r="AE81" s="59"/>
      <c r="AF81" s="59"/>
      <c r="AG81" s="59"/>
      <c r="AH81" s="65"/>
      <c r="BF81" s="65"/>
      <c r="BG81" s="65"/>
      <c r="BI81" s="65"/>
    </row>
    <row r="82" spans="4:61">
      <c r="D82" s="11">
        <f t="shared" si="30"/>
        <v>79</v>
      </c>
      <c r="E82" s="11">
        <f t="shared" si="43"/>
        <v>0</v>
      </c>
      <c r="F82" s="55">
        <f t="shared" si="44"/>
        <v>75222.35823956829</v>
      </c>
      <c r="G82" s="14">
        <f t="shared" si="45"/>
        <v>27037.855355297044</v>
      </c>
      <c r="H82" s="55">
        <f t="shared" si="46"/>
        <v>48184.502884271249</v>
      </c>
      <c r="I82" s="11"/>
      <c r="J82" s="157"/>
      <c r="K82" s="11">
        <f t="shared" si="47"/>
        <v>0</v>
      </c>
      <c r="L82" s="55">
        <f t="shared" si="48"/>
        <v>3196358.1397513743</v>
      </c>
      <c r="M82" s="59"/>
      <c r="N82" s="59"/>
      <c r="O82" s="59"/>
      <c r="P82" s="59"/>
      <c r="Q82" s="59"/>
      <c r="R82" s="59"/>
      <c r="S82" s="59"/>
      <c r="T82" s="59"/>
      <c r="U82" s="59"/>
      <c r="V82" s="59"/>
      <c r="AA82" s="59"/>
      <c r="AB82" s="59"/>
      <c r="AC82" s="59"/>
      <c r="AD82" s="59"/>
      <c r="AE82" s="59"/>
      <c r="AF82" s="59"/>
      <c r="AG82" s="59"/>
      <c r="AH82" s="65"/>
      <c r="BF82" s="65"/>
      <c r="BG82" s="65"/>
      <c r="BI82" s="65"/>
    </row>
    <row r="83" spans="4:61">
      <c r="D83" s="11">
        <f t="shared" si="30"/>
        <v>80</v>
      </c>
      <c r="E83" s="11">
        <f t="shared" si="43"/>
        <v>0</v>
      </c>
      <c r="F83" s="55">
        <f t="shared" si="44"/>
        <v>75222.35823956829</v>
      </c>
      <c r="G83" s="14">
        <f t="shared" si="45"/>
        <v>26636.317831261451</v>
      </c>
      <c r="H83" s="55">
        <f t="shared" si="46"/>
        <v>48586.040408306842</v>
      </c>
      <c r="I83" s="11"/>
      <c r="J83" s="157"/>
      <c r="K83" s="11">
        <f t="shared" si="47"/>
        <v>0</v>
      </c>
      <c r="L83" s="55">
        <f t="shared" si="48"/>
        <v>3147772.0993430675</v>
      </c>
      <c r="M83" s="59"/>
      <c r="N83" s="59"/>
      <c r="O83" s="59"/>
      <c r="P83" s="59"/>
      <c r="Q83" s="59"/>
      <c r="R83" s="59"/>
      <c r="S83" s="59"/>
      <c r="T83" s="59"/>
      <c r="U83" s="59"/>
      <c r="V83" s="59"/>
      <c r="AA83" s="59"/>
      <c r="AB83" s="59"/>
      <c r="AC83" s="59"/>
      <c r="AD83" s="59"/>
      <c r="AE83" s="59"/>
      <c r="AF83" s="59"/>
      <c r="AG83" s="59"/>
      <c r="AH83" s="65"/>
      <c r="BF83" s="65"/>
      <c r="BG83" s="65"/>
      <c r="BI83" s="65"/>
    </row>
    <row r="84" spans="4:61">
      <c r="D84" s="11">
        <f t="shared" si="30"/>
        <v>81</v>
      </c>
      <c r="E84" s="11">
        <f t="shared" si="43"/>
        <v>0</v>
      </c>
      <c r="F84" s="55">
        <f t="shared" si="44"/>
        <v>75222.35823956829</v>
      </c>
      <c r="G84" s="14">
        <f t="shared" si="45"/>
        <v>26231.434161192232</v>
      </c>
      <c r="H84" s="55">
        <f t="shared" si="46"/>
        <v>48990.924078376062</v>
      </c>
      <c r="I84" s="11"/>
      <c r="J84" s="157"/>
      <c r="K84" s="11">
        <f t="shared" si="47"/>
        <v>0</v>
      </c>
      <c r="L84" s="55">
        <f t="shared" si="48"/>
        <v>3098781.1752646915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AA84" s="59"/>
      <c r="AB84" s="59"/>
      <c r="AC84" s="59"/>
      <c r="AD84" s="59"/>
      <c r="AE84" s="59"/>
      <c r="AF84" s="59"/>
      <c r="AG84" s="59"/>
      <c r="AH84" s="65"/>
      <c r="BF84" s="65"/>
      <c r="BG84" s="65"/>
      <c r="BI84" s="65"/>
    </row>
    <row r="85" spans="4:61">
      <c r="D85" s="11">
        <f t="shared" si="30"/>
        <v>82</v>
      </c>
      <c r="E85" s="11">
        <f t="shared" si="43"/>
        <v>0</v>
      </c>
      <c r="F85" s="55">
        <f t="shared" si="44"/>
        <v>75222.35823956829</v>
      </c>
      <c r="G85" s="14">
        <f t="shared" si="45"/>
        <v>25823.176460539096</v>
      </c>
      <c r="H85" s="55">
        <f t="shared" si="46"/>
        <v>49399.181779029197</v>
      </c>
      <c r="I85" s="11"/>
      <c r="J85" s="157"/>
      <c r="K85" s="11">
        <f t="shared" si="47"/>
        <v>0</v>
      </c>
      <c r="L85" s="55">
        <f t="shared" si="48"/>
        <v>3049381.9934856622</v>
      </c>
      <c r="M85" s="59"/>
      <c r="N85" s="59"/>
      <c r="O85" s="59"/>
      <c r="P85" s="59"/>
      <c r="Q85" s="59"/>
      <c r="R85" s="59"/>
      <c r="S85" s="59"/>
      <c r="T85" s="59"/>
      <c r="U85" s="59"/>
      <c r="V85" s="59"/>
      <c r="AA85" s="59"/>
      <c r="AB85" s="59"/>
      <c r="AC85" s="59"/>
      <c r="AD85" s="59"/>
      <c r="AE85" s="59"/>
      <c r="AF85" s="59"/>
      <c r="AG85" s="59"/>
      <c r="AH85" s="65"/>
      <c r="BF85" s="65"/>
      <c r="BG85" s="65"/>
      <c r="BI85" s="65"/>
    </row>
    <row r="86" spans="4:61">
      <c r="D86" s="11">
        <f t="shared" si="30"/>
        <v>83</v>
      </c>
      <c r="E86" s="11">
        <f t="shared" si="43"/>
        <v>0</v>
      </c>
      <c r="F86" s="55">
        <f t="shared" si="44"/>
        <v>75222.35823956829</v>
      </c>
      <c r="G86" s="14">
        <f t="shared" si="45"/>
        <v>25411.516612380521</v>
      </c>
      <c r="H86" s="55">
        <f t="shared" si="46"/>
        <v>49810.841627187765</v>
      </c>
      <c r="I86" s="11"/>
      <c r="J86" s="157"/>
      <c r="K86" s="11">
        <f t="shared" si="47"/>
        <v>0</v>
      </c>
      <c r="L86" s="55">
        <f t="shared" si="48"/>
        <v>2999571.1518584746</v>
      </c>
      <c r="M86" s="59"/>
      <c r="N86" s="59"/>
      <c r="O86" s="59"/>
      <c r="P86" s="59"/>
      <c r="Q86" s="59"/>
      <c r="R86" s="59"/>
      <c r="S86" s="59"/>
      <c r="T86" s="59"/>
      <c r="U86" s="59"/>
      <c r="V86" s="59"/>
      <c r="AA86" s="59"/>
      <c r="AB86" s="59"/>
      <c r="AC86" s="59"/>
      <c r="AD86" s="59"/>
      <c r="AE86" s="59"/>
      <c r="AF86" s="59"/>
      <c r="AG86" s="59"/>
      <c r="AH86" s="65"/>
      <c r="BF86" s="65"/>
      <c r="BG86" s="65"/>
      <c r="BI86" s="65"/>
    </row>
    <row r="87" spans="4:61">
      <c r="D87" s="11">
        <f t="shared" si="30"/>
        <v>84</v>
      </c>
      <c r="E87" s="11">
        <f t="shared" si="43"/>
        <v>0</v>
      </c>
      <c r="F87" s="55">
        <f t="shared" si="44"/>
        <v>75222.35823956829</v>
      </c>
      <c r="G87" s="14">
        <f t="shared" si="45"/>
        <v>24996.426265487287</v>
      </c>
      <c r="H87" s="55">
        <f t="shared" si="46"/>
        <v>50225.931974081002</v>
      </c>
      <c r="I87" s="11"/>
      <c r="J87" s="157"/>
      <c r="K87" s="11">
        <f t="shared" si="47"/>
        <v>0</v>
      </c>
      <c r="L87" s="55">
        <f t="shared" si="48"/>
        <v>2949345.2198843937</v>
      </c>
      <c r="M87" s="59"/>
      <c r="N87" s="59"/>
      <c r="O87" s="59"/>
      <c r="P87" s="59"/>
      <c r="Q87" s="59"/>
      <c r="R87" s="59"/>
      <c r="S87" s="59"/>
      <c r="T87" s="59"/>
      <c r="U87" s="59"/>
      <c r="V87" s="59"/>
      <c r="AA87" s="59"/>
      <c r="AB87" s="59"/>
      <c r="AC87" s="59"/>
      <c r="AD87" s="59"/>
      <c r="AE87" s="59"/>
      <c r="AF87" s="59"/>
      <c r="AG87" s="59"/>
      <c r="AH87" s="65"/>
      <c r="BF87" s="65"/>
      <c r="BG87" s="65"/>
      <c r="BI87" s="65"/>
    </row>
    <row r="88" spans="4:61">
      <c r="D88" s="11">
        <f t="shared" si="30"/>
        <v>85</v>
      </c>
      <c r="E88" s="11">
        <f t="shared" si="43"/>
        <v>0</v>
      </c>
      <c r="F88" s="55">
        <f t="shared" si="44"/>
        <v>75222.35823956829</v>
      </c>
      <c r="G88" s="14">
        <f t="shared" si="45"/>
        <v>24577.876832369948</v>
      </c>
      <c r="H88" s="55">
        <f t="shared" si="46"/>
        <v>50644.481407198342</v>
      </c>
      <c r="I88" s="11"/>
      <c r="J88" s="157"/>
      <c r="K88" s="11">
        <f t="shared" si="47"/>
        <v>0</v>
      </c>
      <c r="L88" s="55">
        <f t="shared" si="48"/>
        <v>2898700.7384771956</v>
      </c>
      <c r="M88" s="59"/>
      <c r="N88" s="59"/>
      <c r="O88" s="59"/>
      <c r="P88" s="59"/>
      <c r="Q88" s="59"/>
      <c r="R88" s="59"/>
      <c r="S88" s="59"/>
      <c r="T88" s="59"/>
      <c r="U88" s="59"/>
      <c r="V88" s="59"/>
      <c r="AA88" s="59"/>
      <c r="AB88" s="59"/>
      <c r="AC88" s="59"/>
      <c r="AD88" s="59"/>
      <c r="AE88" s="59"/>
      <c r="AF88" s="59"/>
      <c r="AG88" s="59"/>
      <c r="AH88" s="65"/>
      <c r="BF88" s="65"/>
      <c r="BG88" s="65"/>
      <c r="BI88" s="65"/>
    </row>
    <row r="89" spans="4:61">
      <c r="D89" s="11">
        <f t="shared" si="30"/>
        <v>86</v>
      </c>
      <c r="E89" s="11">
        <f t="shared" si="43"/>
        <v>0</v>
      </c>
      <c r="F89" s="55">
        <f t="shared" si="44"/>
        <v>75222.35823956829</v>
      </c>
      <c r="G89" s="14">
        <f t="shared" si="45"/>
        <v>24155.839487309964</v>
      </c>
      <c r="H89" s="55">
        <f t="shared" si="46"/>
        <v>51066.518752258329</v>
      </c>
      <c r="I89" s="11"/>
      <c r="J89" s="157"/>
      <c r="K89" s="11">
        <f t="shared" si="47"/>
        <v>0</v>
      </c>
      <c r="L89" s="55">
        <f t="shared" si="48"/>
        <v>2847634.2197249373</v>
      </c>
      <c r="M89" s="59"/>
      <c r="N89" s="59"/>
      <c r="O89" s="59"/>
      <c r="P89" s="59"/>
      <c r="Q89" s="59"/>
      <c r="R89" s="59"/>
      <c r="S89" s="59"/>
      <c r="T89" s="59"/>
      <c r="U89" s="59"/>
      <c r="V89" s="59"/>
      <c r="AA89" s="59"/>
      <c r="AB89" s="59"/>
      <c r="AC89" s="59"/>
      <c r="AD89" s="59"/>
      <c r="AE89" s="59"/>
      <c r="AF89" s="59"/>
      <c r="AG89" s="59"/>
      <c r="AH89" s="65"/>
      <c r="BF89" s="65"/>
      <c r="BG89" s="65"/>
      <c r="BI89" s="65"/>
    </row>
    <row r="90" spans="4:61">
      <c r="D90" s="11">
        <f t="shared" si="30"/>
        <v>87</v>
      </c>
      <c r="E90" s="11">
        <f t="shared" si="43"/>
        <v>0</v>
      </c>
      <c r="F90" s="55">
        <f t="shared" si="44"/>
        <v>75222.35823956829</v>
      </c>
      <c r="G90" s="14">
        <f t="shared" si="45"/>
        <v>23730.28516437448</v>
      </c>
      <c r="H90" s="55">
        <f t="shared" si="46"/>
        <v>51492.07307519381</v>
      </c>
      <c r="I90" s="11"/>
      <c r="J90" s="157"/>
      <c r="K90" s="11">
        <f t="shared" si="47"/>
        <v>0</v>
      </c>
      <c r="L90" s="55">
        <f t="shared" si="48"/>
        <v>2796142.1466497434</v>
      </c>
      <c r="M90" s="59"/>
      <c r="N90" s="59"/>
      <c r="O90" s="59"/>
      <c r="P90" s="59"/>
      <c r="Q90" s="59"/>
      <c r="R90" s="59"/>
      <c r="S90" s="59"/>
      <c r="T90" s="59"/>
      <c r="U90" s="59"/>
      <c r="V90" s="59"/>
      <c r="AA90" s="59"/>
      <c r="AB90" s="59"/>
      <c r="AC90" s="59"/>
      <c r="AD90" s="59"/>
      <c r="AE90" s="59"/>
      <c r="AF90" s="59"/>
      <c r="AG90" s="59"/>
      <c r="AH90" s="65"/>
      <c r="BF90" s="65"/>
      <c r="BG90" s="65"/>
      <c r="BI90" s="65"/>
    </row>
    <row r="91" spans="4:61">
      <c r="D91" s="11">
        <f t="shared" si="30"/>
        <v>88</v>
      </c>
      <c r="E91" s="11">
        <f t="shared" si="43"/>
        <v>0</v>
      </c>
      <c r="F91" s="55">
        <f t="shared" si="44"/>
        <v>75222.35823956829</v>
      </c>
      <c r="G91" s="14">
        <f t="shared" si="45"/>
        <v>23301.184555414529</v>
      </c>
      <c r="H91" s="55">
        <f t="shared" si="46"/>
        <v>51921.173684153764</v>
      </c>
      <c r="I91" s="11"/>
      <c r="J91" s="157"/>
      <c r="K91" s="11">
        <f t="shared" si="47"/>
        <v>0</v>
      </c>
      <c r="L91" s="55">
        <f t="shared" si="48"/>
        <v>2744220.9729655897</v>
      </c>
      <c r="M91" s="59"/>
      <c r="N91" s="59"/>
      <c r="O91" s="59"/>
      <c r="P91" s="59"/>
      <c r="Q91" s="59"/>
      <c r="R91" s="59"/>
      <c r="S91" s="59"/>
      <c r="T91" s="59"/>
      <c r="U91" s="59"/>
      <c r="V91" s="59"/>
      <c r="AA91" s="59"/>
      <c r="AB91" s="59"/>
      <c r="AC91" s="59"/>
      <c r="AD91" s="59"/>
      <c r="AE91" s="59"/>
      <c r="AF91" s="59"/>
      <c r="AG91" s="59"/>
      <c r="AH91" s="65"/>
      <c r="BF91" s="65"/>
      <c r="BG91" s="65"/>
      <c r="BI91" s="65"/>
    </row>
    <row r="92" spans="4:61">
      <c r="D92" s="11">
        <f t="shared" si="30"/>
        <v>89</v>
      </c>
      <c r="E92" s="11">
        <f t="shared" si="43"/>
        <v>0</v>
      </c>
      <c r="F92" s="55">
        <f t="shared" si="44"/>
        <v>75222.35823956829</v>
      </c>
      <c r="G92" s="14">
        <f t="shared" si="45"/>
        <v>22868.508108046579</v>
      </c>
      <c r="H92" s="55">
        <f t="shared" si="46"/>
        <v>52353.850131521715</v>
      </c>
      <c r="I92" s="11"/>
      <c r="J92" s="157"/>
      <c r="K92" s="11">
        <f t="shared" si="47"/>
        <v>0</v>
      </c>
      <c r="L92" s="55">
        <f t="shared" si="48"/>
        <v>2691867.1228340678</v>
      </c>
      <c r="M92" s="59"/>
      <c r="N92" s="59"/>
      <c r="O92" s="59"/>
      <c r="P92" s="59"/>
      <c r="Q92" s="59"/>
      <c r="R92" s="59"/>
      <c r="S92" s="59"/>
      <c r="T92" s="59"/>
      <c r="U92" s="59"/>
      <c r="V92" s="59"/>
      <c r="AA92" s="59"/>
      <c r="AB92" s="59"/>
      <c r="AC92" s="59"/>
      <c r="AD92" s="59"/>
      <c r="AE92" s="59"/>
      <c r="AF92" s="59"/>
      <c r="AG92" s="59"/>
      <c r="AH92" s="65"/>
      <c r="BF92" s="65"/>
      <c r="BG92" s="65"/>
      <c r="BI92" s="65"/>
    </row>
    <row r="93" spans="4:61">
      <c r="D93" s="11">
        <f t="shared" si="30"/>
        <v>90</v>
      </c>
      <c r="E93" s="11">
        <f t="shared" si="43"/>
        <v>0</v>
      </c>
      <c r="F93" s="55">
        <f t="shared" si="44"/>
        <v>75222.35823956829</v>
      </c>
      <c r="G93" s="14">
        <f t="shared" si="45"/>
        <v>22432.226023617233</v>
      </c>
      <c r="H93" s="55">
        <f t="shared" si="46"/>
        <v>52790.13221595106</v>
      </c>
      <c r="I93" s="11"/>
      <c r="J93" s="157"/>
      <c r="K93" s="11">
        <f t="shared" si="47"/>
        <v>0</v>
      </c>
      <c r="L93" s="55">
        <f t="shared" si="48"/>
        <v>2639076.9906181167</v>
      </c>
      <c r="M93" s="59"/>
      <c r="N93" s="59"/>
      <c r="O93" s="59"/>
      <c r="P93" s="59"/>
      <c r="Q93" s="59"/>
      <c r="R93" s="59"/>
      <c r="S93" s="59"/>
      <c r="T93" s="59"/>
      <c r="U93" s="59"/>
      <c r="V93" s="59"/>
      <c r="AA93" s="59"/>
      <c r="AB93" s="59"/>
      <c r="AC93" s="59"/>
      <c r="AD93" s="59"/>
      <c r="AE93" s="59"/>
      <c r="AF93" s="59"/>
      <c r="AG93" s="59"/>
      <c r="AH93" s="65"/>
      <c r="BF93" s="65"/>
      <c r="BG93" s="65"/>
      <c r="BI93" s="65"/>
    </row>
    <row r="94" spans="4:61">
      <c r="D94" s="11">
        <f t="shared" si="30"/>
        <v>91</v>
      </c>
      <c r="E94" s="11">
        <f t="shared" si="43"/>
        <v>0</v>
      </c>
      <c r="F94" s="55">
        <f t="shared" si="44"/>
        <v>75222.35823956829</v>
      </c>
      <c r="G94" s="14">
        <f t="shared" si="45"/>
        <v>21992.308255150972</v>
      </c>
      <c r="H94" s="55">
        <f t="shared" si="46"/>
        <v>53230.049984417317</v>
      </c>
      <c r="I94" s="11"/>
      <c r="J94" s="157"/>
      <c r="K94" s="11">
        <f t="shared" si="47"/>
        <v>0</v>
      </c>
      <c r="L94" s="55">
        <f t="shared" si="48"/>
        <v>2585846.9406336993</v>
      </c>
      <c r="M94" s="59"/>
      <c r="N94" s="59"/>
      <c r="O94" s="59"/>
      <c r="P94" s="59"/>
      <c r="Q94" s="59"/>
      <c r="R94" s="59"/>
      <c r="S94" s="59"/>
      <c r="T94" s="59"/>
      <c r="U94" s="59"/>
      <c r="V94" s="59"/>
      <c r="AA94" s="59"/>
      <c r="AB94" s="59"/>
      <c r="AC94" s="59"/>
      <c r="AD94" s="59"/>
      <c r="AE94" s="59"/>
      <c r="AF94" s="59"/>
      <c r="AG94" s="59"/>
      <c r="AH94" s="65"/>
      <c r="BF94" s="65"/>
      <c r="BG94" s="65"/>
      <c r="BI94" s="65"/>
    </row>
    <row r="95" spans="4:61">
      <c r="D95" s="11">
        <f t="shared" si="30"/>
        <v>92</v>
      </c>
      <c r="E95" s="11">
        <f t="shared" si="43"/>
        <v>0</v>
      </c>
      <c r="F95" s="55">
        <f t="shared" si="44"/>
        <v>75222.35823956829</v>
      </c>
      <c r="G95" s="14">
        <f t="shared" si="45"/>
        <v>21548.724505280828</v>
      </c>
      <c r="H95" s="55">
        <f t="shared" si="46"/>
        <v>53673.633734287461</v>
      </c>
      <c r="I95" s="11"/>
      <c r="J95" s="157"/>
      <c r="K95" s="11">
        <f t="shared" si="47"/>
        <v>0</v>
      </c>
      <c r="L95" s="55">
        <f t="shared" si="48"/>
        <v>2532173.3068994116</v>
      </c>
      <c r="M95" s="59"/>
      <c r="N95" s="59"/>
      <c r="O95" s="59"/>
      <c r="P95" s="59"/>
      <c r="Q95" s="59"/>
      <c r="R95" s="59"/>
      <c r="S95" s="59"/>
      <c r="T95" s="59"/>
      <c r="U95" s="59"/>
      <c r="V95" s="59"/>
      <c r="AA95" s="59"/>
      <c r="AB95" s="59"/>
      <c r="AC95" s="59"/>
      <c r="AD95" s="59"/>
      <c r="AE95" s="59"/>
      <c r="AF95" s="59"/>
      <c r="AG95" s="59"/>
      <c r="AH95" s="65"/>
      <c r="BF95" s="65"/>
      <c r="BG95" s="65"/>
      <c r="BI95" s="65"/>
    </row>
    <row r="96" spans="4:61">
      <c r="D96" s="11">
        <f t="shared" si="30"/>
        <v>93</v>
      </c>
      <c r="E96" s="11">
        <f t="shared" si="43"/>
        <v>0</v>
      </c>
      <c r="F96" s="55">
        <f t="shared" si="44"/>
        <v>75222.35823956829</v>
      </c>
      <c r="G96" s="14">
        <f t="shared" si="45"/>
        <v>21101.444224161765</v>
      </c>
      <c r="H96" s="55">
        <f t="shared" si="46"/>
        <v>54120.914015406524</v>
      </c>
      <c r="I96" s="11"/>
      <c r="J96" s="157"/>
      <c r="K96" s="11">
        <f t="shared" si="47"/>
        <v>0</v>
      </c>
      <c r="L96" s="55">
        <f t="shared" si="48"/>
        <v>2478052.3928840049</v>
      </c>
      <c r="M96" s="59"/>
      <c r="N96" s="59"/>
      <c r="O96" s="59"/>
      <c r="P96" s="59"/>
      <c r="Q96" s="59"/>
      <c r="R96" s="59"/>
      <c r="S96" s="59"/>
      <c r="T96" s="59"/>
      <c r="U96" s="59"/>
      <c r="V96" s="59"/>
      <c r="AA96" s="59"/>
      <c r="AB96" s="59"/>
      <c r="AC96" s="59"/>
      <c r="AD96" s="59"/>
      <c r="AE96" s="59"/>
      <c r="AF96" s="59"/>
      <c r="AG96" s="59"/>
      <c r="AH96" s="65"/>
      <c r="BF96" s="65"/>
      <c r="BG96" s="65"/>
      <c r="BI96" s="65"/>
    </row>
    <row r="97" spans="4:61">
      <c r="D97" s="11">
        <f t="shared" si="30"/>
        <v>94</v>
      </c>
      <c r="E97" s="11">
        <f t="shared" si="43"/>
        <v>0</v>
      </c>
      <c r="F97" s="55">
        <f t="shared" si="44"/>
        <v>75222.35823956829</v>
      </c>
      <c r="G97" s="14">
        <f t="shared" si="45"/>
        <v>20650.436607366708</v>
      </c>
      <c r="H97" s="55">
        <f t="shared" si="46"/>
        <v>54571.921632201585</v>
      </c>
      <c r="I97" s="11"/>
      <c r="J97" s="157"/>
      <c r="K97" s="11">
        <f t="shared" si="47"/>
        <v>0</v>
      </c>
      <c r="L97" s="55">
        <f t="shared" si="48"/>
        <v>2423480.4712518035</v>
      </c>
      <c r="M97" s="59"/>
      <c r="N97" s="59"/>
      <c r="O97" s="59"/>
      <c r="P97" s="59"/>
      <c r="Q97" s="59"/>
      <c r="R97" s="59"/>
      <c r="S97" s="59"/>
      <c r="T97" s="59"/>
      <c r="U97" s="59"/>
      <c r="V97" s="59"/>
      <c r="AA97" s="59"/>
      <c r="AB97" s="59"/>
      <c r="AC97" s="59"/>
      <c r="AD97" s="59"/>
      <c r="AE97" s="59"/>
      <c r="AF97" s="59"/>
      <c r="AG97" s="59"/>
      <c r="AH97" s="65"/>
      <c r="BF97" s="65"/>
      <c r="BG97" s="65"/>
      <c r="BI97" s="65"/>
    </row>
    <row r="98" spans="4:61">
      <c r="D98" s="11">
        <f t="shared" si="30"/>
        <v>95</v>
      </c>
      <c r="E98" s="11">
        <f t="shared" si="43"/>
        <v>0</v>
      </c>
      <c r="F98" s="55">
        <f t="shared" si="44"/>
        <v>75222.35823956829</v>
      </c>
      <c r="G98" s="14">
        <f t="shared" si="45"/>
        <v>20195.670593765029</v>
      </c>
      <c r="H98" s="55">
        <f t="shared" si="46"/>
        <v>55026.687645803264</v>
      </c>
      <c r="I98" s="11"/>
      <c r="J98" s="157"/>
      <c r="K98" s="11">
        <f t="shared" si="47"/>
        <v>0</v>
      </c>
      <c r="L98" s="55">
        <f t="shared" si="48"/>
        <v>2368453.7836060002</v>
      </c>
      <c r="M98" s="59"/>
      <c r="N98" s="59"/>
      <c r="O98" s="59"/>
      <c r="P98" s="59"/>
      <c r="Q98" s="59"/>
      <c r="R98" s="59"/>
      <c r="S98" s="59"/>
      <c r="T98" s="59"/>
      <c r="U98" s="59"/>
      <c r="V98" s="59"/>
      <c r="AA98" s="59"/>
      <c r="AB98" s="59"/>
      <c r="AC98" s="59"/>
      <c r="AD98" s="59"/>
      <c r="AE98" s="59"/>
      <c r="AF98" s="59"/>
      <c r="AG98" s="59"/>
      <c r="AH98" s="65"/>
      <c r="BF98" s="65"/>
      <c r="BG98" s="65"/>
      <c r="BI98" s="65"/>
    </row>
    <row r="99" spans="4:61">
      <c r="D99" s="11">
        <f t="shared" si="30"/>
        <v>96</v>
      </c>
      <c r="E99" s="11">
        <f t="shared" si="43"/>
        <v>0</v>
      </c>
      <c r="F99" s="55">
        <f t="shared" si="44"/>
        <v>75222.35823956829</v>
      </c>
      <c r="G99" s="14">
        <f t="shared" si="45"/>
        <v>19737.114863383336</v>
      </c>
      <c r="H99" s="55">
        <f t="shared" si="46"/>
        <v>55485.243376184953</v>
      </c>
      <c r="I99" s="11"/>
      <c r="J99" s="157"/>
      <c r="K99" s="11">
        <f t="shared" si="47"/>
        <v>0</v>
      </c>
      <c r="L99" s="55">
        <f t="shared" si="48"/>
        <v>2312968.5402298151</v>
      </c>
      <c r="M99" s="59"/>
      <c r="N99" s="59"/>
      <c r="O99" s="59"/>
      <c r="P99" s="59"/>
      <c r="Q99" s="59"/>
      <c r="R99" s="59"/>
      <c r="S99" s="59"/>
      <c r="T99" s="59"/>
      <c r="U99" s="59"/>
      <c r="V99" s="59"/>
      <c r="AA99" s="59"/>
      <c r="AB99" s="59"/>
      <c r="AC99" s="59"/>
      <c r="AD99" s="59"/>
      <c r="AE99" s="59"/>
      <c r="AF99" s="59"/>
      <c r="AG99" s="59"/>
      <c r="AH99" s="65"/>
      <c r="BF99" s="65"/>
      <c r="BG99" s="65"/>
      <c r="BI99" s="65"/>
    </row>
    <row r="100" spans="4:61">
      <c r="D100" s="11">
        <f t="shared" si="30"/>
        <v>97</v>
      </c>
      <c r="E100" s="11">
        <f t="shared" si="43"/>
        <v>0</v>
      </c>
      <c r="F100" s="55">
        <f t="shared" si="44"/>
        <v>75222.35823956829</v>
      </c>
      <c r="G100" s="14">
        <f t="shared" si="45"/>
        <v>19274.737835248459</v>
      </c>
      <c r="H100" s="55">
        <f t="shared" si="46"/>
        <v>55947.62040431983</v>
      </c>
      <c r="I100" s="11"/>
      <c r="J100" s="157"/>
      <c r="K100" s="11">
        <f t="shared" si="47"/>
        <v>0</v>
      </c>
      <c r="L100" s="55">
        <f t="shared" si="48"/>
        <v>2257020.9198254952</v>
      </c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AA100" s="59"/>
      <c r="AB100" s="59"/>
      <c r="AC100" s="59"/>
      <c r="AD100" s="59"/>
      <c r="AE100" s="59"/>
      <c r="AF100" s="59"/>
      <c r="AG100" s="59"/>
      <c r="AH100" s="65"/>
      <c r="BF100" s="65"/>
      <c r="BG100" s="65"/>
      <c r="BI100" s="65"/>
    </row>
    <row r="101" spans="4:61">
      <c r="D101" s="11">
        <f t="shared" ref="D101:D164" si="49">IF(D100&lt;term*freq,D100+1,"")</f>
        <v>98</v>
      </c>
      <c r="E101" s="11">
        <f t="shared" si="43"/>
        <v>0</v>
      </c>
      <c r="F101" s="55">
        <f t="shared" si="44"/>
        <v>75222.35823956829</v>
      </c>
      <c r="G101" s="14">
        <f t="shared" si="45"/>
        <v>18808.507665212459</v>
      </c>
      <c r="H101" s="55">
        <f t="shared" si="46"/>
        <v>56413.850574355834</v>
      </c>
      <c r="I101" s="11"/>
      <c r="J101" s="157"/>
      <c r="K101" s="11">
        <f t="shared" si="47"/>
        <v>0</v>
      </c>
      <c r="L101" s="55">
        <f t="shared" si="48"/>
        <v>2200607.0692511392</v>
      </c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AA101" s="59"/>
      <c r="AB101" s="59"/>
      <c r="AC101" s="59"/>
      <c r="AD101" s="59"/>
      <c r="AE101" s="59"/>
      <c r="AF101" s="59"/>
      <c r="AG101" s="59"/>
      <c r="AH101" s="65"/>
      <c r="BF101" s="65"/>
      <c r="BG101" s="65"/>
      <c r="BI101" s="65"/>
    </row>
    <row r="102" spans="4:61">
      <c r="D102" s="11">
        <f t="shared" si="49"/>
        <v>99</v>
      </c>
      <c r="E102" s="11">
        <f t="shared" si="43"/>
        <v>0</v>
      </c>
      <c r="F102" s="55">
        <f t="shared" si="44"/>
        <v>75222.35823956829</v>
      </c>
      <c r="G102" s="14">
        <f t="shared" si="45"/>
        <v>18338.392243759492</v>
      </c>
      <c r="H102" s="55">
        <f t="shared" si="46"/>
        <v>56883.965995808801</v>
      </c>
      <c r="I102" s="11"/>
      <c r="J102" s="157"/>
      <c r="K102" s="11">
        <f t="shared" si="47"/>
        <v>0</v>
      </c>
      <c r="L102" s="55">
        <f t="shared" si="48"/>
        <v>2143723.1032553306</v>
      </c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AA102" s="59"/>
      <c r="AB102" s="59"/>
      <c r="AC102" s="59"/>
      <c r="AD102" s="59"/>
      <c r="AE102" s="59"/>
      <c r="AF102" s="59"/>
      <c r="AG102" s="59"/>
      <c r="AH102" s="65"/>
      <c r="BF102" s="65"/>
      <c r="BG102" s="65"/>
      <c r="BI102" s="65"/>
    </row>
    <row r="103" spans="4:61">
      <c r="D103" s="11">
        <f t="shared" si="49"/>
        <v>100</v>
      </c>
      <c r="E103" s="11">
        <f t="shared" si="43"/>
        <v>0</v>
      </c>
      <c r="F103" s="55">
        <f t="shared" si="44"/>
        <v>75222.35823956829</v>
      </c>
      <c r="G103" s="14">
        <f t="shared" si="45"/>
        <v>17864.359193794422</v>
      </c>
      <c r="H103" s="55">
        <f t="shared" si="46"/>
        <v>57357.999045773868</v>
      </c>
      <c r="I103" s="11"/>
      <c r="J103" s="157"/>
      <c r="K103" s="11">
        <f t="shared" si="47"/>
        <v>0</v>
      </c>
      <c r="L103" s="55">
        <f t="shared" si="48"/>
        <v>2086365.1042095567</v>
      </c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AA103" s="59"/>
      <c r="AB103" s="59"/>
      <c r="AC103" s="59"/>
      <c r="AD103" s="59"/>
      <c r="AE103" s="59"/>
      <c r="AF103" s="59"/>
      <c r="AG103" s="59"/>
      <c r="AH103" s="65"/>
      <c r="BF103" s="65"/>
      <c r="BG103" s="65"/>
      <c r="BI103" s="65"/>
    </row>
    <row r="104" spans="4:61">
      <c r="D104" s="11">
        <f t="shared" si="49"/>
        <v>101</v>
      </c>
      <c r="E104" s="11">
        <f t="shared" si="43"/>
        <v>0</v>
      </c>
      <c r="F104" s="55">
        <f t="shared" si="44"/>
        <v>75222.35823956829</v>
      </c>
      <c r="G104" s="14">
        <f t="shared" si="45"/>
        <v>17386.375868412975</v>
      </c>
      <c r="H104" s="55">
        <f t="shared" si="46"/>
        <v>57835.982371155318</v>
      </c>
      <c r="I104" s="11"/>
      <c r="J104" s="157"/>
      <c r="K104" s="11">
        <f t="shared" si="47"/>
        <v>0</v>
      </c>
      <c r="L104" s="55">
        <f t="shared" si="48"/>
        <v>2028529.1218384013</v>
      </c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AA104" s="59"/>
      <c r="AB104" s="59"/>
      <c r="AC104" s="59"/>
      <c r="AD104" s="59"/>
      <c r="AE104" s="59"/>
      <c r="AF104" s="59"/>
      <c r="AG104" s="59"/>
      <c r="AH104" s="65"/>
      <c r="BF104" s="65"/>
      <c r="BG104" s="65"/>
      <c r="BI104" s="65"/>
    </row>
    <row r="105" spans="4:61">
      <c r="D105" s="11">
        <f t="shared" si="49"/>
        <v>102</v>
      </c>
      <c r="E105" s="11">
        <f t="shared" si="43"/>
        <v>0</v>
      </c>
      <c r="F105" s="55">
        <f t="shared" si="44"/>
        <v>75222.35823956829</v>
      </c>
      <c r="G105" s="14">
        <f t="shared" si="45"/>
        <v>16904.409348653346</v>
      </c>
      <c r="H105" s="55">
        <f t="shared" si="46"/>
        <v>58317.948890914944</v>
      </c>
      <c r="I105" s="11"/>
      <c r="J105" s="157"/>
      <c r="K105" s="11">
        <f t="shared" si="47"/>
        <v>0</v>
      </c>
      <c r="L105" s="55">
        <f t="shared" si="48"/>
        <v>1970211.1729474864</v>
      </c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AA105" s="59"/>
      <c r="AB105" s="59"/>
      <c r="AC105" s="59"/>
      <c r="AD105" s="59"/>
      <c r="AE105" s="59"/>
      <c r="AF105" s="59"/>
      <c r="AG105" s="59"/>
      <c r="AH105" s="65"/>
      <c r="BF105" s="65"/>
      <c r="BG105" s="65"/>
      <c r="BI105" s="65"/>
    </row>
    <row r="106" spans="4:61">
      <c r="D106" s="11">
        <f t="shared" si="49"/>
        <v>103</v>
      </c>
      <c r="E106" s="11">
        <f t="shared" si="43"/>
        <v>0</v>
      </c>
      <c r="F106" s="55">
        <f t="shared" si="44"/>
        <v>75222.35823956829</v>
      </c>
      <c r="G106" s="14">
        <f t="shared" si="45"/>
        <v>16418.426441229054</v>
      </c>
      <c r="H106" s="55">
        <f t="shared" si="46"/>
        <v>58803.931798339239</v>
      </c>
      <c r="I106" s="11"/>
      <c r="J106" s="157"/>
      <c r="K106" s="11">
        <f t="shared" si="47"/>
        <v>0</v>
      </c>
      <c r="L106" s="55">
        <f t="shared" si="48"/>
        <v>1911407.241149147</v>
      </c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AA106" s="59"/>
      <c r="AB106" s="59"/>
      <c r="AC106" s="59"/>
      <c r="AD106" s="59"/>
      <c r="AE106" s="59"/>
      <c r="AF106" s="59"/>
      <c r="AG106" s="59"/>
      <c r="AH106" s="65"/>
      <c r="BF106" s="65"/>
      <c r="BG106" s="65"/>
      <c r="BI106" s="65"/>
    </row>
    <row r="107" spans="4:61">
      <c r="D107" s="11">
        <f t="shared" si="49"/>
        <v>104</v>
      </c>
      <c r="E107" s="11">
        <f t="shared" si="43"/>
        <v>0</v>
      </c>
      <c r="F107" s="55">
        <f t="shared" si="44"/>
        <v>75222.35823956829</v>
      </c>
      <c r="G107" s="14">
        <f t="shared" si="45"/>
        <v>15928.393676242893</v>
      </c>
      <c r="H107" s="55">
        <f t="shared" si="46"/>
        <v>59293.964563325397</v>
      </c>
      <c r="I107" s="11"/>
      <c r="J107" s="157"/>
      <c r="K107" s="11">
        <f t="shared" si="47"/>
        <v>0</v>
      </c>
      <c r="L107" s="55">
        <f t="shared" si="48"/>
        <v>1852113.2765858215</v>
      </c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AA107" s="59"/>
      <c r="AB107" s="59"/>
      <c r="AC107" s="59"/>
      <c r="AD107" s="59"/>
      <c r="AE107" s="59"/>
      <c r="AF107" s="59"/>
      <c r="AG107" s="59"/>
      <c r="AH107" s="65"/>
      <c r="BF107" s="65"/>
      <c r="BG107" s="65"/>
      <c r="BI107" s="65"/>
    </row>
    <row r="108" spans="4:61">
      <c r="D108" s="11">
        <f t="shared" si="49"/>
        <v>105</v>
      </c>
      <c r="E108" s="11">
        <f t="shared" si="43"/>
        <v>0</v>
      </c>
      <c r="F108" s="55">
        <f t="shared" si="44"/>
        <v>75222.35823956829</v>
      </c>
      <c r="G108" s="14">
        <f t="shared" si="45"/>
        <v>15434.277304881847</v>
      </c>
      <c r="H108" s="55">
        <f t="shared" si="46"/>
        <v>59788.080934686441</v>
      </c>
      <c r="I108" s="11"/>
      <c r="J108" s="157"/>
      <c r="K108" s="11">
        <f t="shared" si="47"/>
        <v>0</v>
      </c>
      <c r="L108" s="55">
        <f t="shared" si="48"/>
        <v>1792325.1956511352</v>
      </c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AA108" s="59"/>
      <c r="AB108" s="59"/>
      <c r="AC108" s="59"/>
      <c r="AD108" s="59"/>
      <c r="AE108" s="59"/>
      <c r="AF108" s="59"/>
      <c r="AG108" s="59"/>
      <c r="AH108" s="65"/>
      <c r="BF108" s="65"/>
      <c r="BG108" s="65"/>
      <c r="BI108" s="65"/>
    </row>
    <row r="109" spans="4:61">
      <c r="D109" s="11">
        <f t="shared" si="49"/>
        <v>106</v>
      </c>
      <c r="E109" s="11">
        <f t="shared" si="43"/>
        <v>0</v>
      </c>
      <c r="F109" s="55">
        <f t="shared" si="44"/>
        <v>75222.35823956829</v>
      </c>
      <c r="G109" s="14">
        <f t="shared" si="45"/>
        <v>14936.043297092794</v>
      </c>
      <c r="H109" s="55">
        <f t="shared" si="46"/>
        <v>60286.314942475496</v>
      </c>
      <c r="I109" s="11"/>
      <c r="J109" s="157"/>
      <c r="K109" s="11">
        <f t="shared" si="47"/>
        <v>0</v>
      </c>
      <c r="L109" s="55">
        <f t="shared" si="48"/>
        <v>1732038.8807086598</v>
      </c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AA109" s="59"/>
      <c r="AB109" s="59"/>
      <c r="AC109" s="59"/>
      <c r="AD109" s="59"/>
      <c r="AE109" s="59"/>
      <c r="AF109" s="59"/>
      <c r="AG109" s="59"/>
      <c r="AH109" s="65"/>
      <c r="BF109" s="65"/>
      <c r="BG109" s="65"/>
      <c r="BI109" s="65"/>
    </row>
    <row r="110" spans="4:61">
      <c r="D110" s="11">
        <f t="shared" si="49"/>
        <v>107</v>
      </c>
      <c r="E110" s="11">
        <f t="shared" si="43"/>
        <v>0</v>
      </c>
      <c r="F110" s="55">
        <f t="shared" si="44"/>
        <v>75222.35823956829</v>
      </c>
      <c r="G110" s="14">
        <f t="shared" si="45"/>
        <v>14433.657339238833</v>
      </c>
      <c r="H110" s="55">
        <f t="shared" si="46"/>
        <v>60788.700900329459</v>
      </c>
      <c r="I110" s="11"/>
      <c r="J110" s="157"/>
      <c r="K110" s="11">
        <f t="shared" si="47"/>
        <v>0</v>
      </c>
      <c r="L110" s="55">
        <f t="shared" si="48"/>
        <v>1671250.1798083303</v>
      </c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AA110" s="59"/>
      <c r="AB110" s="59"/>
      <c r="AC110" s="59"/>
      <c r="AD110" s="59"/>
      <c r="AE110" s="59"/>
      <c r="AF110" s="59"/>
      <c r="AG110" s="59"/>
      <c r="AH110" s="65"/>
      <c r="BF110" s="65"/>
      <c r="BG110" s="65"/>
      <c r="BI110" s="65"/>
    </row>
    <row r="111" spans="4:61">
      <c r="D111" s="11">
        <f t="shared" si="49"/>
        <v>108</v>
      </c>
      <c r="E111" s="11">
        <f t="shared" si="43"/>
        <v>0</v>
      </c>
      <c r="F111" s="55">
        <f t="shared" si="44"/>
        <v>75222.35823956829</v>
      </c>
      <c r="G111" s="14">
        <f t="shared" si="45"/>
        <v>13927.084831736087</v>
      </c>
      <c r="H111" s="55">
        <f t="shared" si="46"/>
        <v>61295.273407832203</v>
      </c>
      <c r="I111" s="11"/>
      <c r="J111" s="157"/>
      <c r="K111" s="11">
        <f t="shared" si="47"/>
        <v>0</v>
      </c>
      <c r="L111" s="55">
        <f t="shared" si="48"/>
        <v>1609954.906400498</v>
      </c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AA111" s="59"/>
      <c r="AB111" s="59"/>
      <c r="AC111" s="59"/>
      <c r="AD111" s="59"/>
      <c r="AE111" s="59"/>
      <c r="AF111" s="59"/>
      <c r="AG111" s="59"/>
      <c r="AH111" s="65"/>
      <c r="BF111" s="65"/>
      <c r="BG111" s="65"/>
      <c r="BI111" s="65"/>
    </row>
    <row r="112" spans="4:61">
      <c r="D112" s="11">
        <f t="shared" si="49"/>
        <v>109</v>
      </c>
      <c r="E112" s="11">
        <f t="shared" si="43"/>
        <v>0</v>
      </c>
      <c r="F112" s="55">
        <f t="shared" si="44"/>
        <v>75222.35823956829</v>
      </c>
      <c r="G112" s="14">
        <f t="shared" si="45"/>
        <v>13416.290886670817</v>
      </c>
      <c r="H112" s="55">
        <f t="shared" si="46"/>
        <v>61806.067352897473</v>
      </c>
      <c r="I112" s="11"/>
      <c r="J112" s="157"/>
      <c r="K112" s="11">
        <f t="shared" si="47"/>
        <v>0</v>
      </c>
      <c r="L112" s="55">
        <f t="shared" si="48"/>
        <v>1548148.8390476005</v>
      </c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AA112" s="59"/>
      <c r="AB112" s="59"/>
      <c r="AC112" s="59"/>
      <c r="AD112" s="59"/>
      <c r="AE112" s="59"/>
      <c r="AF112" s="59"/>
      <c r="AG112" s="59"/>
      <c r="AH112" s="65"/>
      <c r="BF112" s="65"/>
      <c r="BG112" s="65"/>
      <c r="BI112" s="65"/>
    </row>
    <row r="113" spans="4:61">
      <c r="D113" s="11">
        <f t="shared" si="49"/>
        <v>110</v>
      </c>
      <c r="E113" s="11">
        <f t="shared" si="43"/>
        <v>0</v>
      </c>
      <c r="F113" s="55">
        <f t="shared" si="44"/>
        <v>75222.35823956829</v>
      </c>
      <c r="G113" s="14">
        <f t="shared" si="45"/>
        <v>12901.240325396671</v>
      </c>
      <c r="H113" s="55">
        <f t="shared" si="46"/>
        <v>62321.11791417162</v>
      </c>
      <c r="I113" s="11"/>
      <c r="J113" s="157"/>
      <c r="K113" s="11">
        <f t="shared" si="47"/>
        <v>0</v>
      </c>
      <c r="L113" s="55">
        <f t="shared" si="48"/>
        <v>1485827.7211334289</v>
      </c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AA113" s="59"/>
      <c r="AB113" s="59"/>
      <c r="AC113" s="59"/>
      <c r="AD113" s="59"/>
      <c r="AE113" s="59"/>
      <c r="AF113" s="59"/>
      <c r="AG113" s="59"/>
      <c r="AH113" s="65"/>
      <c r="BF113" s="65"/>
      <c r="BG113" s="65"/>
      <c r="BI113" s="65"/>
    </row>
    <row r="114" spans="4:61">
      <c r="D114" s="11">
        <f t="shared" si="49"/>
        <v>111</v>
      </c>
      <c r="E114" s="11">
        <f t="shared" si="43"/>
        <v>0</v>
      </c>
      <c r="F114" s="55">
        <f t="shared" si="44"/>
        <v>75222.35823956829</v>
      </c>
      <c r="G114" s="14">
        <f t="shared" si="45"/>
        <v>12381.897676111907</v>
      </c>
      <c r="H114" s="55">
        <f t="shared" si="46"/>
        <v>62840.460563456385</v>
      </c>
      <c r="I114" s="11"/>
      <c r="J114" s="157"/>
      <c r="K114" s="11">
        <f t="shared" si="47"/>
        <v>0</v>
      </c>
      <c r="L114" s="55">
        <f t="shared" si="48"/>
        <v>1422987.2605699725</v>
      </c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AA114" s="59"/>
      <c r="AB114" s="59"/>
      <c r="AC114" s="59"/>
      <c r="AD114" s="59"/>
      <c r="AE114" s="59"/>
      <c r="AF114" s="59"/>
      <c r="AG114" s="59"/>
      <c r="AH114" s="65"/>
      <c r="BF114" s="65"/>
      <c r="BG114" s="65"/>
      <c r="BI114" s="65"/>
    </row>
    <row r="115" spans="4:61">
      <c r="D115" s="11">
        <f t="shared" si="49"/>
        <v>112</v>
      </c>
      <c r="E115" s="11">
        <f t="shared" si="43"/>
        <v>0</v>
      </c>
      <c r="F115" s="55">
        <f t="shared" si="44"/>
        <v>75222.35823956829</v>
      </c>
      <c r="G115" s="14">
        <f t="shared" si="45"/>
        <v>11858.227171416438</v>
      </c>
      <c r="H115" s="55">
        <f t="shared" si="46"/>
        <v>63364.131068151852</v>
      </c>
      <c r="I115" s="11"/>
      <c r="J115" s="157"/>
      <c r="K115" s="11">
        <f t="shared" si="47"/>
        <v>0</v>
      </c>
      <c r="L115" s="55">
        <f t="shared" si="48"/>
        <v>1359623.1295018205</v>
      </c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AA115" s="59"/>
      <c r="AB115" s="59"/>
      <c r="AC115" s="59"/>
      <c r="AD115" s="59"/>
      <c r="AE115" s="59"/>
      <c r="AF115" s="59"/>
      <c r="AG115" s="59"/>
      <c r="AH115" s="65"/>
      <c r="BF115" s="65"/>
      <c r="BG115" s="65"/>
      <c r="BI115" s="65"/>
    </row>
    <row r="116" spans="4:61">
      <c r="D116" s="11">
        <f t="shared" si="49"/>
        <v>113</v>
      </c>
      <c r="E116" s="11">
        <f t="shared" si="43"/>
        <v>0</v>
      </c>
      <c r="F116" s="55">
        <f t="shared" si="44"/>
        <v>75222.35823956829</v>
      </c>
      <c r="G116" s="14">
        <f t="shared" si="45"/>
        <v>11330.192745848506</v>
      </c>
      <c r="H116" s="55">
        <f t="shared" si="46"/>
        <v>63892.165493719782</v>
      </c>
      <c r="I116" s="11"/>
      <c r="J116" s="157"/>
      <c r="K116" s="11">
        <f t="shared" si="47"/>
        <v>0</v>
      </c>
      <c r="L116" s="55">
        <f t="shared" si="48"/>
        <v>1295730.9640081008</v>
      </c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AA116" s="59"/>
      <c r="AB116" s="59"/>
      <c r="AC116" s="59"/>
      <c r="AD116" s="59"/>
      <c r="AE116" s="59"/>
      <c r="AF116" s="59"/>
      <c r="AG116" s="59"/>
      <c r="AH116" s="65"/>
      <c r="BF116" s="65"/>
      <c r="BG116" s="65"/>
      <c r="BI116" s="65"/>
    </row>
    <row r="117" spans="4:61">
      <c r="D117" s="11">
        <f t="shared" si="49"/>
        <v>114</v>
      </c>
      <c r="E117" s="11">
        <f t="shared" si="43"/>
        <v>0</v>
      </c>
      <c r="F117" s="55">
        <f t="shared" si="44"/>
        <v>75222.35823956829</v>
      </c>
      <c r="G117" s="14">
        <f t="shared" si="45"/>
        <v>10797.75803340084</v>
      </c>
      <c r="H117" s="55">
        <f t="shared" si="46"/>
        <v>64424.600206167452</v>
      </c>
      <c r="I117" s="11"/>
      <c r="J117" s="157"/>
      <c r="K117" s="11">
        <f t="shared" si="47"/>
        <v>0</v>
      </c>
      <c r="L117" s="55">
        <f t="shared" si="48"/>
        <v>1231306.3638019334</v>
      </c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AA117" s="59"/>
      <c r="AB117" s="59"/>
      <c r="AC117" s="59"/>
      <c r="AD117" s="59"/>
      <c r="AE117" s="59"/>
      <c r="AF117" s="59"/>
      <c r="AG117" s="59"/>
      <c r="AH117" s="65"/>
      <c r="BF117" s="65"/>
      <c r="BG117" s="65"/>
      <c r="BI117" s="65"/>
    </row>
    <row r="118" spans="4:61">
      <c r="D118" s="11">
        <f t="shared" si="49"/>
        <v>115</v>
      </c>
      <c r="E118" s="11">
        <f t="shared" si="43"/>
        <v>0</v>
      </c>
      <c r="F118" s="55">
        <f t="shared" si="44"/>
        <v>75222.35823956829</v>
      </c>
      <c r="G118" s="14">
        <f t="shared" si="45"/>
        <v>10260.886365016113</v>
      </c>
      <c r="H118" s="55">
        <f t="shared" si="46"/>
        <v>64961.471874552175</v>
      </c>
      <c r="I118" s="11"/>
      <c r="J118" s="157"/>
      <c r="K118" s="11">
        <f t="shared" si="47"/>
        <v>0</v>
      </c>
      <c r="L118" s="55">
        <f t="shared" si="48"/>
        <v>1166344.8919273813</v>
      </c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AA118" s="59"/>
      <c r="AB118" s="59"/>
      <c r="AC118" s="59"/>
      <c r="AD118" s="59"/>
      <c r="AE118" s="59"/>
      <c r="AF118" s="59"/>
      <c r="AG118" s="59"/>
      <c r="AH118" s="65"/>
      <c r="BF118" s="65"/>
      <c r="BG118" s="65"/>
      <c r="BI118" s="65"/>
    </row>
    <row r="119" spans="4:61">
      <c r="D119" s="11">
        <f t="shared" si="49"/>
        <v>116</v>
      </c>
      <c r="E119" s="11">
        <f t="shared" si="43"/>
        <v>0</v>
      </c>
      <c r="F119" s="55">
        <f t="shared" si="44"/>
        <v>75222.35823956829</v>
      </c>
      <c r="G119" s="14">
        <f t="shared" si="45"/>
        <v>9719.540766061511</v>
      </c>
      <c r="H119" s="55">
        <f t="shared" si="46"/>
        <v>65502.817473506781</v>
      </c>
      <c r="I119" s="11"/>
      <c r="J119" s="157"/>
      <c r="K119" s="11">
        <f t="shared" si="47"/>
        <v>0</v>
      </c>
      <c r="L119" s="55">
        <f t="shared" si="48"/>
        <v>1100842.0744538745</v>
      </c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AA119" s="59"/>
      <c r="AB119" s="59"/>
      <c r="AC119" s="59"/>
      <c r="AD119" s="59"/>
      <c r="AE119" s="59"/>
      <c r="AF119" s="59"/>
      <c r="AG119" s="59"/>
      <c r="AH119" s="65"/>
      <c r="BF119" s="65"/>
      <c r="BG119" s="65"/>
      <c r="BI119" s="65"/>
    </row>
    <row r="120" spans="4:61">
      <c r="D120" s="11">
        <f t="shared" si="49"/>
        <v>117</v>
      </c>
      <c r="E120" s="11">
        <f t="shared" si="43"/>
        <v>0</v>
      </c>
      <c r="F120" s="55">
        <f t="shared" si="44"/>
        <v>75222.35823956829</v>
      </c>
      <c r="G120" s="14">
        <f t="shared" si="45"/>
        <v>9173.6839537822871</v>
      </c>
      <c r="H120" s="55">
        <f t="shared" si="46"/>
        <v>66048.674285786008</v>
      </c>
      <c r="I120" s="11"/>
      <c r="J120" s="157"/>
      <c r="K120" s="11">
        <f t="shared" si="47"/>
        <v>0</v>
      </c>
      <c r="L120" s="55">
        <f t="shared" si="48"/>
        <v>1034793.4001680885</v>
      </c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AA120" s="59"/>
      <c r="AB120" s="59"/>
      <c r="AC120" s="59"/>
      <c r="AD120" s="59"/>
      <c r="AE120" s="59"/>
      <c r="AF120" s="59"/>
      <c r="AG120" s="59"/>
      <c r="AH120" s="65"/>
      <c r="BF120" s="65"/>
      <c r="BG120" s="65"/>
      <c r="BI120" s="65"/>
    </row>
    <row r="121" spans="4:61">
      <c r="D121" s="11">
        <f t="shared" si="49"/>
        <v>118</v>
      </c>
      <c r="E121" s="11">
        <f t="shared" si="43"/>
        <v>0</v>
      </c>
      <c r="F121" s="55">
        <f t="shared" si="44"/>
        <v>75222.35823956829</v>
      </c>
      <c r="G121" s="14">
        <f t="shared" si="45"/>
        <v>8623.2783347340719</v>
      </c>
      <c r="H121" s="55">
        <f t="shared" si="46"/>
        <v>66599.079904834216</v>
      </c>
      <c r="I121" s="11"/>
      <c r="J121" s="157"/>
      <c r="K121" s="11">
        <f t="shared" si="47"/>
        <v>0</v>
      </c>
      <c r="L121" s="55">
        <f t="shared" si="48"/>
        <v>968194.32026325422</v>
      </c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AA121" s="59"/>
      <c r="AB121" s="59"/>
      <c r="AC121" s="59"/>
      <c r="AD121" s="59"/>
      <c r="AE121" s="59"/>
      <c r="AF121" s="59"/>
      <c r="AG121" s="59"/>
      <c r="AH121" s="65"/>
      <c r="BF121" s="65"/>
      <c r="BG121" s="65"/>
      <c r="BI121" s="65"/>
    </row>
    <row r="122" spans="4:61">
      <c r="D122" s="11">
        <f t="shared" si="49"/>
        <v>119</v>
      </c>
      <c r="E122" s="11">
        <f t="shared" si="43"/>
        <v>0</v>
      </c>
      <c r="F122" s="55">
        <f t="shared" si="44"/>
        <v>75222.35823956829</v>
      </c>
      <c r="G122" s="14">
        <f t="shared" si="45"/>
        <v>8068.2860021937859</v>
      </c>
      <c r="H122" s="55">
        <f t="shared" si="46"/>
        <v>67154.072237374508</v>
      </c>
      <c r="I122" s="11"/>
      <c r="J122" s="157"/>
      <c r="K122" s="11">
        <f t="shared" si="47"/>
        <v>0</v>
      </c>
      <c r="L122" s="55">
        <f t="shared" si="48"/>
        <v>901040.24802587973</v>
      </c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AA122" s="59"/>
      <c r="AB122" s="59"/>
      <c r="AC122" s="59"/>
      <c r="AD122" s="59"/>
      <c r="AE122" s="59"/>
      <c r="AF122" s="59"/>
      <c r="AG122" s="59"/>
      <c r="AH122" s="65"/>
      <c r="BF122" s="65"/>
      <c r="BG122" s="65"/>
      <c r="BI122" s="65"/>
    </row>
    <row r="123" spans="4:61">
      <c r="D123" s="11">
        <f t="shared" si="49"/>
        <v>120</v>
      </c>
      <c r="E123" s="11">
        <f t="shared" si="43"/>
        <v>0</v>
      </c>
      <c r="F123" s="55">
        <f t="shared" si="44"/>
        <v>75222.35823956829</v>
      </c>
      <c r="G123" s="14">
        <f t="shared" si="45"/>
        <v>7508.6687335489987</v>
      </c>
      <c r="H123" s="55">
        <f t="shared" si="46"/>
        <v>67713.689506019291</v>
      </c>
      <c r="I123" s="11"/>
      <c r="J123" s="157"/>
      <c r="K123" s="11">
        <f t="shared" si="47"/>
        <v>0</v>
      </c>
      <c r="L123" s="55">
        <f t="shared" si="48"/>
        <v>833326.5585198605</v>
      </c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AA123" s="59"/>
      <c r="AB123" s="59"/>
      <c r="AC123" s="59"/>
      <c r="AD123" s="59"/>
      <c r="AE123" s="59"/>
      <c r="AF123" s="59"/>
      <c r="AG123" s="59"/>
      <c r="AH123" s="65"/>
      <c r="BF123" s="65"/>
      <c r="BG123" s="65"/>
      <c r="BI123" s="65"/>
    </row>
    <row r="124" spans="4:61">
      <c r="D124" s="11">
        <f t="shared" si="49"/>
        <v>121</v>
      </c>
      <c r="E124" s="11">
        <f t="shared" si="43"/>
        <v>0</v>
      </c>
      <c r="F124" s="55">
        <f t="shared" si="44"/>
        <v>75222.35823956829</v>
      </c>
      <c r="G124" s="14">
        <f t="shared" si="45"/>
        <v>6944.3879876655046</v>
      </c>
      <c r="H124" s="55">
        <f t="shared" si="46"/>
        <v>68277.970251902792</v>
      </c>
      <c r="I124" s="11"/>
      <c r="J124" s="157"/>
      <c r="K124" s="11">
        <f t="shared" si="47"/>
        <v>0</v>
      </c>
      <c r="L124" s="55">
        <f t="shared" si="48"/>
        <v>765048.58826795768</v>
      </c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AA124" s="59"/>
      <c r="AB124" s="59"/>
      <c r="AC124" s="59"/>
      <c r="AD124" s="59"/>
      <c r="AE124" s="59"/>
      <c r="AF124" s="59"/>
      <c r="AG124" s="59"/>
      <c r="AH124" s="65"/>
      <c r="BF124" s="65"/>
      <c r="BG124" s="65"/>
      <c r="BI124" s="65"/>
    </row>
    <row r="125" spans="4:61">
      <c r="D125" s="11">
        <f t="shared" si="49"/>
        <v>122</v>
      </c>
      <c r="E125" s="11">
        <f t="shared" si="43"/>
        <v>0</v>
      </c>
      <c r="F125" s="55">
        <f t="shared" si="44"/>
        <v>75222.35823956829</v>
      </c>
      <c r="G125" s="14">
        <f t="shared" si="45"/>
        <v>6375.4049022329809</v>
      </c>
      <c r="H125" s="55">
        <f t="shared" si="46"/>
        <v>68846.953337335304</v>
      </c>
      <c r="I125" s="11"/>
      <c r="J125" s="157"/>
      <c r="K125" s="11">
        <f t="shared" si="47"/>
        <v>0</v>
      </c>
      <c r="L125" s="55">
        <f t="shared" si="48"/>
        <v>696201.63493062241</v>
      </c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AA125" s="59"/>
      <c r="AB125" s="59"/>
      <c r="AC125" s="59"/>
      <c r="AD125" s="59"/>
      <c r="AE125" s="59"/>
      <c r="AF125" s="59"/>
      <c r="AG125" s="59"/>
      <c r="AH125" s="65"/>
      <c r="BF125" s="65"/>
      <c r="BG125" s="65"/>
      <c r="BI125" s="65"/>
    </row>
    <row r="126" spans="4:61">
      <c r="D126" s="11">
        <f t="shared" si="49"/>
        <v>123</v>
      </c>
      <c r="E126" s="11">
        <f t="shared" si="43"/>
        <v>0</v>
      </c>
      <c r="F126" s="55">
        <f t="shared" si="44"/>
        <v>75222.35823956829</v>
      </c>
      <c r="G126" s="14">
        <f t="shared" si="45"/>
        <v>5801.6802910885199</v>
      </c>
      <c r="H126" s="55">
        <f t="shared" si="46"/>
        <v>69420.677948479773</v>
      </c>
      <c r="I126" s="11"/>
      <c r="J126" s="157"/>
      <c r="K126" s="11">
        <f t="shared" si="47"/>
        <v>0</v>
      </c>
      <c r="L126" s="55">
        <f t="shared" si="48"/>
        <v>626780.95698214264</v>
      </c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AA126" s="59"/>
      <c r="AB126" s="59"/>
      <c r="AC126" s="59"/>
      <c r="AD126" s="59"/>
      <c r="AE126" s="59"/>
      <c r="AF126" s="59"/>
      <c r="AG126" s="59"/>
      <c r="AH126" s="65"/>
      <c r="BF126" s="65"/>
      <c r="BG126" s="65"/>
      <c r="BI126" s="65"/>
    </row>
    <row r="127" spans="4:61">
      <c r="D127" s="11">
        <f t="shared" si="49"/>
        <v>124</v>
      </c>
      <c r="E127" s="11">
        <f t="shared" si="43"/>
        <v>0</v>
      </c>
      <c r="F127" s="55">
        <f t="shared" si="44"/>
        <v>75222.35823956829</v>
      </c>
      <c r="G127" s="14">
        <f t="shared" si="45"/>
        <v>5223.1746415178559</v>
      </c>
      <c r="H127" s="55">
        <f t="shared" si="46"/>
        <v>69999.18359805044</v>
      </c>
      <c r="I127" s="11"/>
      <c r="J127" s="157"/>
      <c r="K127" s="11">
        <f t="shared" si="47"/>
        <v>0</v>
      </c>
      <c r="L127" s="55">
        <f t="shared" si="48"/>
        <v>556781.77338409214</v>
      </c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AA127" s="59"/>
      <c r="AB127" s="59"/>
      <c r="AC127" s="59"/>
      <c r="AD127" s="59"/>
      <c r="AE127" s="59"/>
      <c r="AF127" s="59"/>
      <c r="AG127" s="59"/>
      <c r="AH127" s="65"/>
      <c r="BF127" s="65"/>
      <c r="BG127" s="65"/>
      <c r="BI127" s="65"/>
    </row>
    <row r="128" spans="4:61">
      <c r="D128" s="11">
        <f t="shared" si="49"/>
        <v>125</v>
      </c>
      <c r="E128" s="11">
        <f t="shared" si="43"/>
        <v>0</v>
      </c>
      <c r="F128" s="55">
        <f t="shared" si="44"/>
        <v>75222.35823956829</v>
      </c>
      <c r="G128" s="14">
        <f t="shared" si="45"/>
        <v>4639.848111534101</v>
      </c>
      <c r="H128" s="55">
        <f t="shared" si="46"/>
        <v>70582.510128034191</v>
      </c>
      <c r="I128" s="11"/>
      <c r="J128" s="157"/>
      <c r="K128" s="11">
        <f t="shared" si="47"/>
        <v>0</v>
      </c>
      <c r="L128" s="55">
        <f t="shared" si="48"/>
        <v>486199.26325605798</v>
      </c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AA128" s="59"/>
      <c r="AB128" s="59"/>
      <c r="AC128" s="59"/>
      <c r="AD128" s="59"/>
      <c r="AE128" s="59"/>
      <c r="AF128" s="59"/>
      <c r="AG128" s="59"/>
      <c r="AH128" s="65"/>
      <c r="BF128" s="65"/>
      <c r="BG128" s="65"/>
      <c r="BI128" s="65"/>
    </row>
    <row r="129" spans="4:61">
      <c r="D129" s="11">
        <f t="shared" si="49"/>
        <v>126</v>
      </c>
      <c r="E129" s="11">
        <f t="shared" si="43"/>
        <v>0</v>
      </c>
      <c r="F129" s="55">
        <f t="shared" si="44"/>
        <v>75222.35823956829</v>
      </c>
      <c r="G129" s="14">
        <f t="shared" si="45"/>
        <v>4051.6605271338171</v>
      </c>
      <c r="H129" s="55">
        <f t="shared" si="46"/>
        <v>71170.69771243447</v>
      </c>
      <c r="I129" s="11"/>
      <c r="J129" s="157"/>
      <c r="K129" s="11">
        <f t="shared" si="47"/>
        <v>0</v>
      </c>
      <c r="L129" s="55">
        <f t="shared" si="48"/>
        <v>415028.56554362352</v>
      </c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AA129" s="59"/>
      <c r="AB129" s="59"/>
      <c r="AC129" s="59"/>
      <c r="AD129" s="59"/>
      <c r="AE129" s="59"/>
      <c r="AF129" s="59"/>
      <c r="AG129" s="59"/>
      <c r="AH129" s="65"/>
      <c r="BF129" s="65"/>
      <c r="BG129" s="65"/>
      <c r="BI129" s="65"/>
    </row>
    <row r="130" spans="4:61">
      <c r="D130" s="11">
        <f t="shared" si="49"/>
        <v>127</v>
      </c>
      <c r="E130" s="11">
        <f t="shared" si="43"/>
        <v>0</v>
      </c>
      <c r="F130" s="55">
        <f t="shared" si="44"/>
        <v>75222.35823956829</v>
      </c>
      <c r="G130" s="14">
        <f t="shared" si="45"/>
        <v>3458.5713795301963</v>
      </c>
      <c r="H130" s="55">
        <f t="shared" si="46"/>
        <v>71763.78686003809</v>
      </c>
      <c r="I130" s="11"/>
      <c r="J130" s="157"/>
      <c r="K130" s="11">
        <f t="shared" si="47"/>
        <v>0</v>
      </c>
      <c r="L130" s="55">
        <f t="shared" si="48"/>
        <v>343264.77868358546</v>
      </c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AA130" s="59"/>
      <c r="AB130" s="59"/>
      <c r="AC130" s="59"/>
      <c r="AD130" s="59"/>
      <c r="AE130" s="59"/>
      <c r="AF130" s="59"/>
      <c r="AG130" s="59"/>
      <c r="AH130" s="65"/>
      <c r="BF130" s="65"/>
      <c r="BG130" s="65"/>
      <c r="BI130" s="65"/>
    </row>
    <row r="131" spans="4:61">
      <c r="D131" s="11">
        <f t="shared" si="49"/>
        <v>128</v>
      </c>
      <c r="E131" s="11">
        <f t="shared" si="43"/>
        <v>0</v>
      </c>
      <c r="F131" s="55">
        <f t="shared" si="44"/>
        <v>75222.35823956829</v>
      </c>
      <c r="G131" s="14">
        <f t="shared" si="45"/>
        <v>2860.5398223632124</v>
      </c>
      <c r="H131" s="55">
        <f t="shared" si="46"/>
        <v>72361.818417205082</v>
      </c>
      <c r="I131" s="11"/>
      <c r="J131" s="157"/>
      <c r="K131" s="11">
        <f t="shared" si="47"/>
        <v>0</v>
      </c>
      <c r="L131" s="55">
        <f t="shared" si="48"/>
        <v>270902.9602663804</v>
      </c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AA131" s="59"/>
      <c r="AB131" s="59"/>
      <c r="AC131" s="59"/>
      <c r="AD131" s="59"/>
      <c r="AE131" s="59"/>
      <c r="AF131" s="59"/>
      <c r="AG131" s="59"/>
      <c r="AH131" s="65"/>
      <c r="BF131" s="65"/>
      <c r="BG131" s="65"/>
      <c r="BI131" s="65"/>
    </row>
    <row r="132" spans="4:61">
      <c r="D132" s="11">
        <f t="shared" si="49"/>
        <v>129</v>
      </c>
      <c r="E132" s="11">
        <f t="shared" ref="E132:E195" si="50">IF(D132="","",IF(ISERROR(INDEX($A$19:$B$28,MATCH(D132,$A$19:$A$28,0),2)),0,INDEX($A$19:$B$28,MATCH(D132,$A$19:$A$28,0),2)))</f>
        <v>0</v>
      </c>
      <c r="F132" s="55">
        <f t="shared" ref="F132:F195" si="51">IF(D132="","",IF(emi&gt;(L131*(1+rate/freq)),IF((L131*(1+rate/freq))&lt;0,0,(L131*(1+rate/freq))),emi))</f>
        <v>75222.35823956829</v>
      </c>
      <c r="G132" s="14">
        <f t="shared" ref="G132:G195" si="52">IF(D132="","",IF(L131&lt;0,0,L131)*rate/freq)</f>
        <v>2257.5246688865032</v>
      </c>
      <c r="H132" s="55">
        <f t="shared" si="46"/>
        <v>72964.833570681789</v>
      </c>
      <c r="I132" s="11"/>
      <c r="J132" s="157"/>
      <c r="K132" s="11">
        <f t="shared" si="47"/>
        <v>0</v>
      </c>
      <c r="L132" s="55">
        <f t="shared" si="48"/>
        <v>197938.12669569859</v>
      </c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AA132" s="59"/>
      <c r="AB132" s="59"/>
      <c r="AC132" s="59"/>
      <c r="AD132" s="59"/>
      <c r="AE132" s="59"/>
      <c r="AF132" s="59"/>
      <c r="AG132" s="59"/>
      <c r="AH132" s="65"/>
      <c r="BF132" s="65"/>
      <c r="BG132" s="65"/>
      <c r="BI132" s="65"/>
    </row>
    <row r="133" spans="4:61">
      <c r="D133" s="11">
        <f t="shared" si="49"/>
        <v>130</v>
      </c>
      <c r="E133" s="11">
        <f t="shared" si="50"/>
        <v>0</v>
      </c>
      <c r="F133" s="55">
        <f t="shared" si="51"/>
        <v>75222.35823956829</v>
      </c>
      <c r="G133" s="14">
        <f t="shared" si="52"/>
        <v>1649.4843891308217</v>
      </c>
      <c r="H133" s="55">
        <f t="shared" ref="H133:H196" si="53">IF(D133="","",F133-G133)</f>
        <v>73572.873850437463</v>
      </c>
      <c r="I133" s="11"/>
      <c r="J133" s="157"/>
      <c r="K133" s="11">
        <f t="shared" ref="K133:K196" si="54">IF(L132=0,0,J133)</f>
        <v>0</v>
      </c>
      <c r="L133" s="55">
        <f t="shared" ref="L133:L196" si="55">IF(D133="","",IF(L132&lt;=0,0,IF(L132+E133-H133-I133-K133&lt;0,0,L132+E133-H133-I133-K133)))</f>
        <v>124365.25284526113</v>
      </c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AA133" s="59"/>
      <c r="AB133" s="59"/>
      <c r="AC133" s="59"/>
      <c r="AD133" s="59"/>
      <c r="AE133" s="59"/>
      <c r="AF133" s="59"/>
      <c r="AG133" s="59"/>
      <c r="AH133" s="65"/>
      <c r="BF133" s="65"/>
      <c r="BG133" s="65"/>
      <c r="BI133" s="65"/>
    </row>
    <row r="134" spans="4:61">
      <c r="D134" s="11">
        <f t="shared" si="49"/>
        <v>131</v>
      </c>
      <c r="E134" s="11">
        <f t="shared" si="50"/>
        <v>0</v>
      </c>
      <c r="F134" s="55">
        <f t="shared" si="51"/>
        <v>75222.35823956829</v>
      </c>
      <c r="G134" s="14">
        <f t="shared" si="52"/>
        <v>1036.3771070438427</v>
      </c>
      <c r="H134" s="55">
        <f t="shared" si="53"/>
        <v>74185.981132524452</v>
      </c>
      <c r="I134" s="11"/>
      <c r="J134" s="157"/>
      <c r="K134" s="11">
        <f t="shared" si="54"/>
        <v>0</v>
      </c>
      <c r="L134" s="55">
        <f t="shared" si="55"/>
        <v>50179.271712736678</v>
      </c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AA134" s="59"/>
      <c r="AB134" s="59"/>
      <c r="AC134" s="59"/>
      <c r="AD134" s="59"/>
      <c r="AE134" s="59"/>
      <c r="AF134" s="59"/>
      <c r="AG134" s="59"/>
      <c r="AH134" s="65"/>
      <c r="BF134" s="65"/>
      <c r="BG134" s="65"/>
      <c r="BI134" s="65"/>
    </row>
    <row r="135" spans="4:61">
      <c r="D135" s="11">
        <f t="shared" si="49"/>
        <v>132</v>
      </c>
      <c r="E135" s="11">
        <f t="shared" si="50"/>
        <v>0</v>
      </c>
      <c r="F135" s="55">
        <f t="shared" si="51"/>
        <v>50597.432310342818</v>
      </c>
      <c r="G135" s="14">
        <f t="shared" si="52"/>
        <v>418.16059760613899</v>
      </c>
      <c r="H135" s="55">
        <f t="shared" si="53"/>
        <v>50179.271712736678</v>
      </c>
      <c r="I135" s="11"/>
      <c r="J135" s="157"/>
      <c r="K135" s="11">
        <f t="shared" si="54"/>
        <v>0</v>
      </c>
      <c r="L135" s="55">
        <f t="shared" si="55"/>
        <v>0</v>
      </c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AA135" s="59"/>
      <c r="AB135" s="59"/>
      <c r="AC135" s="59"/>
      <c r="AD135" s="59"/>
      <c r="AE135" s="59"/>
      <c r="AF135" s="59"/>
      <c r="AG135" s="59"/>
      <c r="AH135" s="65"/>
      <c r="BF135" s="65"/>
      <c r="BG135" s="65"/>
      <c r="BI135" s="65"/>
    </row>
    <row r="136" spans="4:61">
      <c r="D136" s="11">
        <f t="shared" si="49"/>
        <v>133</v>
      </c>
      <c r="E136" s="11">
        <f t="shared" si="50"/>
        <v>0</v>
      </c>
      <c r="F136" s="55">
        <f t="shared" si="51"/>
        <v>0</v>
      </c>
      <c r="G136" s="14">
        <f t="shared" si="52"/>
        <v>0</v>
      </c>
      <c r="H136" s="55">
        <f t="shared" si="53"/>
        <v>0</v>
      </c>
      <c r="I136" s="11"/>
      <c r="J136" s="157"/>
      <c r="K136" s="11">
        <f t="shared" si="54"/>
        <v>0</v>
      </c>
      <c r="L136" s="55">
        <f t="shared" si="55"/>
        <v>0</v>
      </c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AA136" s="59"/>
      <c r="AB136" s="59"/>
      <c r="AC136" s="59"/>
      <c r="AD136" s="59"/>
      <c r="AE136" s="59"/>
      <c r="AF136" s="59"/>
      <c r="AG136" s="59"/>
      <c r="AH136" s="65"/>
      <c r="BF136" s="65"/>
      <c r="BG136" s="65"/>
      <c r="BI136" s="65"/>
    </row>
    <row r="137" spans="4:61">
      <c r="D137" s="11">
        <f t="shared" si="49"/>
        <v>134</v>
      </c>
      <c r="E137" s="11">
        <f t="shared" si="50"/>
        <v>0</v>
      </c>
      <c r="F137" s="55">
        <f t="shared" si="51"/>
        <v>0</v>
      </c>
      <c r="G137" s="14">
        <f t="shared" si="52"/>
        <v>0</v>
      </c>
      <c r="H137" s="55">
        <f t="shared" si="53"/>
        <v>0</v>
      </c>
      <c r="I137" s="11"/>
      <c r="J137" s="157"/>
      <c r="K137" s="11">
        <f t="shared" si="54"/>
        <v>0</v>
      </c>
      <c r="L137" s="55">
        <f t="shared" si="55"/>
        <v>0</v>
      </c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AA137" s="59"/>
      <c r="AB137" s="59"/>
      <c r="AC137" s="59"/>
      <c r="AD137" s="59"/>
      <c r="AE137" s="59"/>
      <c r="AF137" s="59"/>
      <c r="AG137" s="59"/>
      <c r="AH137" s="65"/>
      <c r="BF137" s="65"/>
      <c r="BG137" s="65"/>
      <c r="BI137" s="65"/>
    </row>
    <row r="138" spans="4:61">
      <c r="D138" s="11">
        <f t="shared" si="49"/>
        <v>135</v>
      </c>
      <c r="E138" s="11">
        <f t="shared" si="50"/>
        <v>0</v>
      </c>
      <c r="F138" s="55">
        <f t="shared" si="51"/>
        <v>0</v>
      </c>
      <c r="G138" s="14">
        <f t="shared" si="52"/>
        <v>0</v>
      </c>
      <c r="H138" s="55">
        <f t="shared" si="53"/>
        <v>0</v>
      </c>
      <c r="I138" s="11"/>
      <c r="J138" s="157"/>
      <c r="K138" s="11">
        <f t="shared" si="54"/>
        <v>0</v>
      </c>
      <c r="L138" s="55">
        <f t="shared" si="55"/>
        <v>0</v>
      </c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AA138" s="59"/>
      <c r="AB138" s="59"/>
      <c r="AC138" s="59"/>
      <c r="AD138" s="59"/>
      <c r="AE138" s="59"/>
      <c r="AF138" s="59"/>
      <c r="AG138" s="59"/>
      <c r="AH138" s="65"/>
      <c r="BF138" s="65"/>
      <c r="BG138" s="65"/>
      <c r="BI138" s="65"/>
    </row>
    <row r="139" spans="4:61">
      <c r="D139" s="11">
        <f t="shared" si="49"/>
        <v>136</v>
      </c>
      <c r="E139" s="11">
        <f t="shared" si="50"/>
        <v>0</v>
      </c>
      <c r="F139" s="55">
        <f t="shared" si="51"/>
        <v>0</v>
      </c>
      <c r="G139" s="14">
        <f t="shared" si="52"/>
        <v>0</v>
      </c>
      <c r="H139" s="55">
        <f t="shared" si="53"/>
        <v>0</v>
      </c>
      <c r="I139" s="11"/>
      <c r="J139" s="157"/>
      <c r="K139" s="11">
        <f t="shared" si="54"/>
        <v>0</v>
      </c>
      <c r="L139" s="55">
        <f t="shared" si="55"/>
        <v>0</v>
      </c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AA139" s="59"/>
      <c r="AB139" s="59"/>
      <c r="AC139" s="59"/>
      <c r="AD139" s="59"/>
      <c r="AE139" s="59"/>
      <c r="AF139" s="59"/>
      <c r="AG139" s="59"/>
      <c r="AH139" s="65"/>
      <c r="BF139" s="65"/>
      <c r="BG139" s="65"/>
      <c r="BI139" s="65"/>
    </row>
    <row r="140" spans="4:61">
      <c r="D140" s="11">
        <f t="shared" si="49"/>
        <v>137</v>
      </c>
      <c r="E140" s="11">
        <f t="shared" si="50"/>
        <v>0</v>
      </c>
      <c r="F140" s="55">
        <f t="shared" si="51"/>
        <v>0</v>
      </c>
      <c r="G140" s="14">
        <f t="shared" si="52"/>
        <v>0</v>
      </c>
      <c r="H140" s="55">
        <f t="shared" si="53"/>
        <v>0</v>
      </c>
      <c r="I140" s="11"/>
      <c r="J140" s="157"/>
      <c r="K140" s="11">
        <f t="shared" si="54"/>
        <v>0</v>
      </c>
      <c r="L140" s="55">
        <f t="shared" si="55"/>
        <v>0</v>
      </c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AA140" s="59"/>
      <c r="AB140" s="59"/>
      <c r="AC140" s="59"/>
      <c r="AD140" s="59"/>
      <c r="AE140" s="59"/>
      <c r="AF140" s="59"/>
      <c r="AG140" s="59"/>
      <c r="AH140" s="65"/>
      <c r="BF140" s="65"/>
      <c r="BG140" s="65"/>
      <c r="BI140" s="65"/>
    </row>
    <row r="141" spans="4:61">
      <c r="D141" s="11">
        <f t="shared" si="49"/>
        <v>138</v>
      </c>
      <c r="E141" s="11">
        <f t="shared" si="50"/>
        <v>0</v>
      </c>
      <c r="F141" s="55">
        <f t="shared" si="51"/>
        <v>0</v>
      </c>
      <c r="G141" s="14">
        <f t="shared" si="52"/>
        <v>0</v>
      </c>
      <c r="H141" s="55">
        <f t="shared" si="53"/>
        <v>0</v>
      </c>
      <c r="I141" s="11"/>
      <c r="J141" s="157"/>
      <c r="K141" s="11">
        <f t="shared" si="54"/>
        <v>0</v>
      </c>
      <c r="L141" s="55">
        <f t="shared" si="55"/>
        <v>0</v>
      </c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AA141" s="59"/>
      <c r="AB141" s="59"/>
      <c r="AC141" s="59"/>
      <c r="AD141" s="59"/>
      <c r="AE141" s="59"/>
      <c r="AF141" s="59"/>
      <c r="AG141" s="59"/>
      <c r="AH141" s="65"/>
      <c r="BF141" s="65"/>
      <c r="BG141" s="65"/>
      <c r="BI141" s="65"/>
    </row>
    <row r="142" spans="4:61">
      <c r="D142" s="11">
        <f t="shared" si="49"/>
        <v>139</v>
      </c>
      <c r="E142" s="11">
        <f t="shared" si="50"/>
        <v>0</v>
      </c>
      <c r="F142" s="55">
        <f t="shared" si="51"/>
        <v>0</v>
      </c>
      <c r="G142" s="14">
        <f t="shared" si="52"/>
        <v>0</v>
      </c>
      <c r="H142" s="55">
        <f t="shared" si="53"/>
        <v>0</v>
      </c>
      <c r="I142" s="11"/>
      <c r="J142" s="157"/>
      <c r="K142" s="11">
        <f t="shared" si="54"/>
        <v>0</v>
      </c>
      <c r="L142" s="55">
        <f t="shared" si="55"/>
        <v>0</v>
      </c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AA142" s="59"/>
      <c r="AB142" s="59"/>
      <c r="AC142" s="59"/>
      <c r="AD142" s="59"/>
      <c r="AE142" s="59"/>
      <c r="AF142" s="59"/>
      <c r="AG142" s="59"/>
      <c r="AH142" s="65"/>
      <c r="BF142" s="65"/>
      <c r="BG142" s="65"/>
      <c r="BI142" s="65"/>
    </row>
    <row r="143" spans="4:61">
      <c r="D143" s="11">
        <f t="shared" si="49"/>
        <v>140</v>
      </c>
      <c r="E143" s="11">
        <f t="shared" si="50"/>
        <v>0</v>
      </c>
      <c r="F143" s="55">
        <f t="shared" si="51"/>
        <v>0</v>
      </c>
      <c r="G143" s="14">
        <f t="shared" si="52"/>
        <v>0</v>
      </c>
      <c r="H143" s="55">
        <f t="shared" si="53"/>
        <v>0</v>
      </c>
      <c r="I143" s="11"/>
      <c r="J143" s="157"/>
      <c r="K143" s="11">
        <f t="shared" si="54"/>
        <v>0</v>
      </c>
      <c r="L143" s="55">
        <f t="shared" si="55"/>
        <v>0</v>
      </c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AA143" s="59"/>
      <c r="AB143" s="59"/>
      <c r="AC143" s="59"/>
      <c r="AD143" s="59"/>
      <c r="AE143" s="59"/>
      <c r="AF143" s="59"/>
      <c r="AG143" s="59"/>
      <c r="AH143" s="65"/>
      <c r="BF143" s="65"/>
      <c r="BG143" s="65"/>
      <c r="BI143" s="65"/>
    </row>
    <row r="144" spans="4:61">
      <c r="D144" s="11">
        <f t="shared" si="49"/>
        <v>141</v>
      </c>
      <c r="E144" s="11">
        <f t="shared" si="50"/>
        <v>0</v>
      </c>
      <c r="F144" s="55">
        <f t="shared" si="51"/>
        <v>0</v>
      </c>
      <c r="G144" s="14">
        <f t="shared" si="52"/>
        <v>0</v>
      </c>
      <c r="H144" s="55">
        <f t="shared" si="53"/>
        <v>0</v>
      </c>
      <c r="I144" s="11"/>
      <c r="J144" s="157"/>
      <c r="K144" s="11">
        <f t="shared" si="54"/>
        <v>0</v>
      </c>
      <c r="L144" s="55">
        <f t="shared" si="55"/>
        <v>0</v>
      </c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AA144" s="59"/>
      <c r="AB144" s="59"/>
      <c r="AC144" s="59"/>
      <c r="AD144" s="59"/>
      <c r="AE144" s="59"/>
      <c r="AF144" s="59"/>
      <c r="AG144" s="59"/>
      <c r="AH144" s="65"/>
      <c r="BF144" s="65"/>
      <c r="BG144" s="65"/>
      <c r="BI144" s="65"/>
    </row>
    <row r="145" spans="4:61">
      <c r="D145" s="11">
        <f t="shared" si="49"/>
        <v>142</v>
      </c>
      <c r="E145" s="11">
        <f t="shared" si="50"/>
        <v>0</v>
      </c>
      <c r="F145" s="55">
        <f t="shared" si="51"/>
        <v>0</v>
      </c>
      <c r="G145" s="14">
        <f t="shared" si="52"/>
        <v>0</v>
      </c>
      <c r="H145" s="55">
        <f t="shared" si="53"/>
        <v>0</v>
      </c>
      <c r="I145" s="11"/>
      <c r="J145" s="157"/>
      <c r="K145" s="11">
        <f t="shared" si="54"/>
        <v>0</v>
      </c>
      <c r="L145" s="55">
        <f t="shared" si="55"/>
        <v>0</v>
      </c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AA145" s="59"/>
      <c r="AB145" s="59"/>
      <c r="AC145" s="59"/>
      <c r="AD145" s="59"/>
      <c r="AE145" s="59"/>
      <c r="AF145" s="59"/>
      <c r="AG145" s="59"/>
      <c r="AH145" s="65"/>
      <c r="BF145" s="65"/>
      <c r="BG145" s="65"/>
      <c r="BI145" s="65"/>
    </row>
    <row r="146" spans="4:61">
      <c r="D146" s="11">
        <f t="shared" si="49"/>
        <v>143</v>
      </c>
      <c r="E146" s="11">
        <f t="shared" si="50"/>
        <v>0</v>
      </c>
      <c r="F146" s="55">
        <f t="shared" si="51"/>
        <v>0</v>
      </c>
      <c r="G146" s="14">
        <f t="shared" si="52"/>
        <v>0</v>
      </c>
      <c r="H146" s="55">
        <f t="shared" si="53"/>
        <v>0</v>
      </c>
      <c r="I146" s="11"/>
      <c r="J146" s="157"/>
      <c r="K146" s="11">
        <f t="shared" si="54"/>
        <v>0</v>
      </c>
      <c r="L146" s="55">
        <f t="shared" si="55"/>
        <v>0</v>
      </c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AA146" s="59"/>
      <c r="AB146" s="59"/>
      <c r="AC146" s="59"/>
      <c r="AD146" s="59"/>
      <c r="AE146" s="59"/>
      <c r="AF146" s="59"/>
      <c r="AG146" s="59"/>
      <c r="AH146" s="65"/>
      <c r="BF146" s="65"/>
      <c r="BG146" s="65"/>
      <c r="BI146" s="65"/>
    </row>
    <row r="147" spans="4:61">
      <c r="D147" s="11">
        <f t="shared" si="49"/>
        <v>144</v>
      </c>
      <c r="E147" s="11">
        <f t="shared" si="50"/>
        <v>0</v>
      </c>
      <c r="F147" s="55">
        <f t="shared" si="51"/>
        <v>0</v>
      </c>
      <c r="G147" s="14">
        <f t="shared" si="52"/>
        <v>0</v>
      </c>
      <c r="H147" s="55">
        <f t="shared" si="53"/>
        <v>0</v>
      </c>
      <c r="I147" s="11"/>
      <c r="J147" s="157"/>
      <c r="K147" s="11">
        <f t="shared" si="54"/>
        <v>0</v>
      </c>
      <c r="L147" s="55">
        <f t="shared" si="55"/>
        <v>0</v>
      </c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AA147" s="59"/>
      <c r="AB147" s="59"/>
      <c r="AC147" s="59"/>
      <c r="AD147" s="59"/>
      <c r="AE147" s="59"/>
      <c r="AF147" s="59"/>
      <c r="AG147" s="59"/>
      <c r="AH147" s="65"/>
      <c r="BF147" s="65"/>
      <c r="BG147" s="65"/>
      <c r="BI147" s="65"/>
    </row>
    <row r="148" spans="4:61">
      <c r="D148" s="11">
        <f t="shared" si="49"/>
        <v>145</v>
      </c>
      <c r="E148" s="11">
        <f t="shared" si="50"/>
        <v>0</v>
      </c>
      <c r="F148" s="55">
        <f t="shared" si="51"/>
        <v>0</v>
      </c>
      <c r="G148" s="14">
        <f t="shared" si="52"/>
        <v>0</v>
      </c>
      <c r="H148" s="55">
        <f t="shared" si="53"/>
        <v>0</v>
      </c>
      <c r="I148" s="11"/>
      <c r="J148" s="157"/>
      <c r="K148" s="11">
        <f t="shared" si="54"/>
        <v>0</v>
      </c>
      <c r="L148" s="55">
        <f t="shared" si="55"/>
        <v>0</v>
      </c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AA148" s="59"/>
      <c r="AB148" s="59"/>
      <c r="AC148" s="59"/>
      <c r="AD148" s="59"/>
      <c r="AE148" s="59"/>
      <c r="AF148" s="59"/>
      <c r="AG148" s="59"/>
      <c r="AH148" s="65"/>
      <c r="BF148" s="65"/>
      <c r="BG148" s="65"/>
      <c r="BI148" s="65"/>
    </row>
    <row r="149" spans="4:61">
      <c r="D149" s="11">
        <f t="shared" si="49"/>
        <v>146</v>
      </c>
      <c r="E149" s="11">
        <f t="shared" si="50"/>
        <v>0</v>
      </c>
      <c r="F149" s="55">
        <f t="shared" si="51"/>
        <v>0</v>
      </c>
      <c r="G149" s="14">
        <f t="shared" si="52"/>
        <v>0</v>
      </c>
      <c r="H149" s="55">
        <f t="shared" si="53"/>
        <v>0</v>
      </c>
      <c r="I149" s="11"/>
      <c r="J149" s="157"/>
      <c r="K149" s="11">
        <f t="shared" si="54"/>
        <v>0</v>
      </c>
      <c r="L149" s="55">
        <f t="shared" si="55"/>
        <v>0</v>
      </c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AA149" s="59"/>
      <c r="AB149" s="59"/>
      <c r="AC149" s="59"/>
      <c r="AD149" s="59"/>
      <c r="AE149" s="59"/>
      <c r="AF149" s="59"/>
      <c r="AG149" s="59"/>
      <c r="AH149" s="65"/>
      <c r="BF149" s="65"/>
      <c r="BG149" s="65"/>
      <c r="BI149" s="65"/>
    </row>
    <row r="150" spans="4:61">
      <c r="D150" s="11">
        <f t="shared" si="49"/>
        <v>147</v>
      </c>
      <c r="E150" s="11">
        <f t="shared" si="50"/>
        <v>0</v>
      </c>
      <c r="F150" s="55">
        <f t="shared" si="51"/>
        <v>0</v>
      </c>
      <c r="G150" s="14">
        <f t="shared" si="52"/>
        <v>0</v>
      </c>
      <c r="H150" s="55">
        <f t="shared" si="53"/>
        <v>0</v>
      </c>
      <c r="I150" s="11"/>
      <c r="J150" s="157"/>
      <c r="K150" s="11">
        <f t="shared" si="54"/>
        <v>0</v>
      </c>
      <c r="L150" s="55">
        <f t="shared" si="55"/>
        <v>0</v>
      </c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AA150" s="59"/>
      <c r="AB150" s="59"/>
      <c r="AC150" s="59"/>
      <c r="AD150" s="59"/>
      <c r="AE150" s="59"/>
      <c r="AF150" s="59"/>
      <c r="AG150" s="59"/>
      <c r="AH150" s="65"/>
      <c r="BF150" s="65"/>
      <c r="BG150" s="65"/>
      <c r="BI150" s="65"/>
    </row>
    <row r="151" spans="4:61">
      <c r="D151" s="11">
        <f t="shared" si="49"/>
        <v>148</v>
      </c>
      <c r="E151" s="11">
        <f t="shared" si="50"/>
        <v>0</v>
      </c>
      <c r="F151" s="55">
        <f t="shared" si="51"/>
        <v>0</v>
      </c>
      <c r="G151" s="14">
        <f t="shared" si="52"/>
        <v>0</v>
      </c>
      <c r="H151" s="55">
        <f t="shared" si="53"/>
        <v>0</v>
      </c>
      <c r="I151" s="11"/>
      <c r="J151" s="157"/>
      <c r="K151" s="11">
        <f t="shared" si="54"/>
        <v>0</v>
      </c>
      <c r="L151" s="55">
        <f t="shared" si="55"/>
        <v>0</v>
      </c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AA151" s="59"/>
      <c r="AB151" s="59"/>
      <c r="AC151" s="59"/>
      <c r="AD151" s="59"/>
      <c r="AE151" s="59"/>
      <c r="AF151" s="59"/>
      <c r="AG151" s="59"/>
      <c r="AH151" s="65"/>
      <c r="BF151" s="65"/>
      <c r="BG151" s="65"/>
      <c r="BI151" s="65"/>
    </row>
    <row r="152" spans="4:61">
      <c r="D152" s="11">
        <f t="shared" si="49"/>
        <v>149</v>
      </c>
      <c r="E152" s="11">
        <f t="shared" si="50"/>
        <v>0</v>
      </c>
      <c r="F152" s="55">
        <f t="shared" si="51"/>
        <v>0</v>
      </c>
      <c r="G152" s="14">
        <f t="shared" si="52"/>
        <v>0</v>
      </c>
      <c r="H152" s="55">
        <f t="shared" si="53"/>
        <v>0</v>
      </c>
      <c r="I152" s="11"/>
      <c r="J152" s="157"/>
      <c r="K152" s="11">
        <f t="shared" si="54"/>
        <v>0</v>
      </c>
      <c r="L152" s="55">
        <f t="shared" si="55"/>
        <v>0</v>
      </c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AA152" s="59"/>
      <c r="AB152" s="59"/>
      <c r="AC152" s="59"/>
      <c r="AD152" s="59"/>
      <c r="AE152" s="59"/>
      <c r="AF152" s="59"/>
      <c r="AG152" s="59"/>
      <c r="AH152" s="65"/>
      <c r="BF152" s="65"/>
      <c r="BG152" s="65"/>
      <c r="BI152" s="65"/>
    </row>
    <row r="153" spans="4:61">
      <c r="D153" s="11">
        <f t="shared" si="49"/>
        <v>150</v>
      </c>
      <c r="E153" s="11">
        <f t="shared" si="50"/>
        <v>0</v>
      </c>
      <c r="F153" s="55">
        <f t="shared" si="51"/>
        <v>0</v>
      </c>
      <c r="G153" s="14">
        <f t="shared" si="52"/>
        <v>0</v>
      </c>
      <c r="H153" s="55">
        <f t="shared" si="53"/>
        <v>0</v>
      </c>
      <c r="I153" s="11"/>
      <c r="J153" s="157"/>
      <c r="K153" s="11">
        <f t="shared" si="54"/>
        <v>0</v>
      </c>
      <c r="L153" s="55">
        <f t="shared" si="55"/>
        <v>0</v>
      </c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AA153" s="59"/>
      <c r="AB153" s="59"/>
      <c r="AC153" s="59"/>
      <c r="AD153" s="59"/>
      <c r="AE153" s="59"/>
      <c r="AF153" s="59"/>
      <c r="AG153" s="59"/>
      <c r="AH153" s="65"/>
      <c r="BF153" s="65"/>
      <c r="BG153" s="65"/>
      <c r="BI153" s="65"/>
    </row>
    <row r="154" spans="4:61">
      <c r="D154" s="11">
        <f t="shared" si="49"/>
        <v>151</v>
      </c>
      <c r="E154" s="11">
        <f t="shared" si="50"/>
        <v>0</v>
      </c>
      <c r="F154" s="55">
        <f t="shared" si="51"/>
        <v>0</v>
      </c>
      <c r="G154" s="14">
        <f t="shared" si="52"/>
        <v>0</v>
      </c>
      <c r="H154" s="55">
        <f t="shared" si="53"/>
        <v>0</v>
      </c>
      <c r="I154" s="11"/>
      <c r="J154" s="157"/>
      <c r="K154" s="11">
        <f t="shared" si="54"/>
        <v>0</v>
      </c>
      <c r="L154" s="55">
        <f t="shared" si="55"/>
        <v>0</v>
      </c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AA154" s="59"/>
      <c r="AB154" s="59"/>
      <c r="AC154" s="59"/>
      <c r="AD154" s="59"/>
      <c r="AE154" s="59"/>
      <c r="AF154" s="59"/>
      <c r="AG154" s="59"/>
      <c r="AH154" s="65"/>
      <c r="BF154" s="65"/>
      <c r="BG154" s="65"/>
      <c r="BI154" s="65"/>
    </row>
    <row r="155" spans="4:61">
      <c r="D155" s="11">
        <f t="shared" si="49"/>
        <v>152</v>
      </c>
      <c r="E155" s="11">
        <f t="shared" si="50"/>
        <v>0</v>
      </c>
      <c r="F155" s="55">
        <f t="shared" si="51"/>
        <v>0</v>
      </c>
      <c r="G155" s="14">
        <f t="shared" si="52"/>
        <v>0</v>
      </c>
      <c r="H155" s="55">
        <f t="shared" si="53"/>
        <v>0</v>
      </c>
      <c r="I155" s="11"/>
      <c r="J155" s="157"/>
      <c r="K155" s="11">
        <f t="shared" si="54"/>
        <v>0</v>
      </c>
      <c r="L155" s="55">
        <f t="shared" si="55"/>
        <v>0</v>
      </c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AA155" s="59"/>
      <c r="AB155" s="59"/>
      <c r="AC155" s="59"/>
      <c r="AD155" s="59"/>
      <c r="AE155" s="59"/>
      <c r="AF155" s="59"/>
      <c r="AG155" s="59"/>
      <c r="AH155" s="65"/>
      <c r="BF155" s="65"/>
      <c r="BG155" s="65"/>
      <c r="BI155" s="65"/>
    </row>
    <row r="156" spans="4:61">
      <c r="D156" s="11">
        <f t="shared" si="49"/>
        <v>153</v>
      </c>
      <c r="E156" s="11">
        <f t="shared" si="50"/>
        <v>0</v>
      </c>
      <c r="F156" s="55">
        <f t="shared" si="51"/>
        <v>0</v>
      </c>
      <c r="G156" s="14">
        <f t="shared" si="52"/>
        <v>0</v>
      </c>
      <c r="H156" s="55">
        <f t="shared" si="53"/>
        <v>0</v>
      </c>
      <c r="I156" s="11"/>
      <c r="J156" s="157"/>
      <c r="K156" s="11">
        <f t="shared" si="54"/>
        <v>0</v>
      </c>
      <c r="L156" s="55">
        <f t="shared" si="55"/>
        <v>0</v>
      </c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AA156" s="59"/>
      <c r="AB156" s="59"/>
      <c r="AC156" s="59"/>
      <c r="AD156" s="59"/>
      <c r="AE156" s="59"/>
      <c r="AF156" s="59"/>
      <c r="AG156" s="59"/>
      <c r="AH156" s="65"/>
      <c r="BF156" s="65"/>
      <c r="BG156" s="65"/>
      <c r="BI156" s="65"/>
    </row>
    <row r="157" spans="4:61">
      <c r="D157" s="11">
        <f t="shared" si="49"/>
        <v>154</v>
      </c>
      <c r="E157" s="11">
        <f t="shared" si="50"/>
        <v>0</v>
      </c>
      <c r="F157" s="55">
        <f t="shared" si="51"/>
        <v>0</v>
      </c>
      <c r="G157" s="14">
        <f t="shared" si="52"/>
        <v>0</v>
      </c>
      <c r="H157" s="55">
        <f t="shared" si="53"/>
        <v>0</v>
      </c>
      <c r="I157" s="11"/>
      <c r="J157" s="157"/>
      <c r="K157" s="11">
        <f t="shared" si="54"/>
        <v>0</v>
      </c>
      <c r="L157" s="55">
        <f t="shared" si="55"/>
        <v>0</v>
      </c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AA157" s="59"/>
      <c r="AB157" s="59"/>
      <c r="AC157" s="59"/>
      <c r="AD157" s="59"/>
      <c r="AE157" s="59"/>
      <c r="AF157" s="59"/>
      <c r="AG157" s="59"/>
      <c r="AH157" s="65"/>
      <c r="BF157" s="65"/>
      <c r="BG157" s="65"/>
      <c r="BI157" s="65"/>
    </row>
    <row r="158" spans="4:61">
      <c r="D158" s="11">
        <f t="shared" si="49"/>
        <v>155</v>
      </c>
      <c r="E158" s="11">
        <f t="shared" si="50"/>
        <v>0</v>
      </c>
      <c r="F158" s="55">
        <f t="shared" si="51"/>
        <v>0</v>
      </c>
      <c r="G158" s="14">
        <f t="shared" si="52"/>
        <v>0</v>
      </c>
      <c r="H158" s="55">
        <f t="shared" si="53"/>
        <v>0</v>
      </c>
      <c r="I158" s="11"/>
      <c r="J158" s="157"/>
      <c r="K158" s="11">
        <f t="shared" si="54"/>
        <v>0</v>
      </c>
      <c r="L158" s="55">
        <f t="shared" si="55"/>
        <v>0</v>
      </c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AA158" s="59"/>
      <c r="AB158" s="59"/>
      <c r="AC158" s="59"/>
      <c r="AD158" s="59"/>
      <c r="AE158" s="59"/>
      <c r="AF158" s="59"/>
      <c r="AG158" s="59"/>
      <c r="AH158" s="65"/>
      <c r="BF158" s="65"/>
      <c r="BG158" s="65"/>
      <c r="BI158" s="65"/>
    </row>
    <row r="159" spans="4:61">
      <c r="D159" s="11">
        <f t="shared" si="49"/>
        <v>156</v>
      </c>
      <c r="E159" s="11">
        <f t="shared" si="50"/>
        <v>0</v>
      </c>
      <c r="F159" s="55">
        <f t="shared" si="51"/>
        <v>0</v>
      </c>
      <c r="G159" s="14">
        <f t="shared" si="52"/>
        <v>0</v>
      </c>
      <c r="H159" s="55">
        <f t="shared" si="53"/>
        <v>0</v>
      </c>
      <c r="I159" s="11"/>
      <c r="J159" s="157"/>
      <c r="K159" s="11">
        <f t="shared" si="54"/>
        <v>0</v>
      </c>
      <c r="L159" s="55">
        <f t="shared" si="55"/>
        <v>0</v>
      </c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AA159" s="59"/>
      <c r="AB159" s="59"/>
      <c r="AC159" s="59"/>
      <c r="AD159" s="59"/>
      <c r="AE159" s="59"/>
      <c r="AF159" s="59"/>
      <c r="AG159" s="59"/>
      <c r="AH159" s="65"/>
      <c r="BF159" s="65"/>
      <c r="BG159" s="65"/>
      <c r="BI159" s="65"/>
    </row>
    <row r="160" spans="4:61">
      <c r="D160" s="11">
        <f t="shared" si="49"/>
        <v>157</v>
      </c>
      <c r="E160" s="11">
        <f t="shared" si="50"/>
        <v>0</v>
      </c>
      <c r="F160" s="55">
        <f t="shared" si="51"/>
        <v>0</v>
      </c>
      <c r="G160" s="14">
        <f t="shared" si="52"/>
        <v>0</v>
      </c>
      <c r="H160" s="55">
        <f t="shared" si="53"/>
        <v>0</v>
      </c>
      <c r="I160" s="11"/>
      <c r="J160" s="157"/>
      <c r="K160" s="11">
        <f t="shared" si="54"/>
        <v>0</v>
      </c>
      <c r="L160" s="55">
        <f t="shared" si="55"/>
        <v>0</v>
      </c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AA160" s="59"/>
      <c r="AB160" s="59"/>
      <c r="AC160" s="59"/>
      <c r="AD160" s="59"/>
      <c r="AE160" s="59"/>
      <c r="AF160" s="59"/>
      <c r="AG160" s="59"/>
      <c r="AH160" s="65"/>
      <c r="BF160" s="65"/>
      <c r="BG160" s="65"/>
      <c r="BI160" s="65"/>
    </row>
    <row r="161" spans="4:61">
      <c r="D161" s="11">
        <f t="shared" si="49"/>
        <v>158</v>
      </c>
      <c r="E161" s="11">
        <f t="shared" si="50"/>
        <v>0</v>
      </c>
      <c r="F161" s="55">
        <f t="shared" si="51"/>
        <v>0</v>
      </c>
      <c r="G161" s="14">
        <f t="shared" si="52"/>
        <v>0</v>
      </c>
      <c r="H161" s="55">
        <f t="shared" si="53"/>
        <v>0</v>
      </c>
      <c r="I161" s="11"/>
      <c r="J161" s="157"/>
      <c r="K161" s="11">
        <f t="shared" si="54"/>
        <v>0</v>
      </c>
      <c r="L161" s="55">
        <f t="shared" si="55"/>
        <v>0</v>
      </c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AA161" s="59"/>
      <c r="AB161" s="59"/>
      <c r="AC161" s="59"/>
      <c r="AD161" s="59"/>
      <c r="AE161" s="59"/>
      <c r="AF161" s="59"/>
      <c r="AG161" s="59"/>
      <c r="AH161" s="65"/>
      <c r="BF161" s="65"/>
      <c r="BG161" s="65"/>
      <c r="BI161" s="65"/>
    </row>
    <row r="162" spans="4:61">
      <c r="D162" s="11">
        <f t="shared" si="49"/>
        <v>159</v>
      </c>
      <c r="E162" s="11">
        <f t="shared" si="50"/>
        <v>0</v>
      </c>
      <c r="F162" s="55">
        <f t="shared" si="51"/>
        <v>0</v>
      </c>
      <c r="G162" s="14">
        <f t="shared" si="52"/>
        <v>0</v>
      </c>
      <c r="H162" s="55">
        <f t="shared" si="53"/>
        <v>0</v>
      </c>
      <c r="I162" s="11"/>
      <c r="J162" s="157"/>
      <c r="K162" s="11">
        <f t="shared" si="54"/>
        <v>0</v>
      </c>
      <c r="L162" s="55">
        <f t="shared" si="55"/>
        <v>0</v>
      </c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AA162" s="59"/>
      <c r="AB162" s="59"/>
      <c r="AC162" s="59"/>
      <c r="AD162" s="59"/>
      <c r="AE162" s="59"/>
      <c r="AF162" s="59"/>
      <c r="AG162" s="59"/>
      <c r="AH162" s="65"/>
      <c r="BF162" s="65"/>
      <c r="BG162" s="65"/>
      <c r="BI162" s="65"/>
    </row>
    <row r="163" spans="4:61">
      <c r="D163" s="11">
        <f t="shared" si="49"/>
        <v>160</v>
      </c>
      <c r="E163" s="11">
        <f t="shared" si="50"/>
        <v>0</v>
      </c>
      <c r="F163" s="55">
        <f t="shared" si="51"/>
        <v>0</v>
      </c>
      <c r="G163" s="14">
        <f t="shared" si="52"/>
        <v>0</v>
      </c>
      <c r="H163" s="55">
        <f t="shared" si="53"/>
        <v>0</v>
      </c>
      <c r="I163" s="11"/>
      <c r="J163" s="157"/>
      <c r="K163" s="11">
        <f t="shared" si="54"/>
        <v>0</v>
      </c>
      <c r="L163" s="55">
        <f t="shared" si="55"/>
        <v>0</v>
      </c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AA163" s="59"/>
      <c r="AB163" s="59"/>
      <c r="AC163" s="59"/>
      <c r="AD163" s="59"/>
      <c r="AE163" s="59"/>
      <c r="AF163" s="59"/>
      <c r="AG163" s="59"/>
      <c r="AH163" s="65"/>
      <c r="BF163" s="65"/>
      <c r="BG163" s="65"/>
      <c r="BI163" s="65"/>
    </row>
    <row r="164" spans="4:61">
      <c r="D164" s="11">
        <f t="shared" si="49"/>
        <v>161</v>
      </c>
      <c r="E164" s="11">
        <f t="shared" si="50"/>
        <v>0</v>
      </c>
      <c r="F164" s="55">
        <f t="shared" si="51"/>
        <v>0</v>
      </c>
      <c r="G164" s="14">
        <f t="shared" si="52"/>
        <v>0</v>
      </c>
      <c r="H164" s="55">
        <f t="shared" si="53"/>
        <v>0</v>
      </c>
      <c r="I164" s="11"/>
      <c r="J164" s="157"/>
      <c r="K164" s="11">
        <f t="shared" si="54"/>
        <v>0</v>
      </c>
      <c r="L164" s="55">
        <f t="shared" si="55"/>
        <v>0</v>
      </c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AA164" s="59"/>
      <c r="AB164" s="59"/>
      <c r="AC164" s="59"/>
      <c r="AD164" s="59"/>
      <c r="AE164" s="59"/>
      <c r="AF164" s="59"/>
      <c r="AG164" s="59"/>
      <c r="AH164" s="65"/>
      <c r="BF164" s="65"/>
      <c r="BG164" s="65"/>
      <c r="BI164" s="65"/>
    </row>
    <row r="165" spans="4:61">
      <c r="D165" s="11">
        <f t="shared" ref="D165:D228" si="56">IF(D164&lt;term*freq,D164+1,"")</f>
        <v>162</v>
      </c>
      <c r="E165" s="11">
        <f t="shared" si="50"/>
        <v>0</v>
      </c>
      <c r="F165" s="55">
        <f t="shared" si="51"/>
        <v>0</v>
      </c>
      <c r="G165" s="14">
        <f t="shared" si="52"/>
        <v>0</v>
      </c>
      <c r="H165" s="55">
        <f t="shared" si="53"/>
        <v>0</v>
      </c>
      <c r="I165" s="11"/>
      <c r="J165" s="157"/>
      <c r="K165" s="11">
        <f t="shared" si="54"/>
        <v>0</v>
      </c>
      <c r="L165" s="55">
        <f t="shared" si="55"/>
        <v>0</v>
      </c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AA165" s="59"/>
      <c r="AB165" s="59"/>
      <c r="AC165" s="59"/>
      <c r="AD165" s="59"/>
      <c r="AE165" s="59"/>
      <c r="AF165" s="59"/>
      <c r="AG165" s="59"/>
      <c r="AH165" s="65"/>
      <c r="BF165" s="65"/>
      <c r="BG165" s="65"/>
      <c r="BI165" s="65"/>
    </row>
    <row r="166" spans="4:61">
      <c r="D166" s="11">
        <f t="shared" si="56"/>
        <v>163</v>
      </c>
      <c r="E166" s="11">
        <f t="shared" si="50"/>
        <v>0</v>
      </c>
      <c r="F166" s="55">
        <f t="shared" si="51"/>
        <v>0</v>
      </c>
      <c r="G166" s="14">
        <f t="shared" si="52"/>
        <v>0</v>
      </c>
      <c r="H166" s="55">
        <f t="shared" si="53"/>
        <v>0</v>
      </c>
      <c r="I166" s="11"/>
      <c r="J166" s="157"/>
      <c r="K166" s="11">
        <f t="shared" si="54"/>
        <v>0</v>
      </c>
      <c r="L166" s="55">
        <f t="shared" si="55"/>
        <v>0</v>
      </c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AA166" s="59"/>
      <c r="AB166" s="59"/>
      <c r="AC166" s="59"/>
      <c r="AD166" s="59"/>
      <c r="AE166" s="59"/>
      <c r="AF166" s="59"/>
      <c r="AG166" s="59"/>
      <c r="AH166" s="65"/>
      <c r="BF166" s="65"/>
      <c r="BG166" s="65"/>
      <c r="BI166" s="65"/>
    </row>
    <row r="167" spans="4:61">
      <c r="D167" s="11">
        <f t="shared" si="56"/>
        <v>164</v>
      </c>
      <c r="E167" s="11">
        <f t="shared" si="50"/>
        <v>0</v>
      </c>
      <c r="F167" s="55">
        <f t="shared" si="51"/>
        <v>0</v>
      </c>
      <c r="G167" s="14">
        <f t="shared" si="52"/>
        <v>0</v>
      </c>
      <c r="H167" s="55">
        <f t="shared" si="53"/>
        <v>0</v>
      </c>
      <c r="I167" s="11"/>
      <c r="J167" s="157"/>
      <c r="K167" s="11">
        <f t="shared" si="54"/>
        <v>0</v>
      </c>
      <c r="L167" s="55">
        <f t="shared" si="55"/>
        <v>0</v>
      </c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AA167" s="59"/>
      <c r="AB167" s="59"/>
      <c r="AC167" s="59"/>
      <c r="AD167" s="59"/>
      <c r="AE167" s="59"/>
      <c r="AF167" s="59"/>
      <c r="AG167" s="59"/>
      <c r="AH167" s="65"/>
      <c r="BF167" s="65"/>
      <c r="BG167" s="65"/>
      <c r="BI167" s="65"/>
    </row>
    <row r="168" spans="4:61">
      <c r="D168" s="11">
        <f t="shared" si="56"/>
        <v>165</v>
      </c>
      <c r="E168" s="11">
        <f t="shared" si="50"/>
        <v>0</v>
      </c>
      <c r="F168" s="55">
        <f t="shared" si="51"/>
        <v>0</v>
      </c>
      <c r="G168" s="14">
        <f t="shared" si="52"/>
        <v>0</v>
      </c>
      <c r="H168" s="55">
        <f t="shared" si="53"/>
        <v>0</v>
      </c>
      <c r="I168" s="11"/>
      <c r="J168" s="157"/>
      <c r="K168" s="11">
        <f t="shared" si="54"/>
        <v>0</v>
      </c>
      <c r="L168" s="55">
        <f t="shared" si="55"/>
        <v>0</v>
      </c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AA168" s="59"/>
      <c r="AB168" s="59"/>
      <c r="AC168" s="59"/>
      <c r="AD168" s="59"/>
      <c r="AE168" s="59"/>
      <c r="AF168" s="59"/>
      <c r="AG168" s="59"/>
      <c r="AH168" s="65"/>
      <c r="BF168" s="65"/>
      <c r="BG168" s="65"/>
      <c r="BI168" s="65"/>
    </row>
    <row r="169" spans="4:61">
      <c r="D169" s="11">
        <f t="shared" si="56"/>
        <v>166</v>
      </c>
      <c r="E169" s="11">
        <f t="shared" si="50"/>
        <v>0</v>
      </c>
      <c r="F169" s="55">
        <f t="shared" si="51"/>
        <v>0</v>
      </c>
      <c r="G169" s="14">
        <f t="shared" si="52"/>
        <v>0</v>
      </c>
      <c r="H169" s="55">
        <f t="shared" si="53"/>
        <v>0</v>
      </c>
      <c r="I169" s="11"/>
      <c r="J169" s="157"/>
      <c r="K169" s="11">
        <f t="shared" si="54"/>
        <v>0</v>
      </c>
      <c r="L169" s="55">
        <f t="shared" si="55"/>
        <v>0</v>
      </c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AA169" s="59"/>
      <c r="AB169" s="59"/>
      <c r="AC169" s="59"/>
      <c r="AD169" s="59"/>
      <c r="AE169" s="59"/>
      <c r="AF169" s="59"/>
      <c r="AG169" s="59"/>
      <c r="AH169" s="65"/>
      <c r="BF169" s="65"/>
      <c r="BG169" s="65"/>
      <c r="BI169" s="65"/>
    </row>
    <row r="170" spans="4:61">
      <c r="D170" s="11">
        <f t="shared" si="56"/>
        <v>167</v>
      </c>
      <c r="E170" s="11">
        <f t="shared" si="50"/>
        <v>0</v>
      </c>
      <c r="F170" s="55">
        <f t="shared" si="51"/>
        <v>0</v>
      </c>
      <c r="G170" s="14">
        <f t="shared" si="52"/>
        <v>0</v>
      </c>
      <c r="H170" s="55">
        <f t="shared" si="53"/>
        <v>0</v>
      </c>
      <c r="I170" s="11"/>
      <c r="J170" s="157"/>
      <c r="K170" s="11">
        <f t="shared" si="54"/>
        <v>0</v>
      </c>
      <c r="L170" s="55">
        <f t="shared" si="55"/>
        <v>0</v>
      </c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AA170" s="59"/>
      <c r="AB170" s="59"/>
      <c r="AC170" s="59"/>
      <c r="AD170" s="59"/>
      <c r="AE170" s="59"/>
      <c r="AF170" s="59"/>
      <c r="AG170" s="59"/>
      <c r="AH170" s="65"/>
      <c r="BF170" s="65"/>
      <c r="BG170" s="65"/>
      <c r="BI170" s="65"/>
    </row>
    <row r="171" spans="4:61">
      <c r="D171" s="11">
        <f t="shared" si="56"/>
        <v>168</v>
      </c>
      <c r="E171" s="11">
        <f t="shared" si="50"/>
        <v>0</v>
      </c>
      <c r="F171" s="55">
        <f t="shared" si="51"/>
        <v>0</v>
      </c>
      <c r="G171" s="14">
        <f t="shared" si="52"/>
        <v>0</v>
      </c>
      <c r="H171" s="55">
        <f t="shared" si="53"/>
        <v>0</v>
      </c>
      <c r="I171" s="11"/>
      <c r="J171" s="157"/>
      <c r="K171" s="11">
        <f t="shared" si="54"/>
        <v>0</v>
      </c>
      <c r="L171" s="55">
        <f t="shared" si="55"/>
        <v>0</v>
      </c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AA171" s="59"/>
      <c r="AB171" s="59"/>
      <c r="AC171" s="59"/>
      <c r="AD171" s="59"/>
      <c r="AE171" s="59"/>
      <c r="AF171" s="59"/>
      <c r="AG171" s="59"/>
      <c r="AH171" s="65"/>
      <c r="BF171" s="65"/>
      <c r="BG171" s="65"/>
      <c r="BI171" s="65"/>
    </row>
    <row r="172" spans="4:61">
      <c r="D172" s="11">
        <f t="shared" si="56"/>
        <v>169</v>
      </c>
      <c r="E172" s="11">
        <f t="shared" si="50"/>
        <v>0</v>
      </c>
      <c r="F172" s="55">
        <f t="shared" si="51"/>
        <v>0</v>
      </c>
      <c r="G172" s="14">
        <f t="shared" si="52"/>
        <v>0</v>
      </c>
      <c r="H172" s="55">
        <f t="shared" si="53"/>
        <v>0</v>
      </c>
      <c r="I172" s="11"/>
      <c r="J172" s="157"/>
      <c r="K172" s="11">
        <f t="shared" si="54"/>
        <v>0</v>
      </c>
      <c r="L172" s="55">
        <f t="shared" si="55"/>
        <v>0</v>
      </c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AA172" s="59"/>
      <c r="AB172" s="59"/>
      <c r="AC172" s="59"/>
      <c r="AD172" s="59"/>
      <c r="AE172" s="59"/>
      <c r="AF172" s="59"/>
      <c r="AG172" s="59"/>
      <c r="AH172" s="65"/>
      <c r="BF172" s="65"/>
      <c r="BG172" s="65"/>
      <c r="BI172" s="65"/>
    </row>
    <row r="173" spans="4:61">
      <c r="D173" s="11">
        <f t="shared" si="56"/>
        <v>170</v>
      </c>
      <c r="E173" s="11">
        <f t="shared" si="50"/>
        <v>0</v>
      </c>
      <c r="F173" s="55">
        <f t="shared" si="51"/>
        <v>0</v>
      </c>
      <c r="G173" s="14">
        <f t="shared" si="52"/>
        <v>0</v>
      </c>
      <c r="H173" s="55">
        <f t="shared" si="53"/>
        <v>0</v>
      </c>
      <c r="I173" s="11"/>
      <c r="J173" s="157"/>
      <c r="K173" s="11">
        <f t="shared" si="54"/>
        <v>0</v>
      </c>
      <c r="L173" s="55">
        <f t="shared" si="55"/>
        <v>0</v>
      </c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AA173" s="59"/>
      <c r="AB173" s="59"/>
      <c r="AC173" s="59"/>
      <c r="AD173" s="59"/>
      <c r="AE173" s="59"/>
      <c r="AF173" s="59"/>
      <c r="AG173" s="59"/>
      <c r="AH173" s="65"/>
      <c r="BF173" s="65"/>
      <c r="BG173" s="65"/>
      <c r="BI173" s="65"/>
    </row>
    <row r="174" spans="4:61">
      <c r="D174" s="11">
        <f t="shared" si="56"/>
        <v>171</v>
      </c>
      <c r="E174" s="11">
        <f t="shared" si="50"/>
        <v>0</v>
      </c>
      <c r="F174" s="55">
        <f t="shared" si="51"/>
        <v>0</v>
      </c>
      <c r="G174" s="14">
        <f t="shared" si="52"/>
        <v>0</v>
      </c>
      <c r="H174" s="55">
        <f t="shared" si="53"/>
        <v>0</v>
      </c>
      <c r="I174" s="11"/>
      <c r="J174" s="157"/>
      <c r="K174" s="11">
        <f t="shared" si="54"/>
        <v>0</v>
      </c>
      <c r="L174" s="55">
        <f t="shared" si="55"/>
        <v>0</v>
      </c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AA174" s="59"/>
      <c r="AB174" s="59"/>
      <c r="AC174" s="59"/>
      <c r="AD174" s="59"/>
      <c r="AE174" s="59"/>
      <c r="AF174" s="59"/>
      <c r="AG174" s="59"/>
      <c r="AH174" s="65"/>
      <c r="BF174" s="65"/>
      <c r="BG174" s="65"/>
      <c r="BI174" s="65"/>
    </row>
    <row r="175" spans="4:61">
      <c r="D175" s="11">
        <f t="shared" si="56"/>
        <v>172</v>
      </c>
      <c r="E175" s="11">
        <f t="shared" si="50"/>
        <v>0</v>
      </c>
      <c r="F175" s="55">
        <f t="shared" si="51"/>
        <v>0</v>
      </c>
      <c r="G175" s="14">
        <f t="shared" si="52"/>
        <v>0</v>
      </c>
      <c r="H175" s="55">
        <f t="shared" si="53"/>
        <v>0</v>
      </c>
      <c r="I175" s="11"/>
      <c r="J175" s="157"/>
      <c r="K175" s="11">
        <f t="shared" si="54"/>
        <v>0</v>
      </c>
      <c r="L175" s="55">
        <f t="shared" si="55"/>
        <v>0</v>
      </c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AA175" s="59"/>
      <c r="AB175" s="59"/>
      <c r="AC175" s="59"/>
      <c r="AD175" s="59"/>
      <c r="AE175" s="59"/>
      <c r="AF175" s="59"/>
      <c r="AG175" s="59"/>
      <c r="AH175" s="65"/>
      <c r="BF175" s="65"/>
      <c r="BG175" s="65"/>
      <c r="BI175" s="65"/>
    </row>
    <row r="176" spans="4:61">
      <c r="D176" s="11">
        <f t="shared" si="56"/>
        <v>173</v>
      </c>
      <c r="E176" s="11">
        <f t="shared" si="50"/>
        <v>0</v>
      </c>
      <c r="F176" s="55">
        <f t="shared" si="51"/>
        <v>0</v>
      </c>
      <c r="G176" s="14">
        <f t="shared" si="52"/>
        <v>0</v>
      </c>
      <c r="H176" s="55">
        <f t="shared" si="53"/>
        <v>0</v>
      </c>
      <c r="I176" s="11"/>
      <c r="J176" s="157"/>
      <c r="K176" s="11">
        <f t="shared" si="54"/>
        <v>0</v>
      </c>
      <c r="L176" s="55">
        <f t="shared" si="55"/>
        <v>0</v>
      </c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AA176" s="59"/>
      <c r="AB176" s="59"/>
      <c r="AC176" s="59"/>
      <c r="AD176" s="59"/>
      <c r="AE176" s="59"/>
      <c r="AF176" s="59"/>
      <c r="AG176" s="59"/>
      <c r="AH176" s="65"/>
      <c r="BF176" s="65"/>
      <c r="BG176" s="65"/>
      <c r="BI176" s="65"/>
    </row>
    <row r="177" spans="4:61">
      <c r="D177" s="11">
        <f t="shared" si="56"/>
        <v>174</v>
      </c>
      <c r="E177" s="11">
        <f t="shared" si="50"/>
        <v>0</v>
      </c>
      <c r="F177" s="55">
        <f t="shared" si="51"/>
        <v>0</v>
      </c>
      <c r="G177" s="14">
        <f t="shared" si="52"/>
        <v>0</v>
      </c>
      <c r="H177" s="55">
        <f t="shared" si="53"/>
        <v>0</v>
      </c>
      <c r="I177" s="11"/>
      <c r="J177" s="157"/>
      <c r="K177" s="11">
        <f t="shared" si="54"/>
        <v>0</v>
      </c>
      <c r="L177" s="55">
        <f t="shared" si="55"/>
        <v>0</v>
      </c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AA177" s="59"/>
      <c r="AB177" s="59"/>
      <c r="AC177" s="59"/>
      <c r="AD177" s="59"/>
      <c r="AE177" s="59"/>
      <c r="AF177" s="59"/>
      <c r="AG177" s="59"/>
      <c r="AH177" s="65"/>
      <c r="BF177" s="65"/>
      <c r="BG177" s="65"/>
      <c r="BI177" s="65"/>
    </row>
    <row r="178" spans="4:61">
      <c r="D178" s="11">
        <f t="shared" si="56"/>
        <v>175</v>
      </c>
      <c r="E178" s="11">
        <f t="shared" si="50"/>
        <v>0</v>
      </c>
      <c r="F178" s="55">
        <f t="shared" si="51"/>
        <v>0</v>
      </c>
      <c r="G178" s="14">
        <f t="shared" si="52"/>
        <v>0</v>
      </c>
      <c r="H178" s="55">
        <f t="shared" si="53"/>
        <v>0</v>
      </c>
      <c r="I178" s="11"/>
      <c r="J178" s="157"/>
      <c r="K178" s="11">
        <f t="shared" si="54"/>
        <v>0</v>
      </c>
      <c r="L178" s="55">
        <f t="shared" si="55"/>
        <v>0</v>
      </c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AA178" s="59"/>
      <c r="AB178" s="59"/>
      <c r="AC178" s="59"/>
      <c r="AD178" s="59"/>
      <c r="AE178" s="59"/>
      <c r="AF178" s="59"/>
      <c r="AG178" s="59"/>
      <c r="AH178" s="65"/>
      <c r="BF178" s="65"/>
      <c r="BG178" s="65"/>
      <c r="BI178" s="65"/>
    </row>
    <row r="179" spans="4:61">
      <c r="D179" s="11">
        <f t="shared" si="56"/>
        <v>176</v>
      </c>
      <c r="E179" s="11">
        <f t="shared" si="50"/>
        <v>0</v>
      </c>
      <c r="F179" s="55">
        <f t="shared" si="51"/>
        <v>0</v>
      </c>
      <c r="G179" s="14">
        <f t="shared" si="52"/>
        <v>0</v>
      </c>
      <c r="H179" s="55">
        <f t="shared" si="53"/>
        <v>0</v>
      </c>
      <c r="I179" s="11"/>
      <c r="J179" s="157"/>
      <c r="K179" s="11">
        <f t="shared" si="54"/>
        <v>0</v>
      </c>
      <c r="L179" s="55">
        <f t="shared" si="55"/>
        <v>0</v>
      </c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AA179" s="59"/>
      <c r="AB179" s="59"/>
      <c r="AC179" s="59"/>
      <c r="AD179" s="59"/>
      <c r="AE179" s="59"/>
      <c r="AF179" s="59"/>
      <c r="AG179" s="59"/>
      <c r="AH179" s="65"/>
      <c r="BF179" s="65"/>
      <c r="BG179" s="65"/>
      <c r="BI179" s="65"/>
    </row>
    <row r="180" spans="4:61">
      <c r="D180" s="11">
        <f t="shared" si="56"/>
        <v>177</v>
      </c>
      <c r="E180" s="11">
        <f t="shared" si="50"/>
        <v>0</v>
      </c>
      <c r="F180" s="55">
        <f t="shared" si="51"/>
        <v>0</v>
      </c>
      <c r="G180" s="14">
        <f t="shared" si="52"/>
        <v>0</v>
      </c>
      <c r="H180" s="55">
        <f t="shared" si="53"/>
        <v>0</v>
      </c>
      <c r="I180" s="11"/>
      <c r="J180" s="157"/>
      <c r="K180" s="11">
        <f t="shared" si="54"/>
        <v>0</v>
      </c>
      <c r="L180" s="55">
        <f t="shared" si="55"/>
        <v>0</v>
      </c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AA180" s="59"/>
      <c r="AB180" s="59"/>
      <c r="AC180" s="59"/>
      <c r="AD180" s="59"/>
      <c r="AE180" s="59"/>
      <c r="AF180" s="59"/>
      <c r="AG180" s="59"/>
      <c r="AH180" s="65"/>
      <c r="BF180" s="65"/>
      <c r="BG180" s="65"/>
      <c r="BI180" s="65"/>
    </row>
    <row r="181" spans="4:61">
      <c r="D181" s="11">
        <f t="shared" si="56"/>
        <v>178</v>
      </c>
      <c r="E181" s="11">
        <f t="shared" si="50"/>
        <v>0</v>
      </c>
      <c r="F181" s="55">
        <f t="shared" si="51"/>
        <v>0</v>
      </c>
      <c r="G181" s="14">
        <f t="shared" si="52"/>
        <v>0</v>
      </c>
      <c r="H181" s="55">
        <f t="shared" si="53"/>
        <v>0</v>
      </c>
      <c r="I181" s="11"/>
      <c r="J181" s="157"/>
      <c r="K181" s="11">
        <f t="shared" si="54"/>
        <v>0</v>
      </c>
      <c r="L181" s="55">
        <f t="shared" si="55"/>
        <v>0</v>
      </c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AA181" s="59"/>
      <c r="AB181" s="59"/>
      <c r="AC181" s="59"/>
      <c r="AD181" s="59"/>
      <c r="AE181" s="59"/>
      <c r="AF181" s="59"/>
      <c r="AG181" s="59"/>
      <c r="AH181" s="65"/>
      <c r="BF181" s="65"/>
      <c r="BG181" s="65"/>
      <c r="BI181" s="65"/>
    </row>
    <row r="182" spans="4:61">
      <c r="D182" s="11">
        <f t="shared" si="56"/>
        <v>179</v>
      </c>
      <c r="E182" s="11">
        <f t="shared" si="50"/>
        <v>0</v>
      </c>
      <c r="F182" s="55">
        <f t="shared" si="51"/>
        <v>0</v>
      </c>
      <c r="G182" s="14">
        <f t="shared" si="52"/>
        <v>0</v>
      </c>
      <c r="H182" s="55">
        <f t="shared" si="53"/>
        <v>0</v>
      </c>
      <c r="I182" s="11"/>
      <c r="J182" s="157"/>
      <c r="K182" s="11">
        <f t="shared" si="54"/>
        <v>0</v>
      </c>
      <c r="L182" s="55">
        <f t="shared" si="55"/>
        <v>0</v>
      </c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AA182" s="59"/>
      <c r="AB182" s="59"/>
      <c r="AC182" s="59"/>
      <c r="AD182" s="59"/>
      <c r="AE182" s="59"/>
      <c r="AF182" s="59"/>
      <c r="AG182" s="59"/>
      <c r="AH182" s="65"/>
      <c r="BF182" s="65"/>
      <c r="BG182" s="65"/>
      <c r="BI182" s="65"/>
    </row>
    <row r="183" spans="4:61">
      <c r="D183" s="11">
        <f t="shared" si="56"/>
        <v>180</v>
      </c>
      <c r="E183" s="11">
        <f t="shared" si="50"/>
        <v>0</v>
      </c>
      <c r="F183" s="55">
        <f t="shared" si="51"/>
        <v>0</v>
      </c>
      <c r="G183" s="14">
        <f t="shared" si="52"/>
        <v>0</v>
      </c>
      <c r="H183" s="55">
        <f t="shared" si="53"/>
        <v>0</v>
      </c>
      <c r="I183" s="11"/>
      <c r="J183" s="157"/>
      <c r="K183" s="11">
        <f t="shared" si="54"/>
        <v>0</v>
      </c>
      <c r="L183" s="55">
        <f t="shared" si="55"/>
        <v>0</v>
      </c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AA183" s="59"/>
      <c r="AB183" s="59"/>
      <c r="AC183" s="59"/>
      <c r="AD183" s="59"/>
      <c r="AE183" s="59"/>
      <c r="AF183" s="59"/>
      <c r="AG183" s="59"/>
      <c r="AH183" s="65"/>
      <c r="BF183" s="65"/>
      <c r="BG183" s="65"/>
      <c r="BI183" s="65"/>
    </row>
    <row r="184" spans="4:61">
      <c r="D184" s="11" t="str">
        <f t="shared" si="56"/>
        <v/>
      </c>
      <c r="E184" s="11" t="str">
        <f t="shared" si="50"/>
        <v/>
      </c>
      <c r="F184" s="55" t="str">
        <f t="shared" si="51"/>
        <v/>
      </c>
      <c r="G184" s="14" t="str">
        <f t="shared" si="52"/>
        <v/>
      </c>
      <c r="H184" s="55" t="str">
        <f t="shared" si="53"/>
        <v/>
      </c>
      <c r="I184" s="11"/>
      <c r="J184" s="157"/>
      <c r="K184" s="11">
        <f t="shared" si="54"/>
        <v>0</v>
      </c>
      <c r="L184" s="55" t="str">
        <f t="shared" si="55"/>
        <v/>
      </c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AA184" s="59"/>
      <c r="AB184" s="59"/>
      <c r="AC184" s="59"/>
      <c r="AD184" s="59"/>
      <c r="AE184" s="59"/>
      <c r="AF184" s="59"/>
      <c r="AG184" s="59"/>
      <c r="AH184" s="65"/>
      <c r="BF184" s="65"/>
      <c r="BG184" s="65"/>
      <c r="BI184" s="65"/>
    </row>
    <row r="185" spans="4:61">
      <c r="D185" s="11" t="str">
        <f t="shared" si="56"/>
        <v/>
      </c>
      <c r="E185" s="11" t="str">
        <f t="shared" si="50"/>
        <v/>
      </c>
      <c r="F185" s="55" t="str">
        <f t="shared" si="51"/>
        <v/>
      </c>
      <c r="G185" s="14" t="str">
        <f t="shared" si="52"/>
        <v/>
      </c>
      <c r="H185" s="55" t="str">
        <f t="shared" si="53"/>
        <v/>
      </c>
      <c r="I185" s="11"/>
      <c r="J185" s="157"/>
      <c r="K185" s="11">
        <f t="shared" si="54"/>
        <v>0</v>
      </c>
      <c r="L185" s="55" t="str">
        <f t="shared" si="55"/>
        <v/>
      </c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AA185" s="59"/>
      <c r="AB185" s="59"/>
      <c r="AC185" s="59"/>
      <c r="AD185" s="59"/>
      <c r="AE185" s="59"/>
      <c r="AF185" s="59"/>
      <c r="AG185" s="59"/>
      <c r="AH185" s="65"/>
      <c r="BF185" s="65"/>
      <c r="BG185" s="65"/>
      <c r="BI185" s="65"/>
    </row>
    <row r="186" spans="4:61">
      <c r="D186" s="11" t="str">
        <f t="shared" si="56"/>
        <v/>
      </c>
      <c r="E186" s="11" t="str">
        <f t="shared" si="50"/>
        <v/>
      </c>
      <c r="F186" s="55" t="str">
        <f t="shared" si="51"/>
        <v/>
      </c>
      <c r="G186" s="14" t="str">
        <f t="shared" si="52"/>
        <v/>
      </c>
      <c r="H186" s="55" t="str">
        <f t="shared" si="53"/>
        <v/>
      </c>
      <c r="I186" s="11"/>
      <c r="J186" s="157"/>
      <c r="K186" s="11">
        <f t="shared" si="54"/>
        <v>0</v>
      </c>
      <c r="L186" s="55" t="str">
        <f t="shared" si="55"/>
        <v/>
      </c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AA186" s="59"/>
      <c r="AB186" s="59"/>
      <c r="AC186" s="59"/>
      <c r="AD186" s="59"/>
      <c r="AE186" s="59"/>
      <c r="AF186" s="59"/>
      <c r="AG186" s="59"/>
      <c r="AH186" s="65"/>
      <c r="BF186" s="65"/>
      <c r="BG186" s="65"/>
      <c r="BI186" s="65"/>
    </row>
    <row r="187" spans="4:61">
      <c r="D187" s="11" t="str">
        <f t="shared" si="56"/>
        <v/>
      </c>
      <c r="E187" s="11" t="str">
        <f t="shared" si="50"/>
        <v/>
      </c>
      <c r="F187" s="55" t="str">
        <f t="shared" si="51"/>
        <v/>
      </c>
      <c r="G187" s="14" t="str">
        <f t="shared" si="52"/>
        <v/>
      </c>
      <c r="H187" s="55" t="str">
        <f t="shared" si="53"/>
        <v/>
      </c>
      <c r="I187" s="11"/>
      <c r="J187" s="157"/>
      <c r="K187" s="11">
        <f t="shared" si="54"/>
        <v>0</v>
      </c>
      <c r="L187" s="55" t="str">
        <f t="shared" si="55"/>
        <v/>
      </c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AA187" s="59"/>
      <c r="AB187" s="59"/>
      <c r="AC187" s="59"/>
      <c r="AD187" s="59"/>
      <c r="AE187" s="59"/>
      <c r="AF187" s="59"/>
      <c r="AG187" s="59"/>
      <c r="AH187" s="65"/>
      <c r="BF187" s="65"/>
      <c r="BG187" s="65"/>
      <c r="BI187" s="65"/>
    </row>
    <row r="188" spans="4:61">
      <c r="D188" s="11" t="str">
        <f t="shared" si="56"/>
        <v/>
      </c>
      <c r="E188" s="11" t="str">
        <f t="shared" si="50"/>
        <v/>
      </c>
      <c r="F188" s="55" t="str">
        <f t="shared" si="51"/>
        <v/>
      </c>
      <c r="G188" s="14" t="str">
        <f t="shared" si="52"/>
        <v/>
      </c>
      <c r="H188" s="55" t="str">
        <f t="shared" si="53"/>
        <v/>
      </c>
      <c r="I188" s="11"/>
      <c r="J188" s="157"/>
      <c r="K188" s="11">
        <f t="shared" si="54"/>
        <v>0</v>
      </c>
      <c r="L188" s="55" t="str">
        <f t="shared" si="55"/>
        <v/>
      </c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AA188" s="59"/>
      <c r="AB188" s="59"/>
      <c r="AC188" s="59"/>
      <c r="AD188" s="59"/>
      <c r="AE188" s="59"/>
      <c r="AF188" s="59"/>
      <c r="AG188" s="59"/>
      <c r="AH188" s="65"/>
      <c r="BF188" s="65"/>
      <c r="BG188" s="65"/>
      <c r="BI188" s="65"/>
    </row>
    <row r="189" spans="4:61">
      <c r="D189" s="11" t="str">
        <f t="shared" si="56"/>
        <v/>
      </c>
      <c r="E189" s="11" t="str">
        <f t="shared" si="50"/>
        <v/>
      </c>
      <c r="F189" s="55" t="str">
        <f t="shared" si="51"/>
        <v/>
      </c>
      <c r="G189" s="14" t="str">
        <f t="shared" si="52"/>
        <v/>
      </c>
      <c r="H189" s="55" t="str">
        <f t="shared" si="53"/>
        <v/>
      </c>
      <c r="I189" s="11"/>
      <c r="J189" s="157"/>
      <c r="K189" s="11">
        <f t="shared" si="54"/>
        <v>0</v>
      </c>
      <c r="L189" s="55" t="str">
        <f t="shared" si="55"/>
        <v/>
      </c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AA189" s="59"/>
      <c r="AB189" s="59"/>
      <c r="AC189" s="59"/>
      <c r="AD189" s="59"/>
      <c r="AE189" s="59"/>
      <c r="AF189" s="59"/>
      <c r="AG189" s="59"/>
      <c r="AH189" s="65"/>
      <c r="BF189" s="65"/>
      <c r="BG189" s="65"/>
      <c r="BI189" s="65"/>
    </row>
    <row r="190" spans="4:61">
      <c r="D190" s="11" t="str">
        <f t="shared" si="56"/>
        <v/>
      </c>
      <c r="E190" s="11" t="str">
        <f t="shared" si="50"/>
        <v/>
      </c>
      <c r="F190" s="55" t="str">
        <f t="shared" si="51"/>
        <v/>
      </c>
      <c r="G190" s="14" t="str">
        <f t="shared" si="52"/>
        <v/>
      </c>
      <c r="H190" s="55" t="str">
        <f t="shared" si="53"/>
        <v/>
      </c>
      <c r="I190" s="11"/>
      <c r="J190" s="157"/>
      <c r="K190" s="11">
        <f t="shared" si="54"/>
        <v>0</v>
      </c>
      <c r="L190" s="55" t="str">
        <f t="shared" si="55"/>
        <v/>
      </c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AA190" s="59"/>
      <c r="AB190" s="59"/>
      <c r="AC190" s="59"/>
      <c r="AD190" s="59"/>
      <c r="AE190" s="59"/>
      <c r="AF190" s="59"/>
      <c r="AG190" s="59"/>
      <c r="AH190" s="65"/>
      <c r="BF190" s="65"/>
      <c r="BG190" s="65"/>
      <c r="BI190" s="65"/>
    </row>
    <row r="191" spans="4:61">
      <c r="D191" s="11" t="str">
        <f t="shared" si="56"/>
        <v/>
      </c>
      <c r="E191" s="11" t="str">
        <f t="shared" si="50"/>
        <v/>
      </c>
      <c r="F191" s="55" t="str">
        <f t="shared" si="51"/>
        <v/>
      </c>
      <c r="G191" s="14" t="str">
        <f t="shared" si="52"/>
        <v/>
      </c>
      <c r="H191" s="55" t="str">
        <f t="shared" si="53"/>
        <v/>
      </c>
      <c r="I191" s="11"/>
      <c r="J191" s="157"/>
      <c r="K191" s="11">
        <f t="shared" si="54"/>
        <v>0</v>
      </c>
      <c r="L191" s="55" t="str">
        <f t="shared" si="55"/>
        <v/>
      </c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AA191" s="59"/>
      <c r="AB191" s="59"/>
      <c r="AC191" s="59"/>
      <c r="AD191" s="59"/>
      <c r="AE191" s="59"/>
      <c r="AF191" s="59"/>
      <c r="AG191" s="59"/>
      <c r="AH191" s="65"/>
      <c r="BF191" s="65"/>
      <c r="BG191" s="65"/>
      <c r="BI191" s="65"/>
    </row>
    <row r="192" spans="4:61">
      <c r="D192" s="11" t="str">
        <f t="shared" si="56"/>
        <v/>
      </c>
      <c r="E192" s="11" t="str">
        <f t="shared" si="50"/>
        <v/>
      </c>
      <c r="F192" s="55" t="str">
        <f t="shared" si="51"/>
        <v/>
      </c>
      <c r="G192" s="14" t="str">
        <f t="shared" si="52"/>
        <v/>
      </c>
      <c r="H192" s="55" t="str">
        <f t="shared" si="53"/>
        <v/>
      </c>
      <c r="I192" s="11"/>
      <c r="J192" s="157"/>
      <c r="K192" s="11">
        <f t="shared" si="54"/>
        <v>0</v>
      </c>
      <c r="L192" s="55" t="str">
        <f t="shared" si="55"/>
        <v/>
      </c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AA192" s="59"/>
      <c r="AB192" s="59"/>
      <c r="AC192" s="59"/>
      <c r="AD192" s="59"/>
      <c r="AE192" s="59"/>
      <c r="AF192" s="59"/>
      <c r="AG192" s="59"/>
      <c r="AH192" s="65"/>
      <c r="BF192" s="65"/>
      <c r="BG192" s="65"/>
      <c r="BI192" s="65"/>
    </row>
    <row r="193" spans="4:61">
      <c r="D193" s="11" t="str">
        <f t="shared" si="56"/>
        <v/>
      </c>
      <c r="E193" s="11" t="str">
        <f t="shared" si="50"/>
        <v/>
      </c>
      <c r="F193" s="55" t="str">
        <f t="shared" si="51"/>
        <v/>
      </c>
      <c r="G193" s="14" t="str">
        <f t="shared" si="52"/>
        <v/>
      </c>
      <c r="H193" s="55" t="str">
        <f t="shared" si="53"/>
        <v/>
      </c>
      <c r="I193" s="11"/>
      <c r="J193" s="157"/>
      <c r="K193" s="11">
        <f t="shared" si="54"/>
        <v>0</v>
      </c>
      <c r="L193" s="55" t="str">
        <f t="shared" si="55"/>
        <v/>
      </c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AA193" s="59"/>
      <c r="AB193" s="59"/>
      <c r="AC193" s="59"/>
      <c r="AD193" s="59"/>
      <c r="AE193" s="59"/>
      <c r="AF193" s="59"/>
      <c r="AG193" s="59"/>
      <c r="AH193" s="65"/>
      <c r="BF193" s="65"/>
      <c r="BG193" s="65"/>
      <c r="BI193" s="65"/>
    </row>
    <row r="194" spans="4:61">
      <c r="D194" s="11" t="str">
        <f t="shared" si="56"/>
        <v/>
      </c>
      <c r="E194" s="11" t="str">
        <f t="shared" si="50"/>
        <v/>
      </c>
      <c r="F194" s="55" t="str">
        <f t="shared" si="51"/>
        <v/>
      </c>
      <c r="G194" s="14" t="str">
        <f t="shared" si="52"/>
        <v/>
      </c>
      <c r="H194" s="55" t="str">
        <f t="shared" si="53"/>
        <v/>
      </c>
      <c r="I194" s="11"/>
      <c r="J194" s="157"/>
      <c r="K194" s="11">
        <f t="shared" si="54"/>
        <v>0</v>
      </c>
      <c r="L194" s="55" t="str">
        <f t="shared" si="55"/>
        <v/>
      </c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AA194" s="59"/>
      <c r="AB194" s="59"/>
      <c r="AC194" s="59"/>
      <c r="AD194" s="59"/>
      <c r="AE194" s="59"/>
      <c r="AF194" s="59"/>
      <c r="AG194" s="59"/>
      <c r="AH194" s="65"/>
      <c r="BF194" s="65"/>
      <c r="BG194" s="65"/>
      <c r="BI194" s="65"/>
    </row>
    <row r="195" spans="4:61">
      <c r="D195" s="11" t="str">
        <f t="shared" si="56"/>
        <v/>
      </c>
      <c r="E195" s="11" t="str">
        <f t="shared" si="50"/>
        <v/>
      </c>
      <c r="F195" s="55" t="str">
        <f t="shared" si="51"/>
        <v/>
      </c>
      <c r="G195" s="14" t="str">
        <f t="shared" si="52"/>
        <v/>
      </c>
      <c r="H195" s="55" t="str">
        <f t="shared" si="53"/>
        <v/>
      </c>
      <c r="I195" s="11"/>
      <c r="J195" s="157"/>
      <c r="K195" s="11">
        <f t="shared" si="54"/>
        <v>0</v>
      </c>
      <c r="L195" s="55" t="str">
        <f t="shared" si="55"/>
        <v/>
      </c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AA195" s="59"/>
      <c r="AB195" s="59"/>
      <c r="AC195" s="59"/>
      <c r="AD195" s="59"/>
      <c r="AE195" s="59"/>
      <c r="AF195" s="59"/>
      <c r="AG195" s="59"/>
      <c r="AH195" s="65"/>
      <c r="BF195" s="65"/>
      <c r="BG195" s="65"/>
      <c r="BI195" s="65"/>
    </row>
    <row r="196" spans="4:61">
      <c r="D196" s="11" t="str">
        <f t="shared" si="56"/>
        <v/>
      </c>
      <c r="E196" s="11" t="str">
        <f t="shared" ref="E196:E259" si="57">IF(D196="","",IF(ISERROR(INDEX($A$19:$B$28,MATCH(D196,$A$19:$A$28,0),2)),0,INDEX($A$19:$B$28,MATCH(D196,$A$19:$A$28,0),2)))</f>
        <v/>
      </c>
      <c r="F196" s="55" t="str">
        <f t="shared" ref="F196:F259" si="58">IF(D196="","",IF(emi&gt;(L195*(1+rate/freq)),IF((L195*(1+rate/freq))&lt;0,0,(L195*(1+rate/freq))),emi))</f>
        <v/>
      </c>
      <c r="G196" s="14" t="str">
        <f t="shared" ref="G196:G259" si="59">IF(D196="","",IF(L195&lt;0,0,L195)*rate/freq)</f>
        <v/>
      </c>
      <c r="H196" s="55" t="str">
        <f t="shared" si="53"/>
        <v/>
      </c>
      <c r="I196" s="11"/>
      <c r="J196" s="157"/>
      <c r="K196" s="11">
        <f t="shared" si="54"/>
        <v>0</v>
      </c>
      <c r="L196" s="55" t="str">
        <f t="shared" si="55"/>
        <v/>
      </c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AA196" s="59"/>
      <c r="AB196" s="59"/>
      <c r="AC196" s="59"/>
      <c r="AD196" s="59"/>
      <c r="AE196" s="59"/>
      <c r="AF196" s="59"/>
      <c r="AG196" s="59"/>
      <c r="AH196" s="65"/>
      <c r="BF196" s="65"/>
      <c r="BG196" s="65"/>
      <c r="BI196" s="65"/>
    </row>
    <row r="197" spans="4:61">
      <c r="D197" s="11" t="str">
        <f t="shared" si="56"/>
        <v/>
      </c>
      <c r="E197" s="11" t="str">
        <f t="shared" si="57"/>
        <v/>
      </c>
      <c r="F197" s="55" t="str">
        <f t="shared" si="58"/>
        <v/>
      </c>
      <c r="G197" s="14" t="str">
        <f t="shared" si="59"/>
        <v/>
      </c>
      <c r="H197" s="55" t="str">
        <f t="shared" ref="H197:H260" si="60">IF(D197="","",F197-G197)</f>
        <v/>
      </c>
      <c r="I197" s="11"/>
      <c r="J197" s="157"/>
      <c r="K197" s="11">
        <f t="shared" ref="K197:K260" si="61">IF(L196=0,0,J197)</f>
        <v>0</v>
      </c>
      <c r="L197" s="55" t="str">
        <f t="shared" ref="L197:L260" si="62">IF(D197="","",IF(L196&lt;=0,0,IF(L196+E197-H197-I197-K197&lt;0,0,L196+E197-H197-I197-K197)))</f>
        <v/>
      </c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AA197" s="59"/>
      <c r="AB197" s="59"/>
      <c r="AC197" s="59"/>
      <c r="AD197" s="59"/>
      <c r="AE197" s="59"/>
      <c r="AF197" s="59"/>
      <c r="AG197" s="59"/>
      <c r="AH197" s="65"/>
      <c r="BF197" s="65"/>
      <c r="BG197" s="65"/>
      <c r="BI197" s="65"/>
    </row>
    <row r="198" spans="4:61">
      <c r="D198" s="11" t="str">
        <f t="shared" si="56"/>
        <v/>
      </c>
      <c r="E198" s="11" t="str">
        <f t="shared" si="57"/>
        <v/>
      </c>
      <c r="F198" s="55" t="str">
        <f t="shared" si="58"/>
        <v/>
      </c>
      <c r="G198" s="14" t="str">
        <f t="shared" si="59"/>
        <v/>
      </c>
      <c r="H198" s="55" t="str">
        <f t="shared" si="60"/>
        <v/>
      </c>
      <c r="I198" s="11"/>
      <c r="J198" s="157"/>
      <c r="K198" s="11">
        <f t="shared" si="61"/>
        <v>0</v>
      </c>
      <c r="L198" s="55" t="str">
        <f t="shared" si="62"/>
        <v/>
      </c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AA198" s="59"/>
      <c r="AB198" s="59"/>
      <c r="AC198" s="59"/>
      <c r="AD198" s="59"/>
      <c r="AE198" s="59"/>
      <c r="AF198" s="59"/>
      <c r="AG198" s="59"/>
      <c r="AH198" s="65"/>
      <c r="BF198" s="65"/>
      <c r="BG198" s="65"/>
      <c r="BI198" s="65"/>
    </row>
    <row r="199" spans="4:61">
      <c r="D199" s="11" t="str">
        <f t="shared" si="56"/>
        <v/>
      </c>
      <c r="E199" s="11" t="str">
        <f t="shared" si="57"/>
        <v/>
      </c>
      <c r="F199" s="55" t="str">
        <f t="shared" si="58"/>
        <v/>
      </c>
      <c r="G199" s="14" t="str">
        <f t="shared" si="59"/>
        <v/>
      </c>
      <c r="H199" s="55" t="str">
        <f t="shared" si="60"/>
        <v/>
      </c>
      <c r="I199" s="11"/>
      <c r="J199" s="157"/>
      <c r="K199" s="11">
        <f t="shared" si="61"/>
        <v>0</v>
      </c>
      <c r="L199" s="55" t="str">
        <f t="shared" si="62"/>
        <v/>
      </c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AA199" s="59"/>
      <c r="AB199" s="59"/>
      <c r="AC199" s="59"/>
      <c r="AD199" s="59"/>
      <c r="AE199" s="59"/>
      <c r="AF199" s="59"/>
      <c r="AG199" s="59"/>
      <c r="AH199" s="65"/>
      <c r="BF199" s="65"/>
      <c r="BG199" s="65"/>
      <c r="BI199" s="65"/>
    </row>
    <row r="200" spans="4:61">
      <c r="D200" s="11" t="str">
        <f t="shared" si="56"/>
        <v/>
      </c>
      <c r="E200" s="11" t="str">
        <f t="shared" si="57"/>
        <v/>
      </c>
      <c r="F200" s="55" t="str">
        <f t="shared" si="58"/>
        <v/>
      </c>
      <c r="G200" s="14" t="str">
        <f t="shared" si="59"/>
        <v/>
      </c>
      <c r="H200" s="55" t="str">
        <f t="shared" si="60"/>
        <v/>
      </c>
      <c r="I200" s="11"/>
      <c r="J200" s="157"/>
      <c r="K200" s="11">
        <f t="shared" si="61"/>
        <v>0</v>
      </c>
      <c r="L200" s="55" t="str">
        <f t="shared" si="62"/>
        <v/>
      </c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AA200" s="59"/>
      <c r="AB200" s="59"/>
      <c r="AC200" s="59"/>
      <c r="AD200" s="59"/>
      <c r="AE200" s="59"/>
      <c r="AF200" s="59"/>
      <c r="AG200" s="59"/>
      <c r="AH200" s="65"/>
      <c r="BF200" s="65"/>
      <c r="BG200" s="65"/>
      <c r="BI200" s="65"/>
    </row>
    <row r="201" spans="4:61">
      <c r="D201" s="11" t="str">
        <f t="shared" si="56"/>
        <v/>
      </c>
      <c r="E201" s="11" t="str">
        <f t="shared" si="57"/>
        <v/>
      </c>
      <c r="F201" s="55" t="str">
        <f t="shared" si="58"/>
        <v/>
      </c>
      <c r="G201" s="14" t="str">
        <f t="shared" si="59"/>
        <v/>
      </c>
      <c r="H201" s="55" t="str">
        <f t="shared" si="60"/>
        <v/>
      </c>
      <c r="I201" s="11"/>
      <c r="J201" s="157"/>
      <c r="K201" s="11">
        <f t="shared" si="61"/>
        <v>0</v>
      </c>
      <c r="L201" s="55" t="str">
        <f t="shared" si="62"/>
        <v/>
      </c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AA201" s="59"/>
      <c r="AB201" s="59"/>
      <c r="AC201" s="59"/>
      <c r="AD201" s="59"/>
      <c r="AE201" s="59"/>
      <c r="AF201" s="59"/>
      <c r="AG201" s="59"/>
      <c r="AH201" s="65"/>
      <c r="BF201" s="65"/>
      <c r="BG201" s="65"/>
      <c r="BI201" s="65"/>
    </row>
    <row r="202" spans="4:61">
      <c r="D202" s="11" t="str">
        <f t="shared" si="56"/>
        <v/>
      </c>
      <c r="E202" s="11" t="str">
        <f t="shared" si="57"/>
        <v/>
      </c>
      <c r="F202" s="55" t="str">
        <f t="shared" si="58"/>
        <v/>
      </c>
      <c r="G202" s="14" t="str">
        <f t="shared" si="59"/>
        <v/>
      </c>
      <c r="H202" s="55" t="str">
        <f t="shared" si="60"/>
        <v/>
      </c>
      <c r="I202" s="11"/>
      <c r="J202" s="157"/>
      <c r="K202" s="11">
        <f t="shared" si="61"/>
        <v>0</v>
      </c>
      <c r="L202" s="55" t="str">
        <f t="shared" si="62"/>
        <v/>
      </c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AA202" s="59"/>
      <c r="AB202" s="59"/>
      <c r="AC202" s="59"/>
      <c r="AD202" s="59"/>
      <c r="AE202" s="59"/>
      <c r="AF202" s="59"/>
      <c r="AG202" s="59"/>
      <c r="AH202" s="65"/>
      <c r="BF202" s="65"/>
      <c r="BG202" s="65"/>
      <c r="BI202" s="65"/>
    </row>
    <row r="203" spans="4:61">
      <c r="D203" s="11" t="str">
        <f t="shared" si="56"/>
        <v/>
      </c>
      <c r="E203" s="11" t="str">
        <f t="shared" si="57"/>
        <v/>
      </c>
      <c r="F203" s="55" t="str">
        <f t="shared" si="58"/>
        <v/>
      </c>
      <c r="G203" s="14" t="str">
        <f t="shared" si="59"/>
        <v/>
      </c>
      <c r="H203" s="55" t="str">
        <f t="shared" si="60"/>
        <v/>
      </c>
      <c r="I203" s="11"/>
      <c r="J203" s="157"/>
      <c r="K203" s="11">
        <f t="shared" si="61"/>
        <v>0</v>
      </c>
      <c r="L203" s="55" t="str">
        <f t="shared" si="62"/>
        <v/>
      </c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AA203" s="59"/>
      <c r="AB203" s="59"/>
      <c r="AC203" s="59"/>
      <c r="AD203" s="59"/>
      <c r="AE203" s="59"/>
      <c r="AF203" s="59"/>
      <c r="AG203" s="59"/>
      <c r="AH203" s="65"/>
      <c r="BF203" s="65"/>
      <c r="BG203" s="65"/>
      <c r="BI203" s="65"/>
    </row>
    <row r="204" spans="4:61">
      <c r="D204" s="11" t="str">
        <f t="shared" si="56"/>
        <v/>
      </c>
      <c r="E204" s="11" t="str">
        <f t="shared" si="57"/>
        <v/>
      </c>
      <c r="F204" s="55" t="str">
        <f t="shared" si="58"/>
        <v/>
      </c>
      <c r="G204" s="14" t="str">
        <f t="shared" si="59"/>
        <v/>
      </c>
      <c r="H204" s="55" t="str">
        <f t="shared" si="60"/>
        <v/>
      </c>
      <c r="I204" s="11"/>
      <c r="J204" s="157"/>
      <c r="K204" s="11">
        <f t="shared" si="61"/>
        <v>0</v>
      </c>
      <c r="L204" s="55" t="str">
        <f t="shared" si="62"/>
        <v/>
      </c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AA204" s="59"/>
      <c r="AB204" s="59"/>
      <c r="AC204" s="59"/>
      <c r="AD204" s="59"/>
      <c r="AE204" s="59"/>
      <c r="AF204" s="59"/>
      <c r="AG204" s="59"/>
      <c r="AH204" s="65"/>
      <c r="BF204" s="65"/>
      <c r="BG204" s="65"/>
      <c r="BI204" s="65"/>
    </row>
    <row r="205" spans="4:61">
      <c r="D205" s="11" t="str">
        <f t="shared" si="56"/>
        <v/>
      </c>
      <c r="E205" s="11" t="str">
        <f t="shared" si="57"/>
        <v/>
      </c>
      <c r="F205" s="55" t="str">
        <f t="shared" si="58"/>
        <v/>
      </c>
      <c r="G205" s="14" t="str">
        <f t="shared" si="59"/>
        <v/>
      </c>
      <c r="H205" s="55" t="str">
        <f t="shared" si="60"/>
        <v/>
      </c>
      <c r="I205" s="11"/>
      <c r="J205" s="157"/>
      <c r="K205" s="11">
        <f t="shared" si="61"/>
        <v>0</v>
      </c>
      <c r="L205" s="55" t="str">
        <f t="shared" si="62"/>
        <v/>
      </c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AA205" s="59"/>
      <c r="AB205" s="59"/>
      <c r="AC205" s="59"/>
      <c r="AD205" s="59"/>
      <c r="AE205" s="59"/>
      <c r="AF205" s="59"/>
      <c r="AG205" s="59"/>
      <c r="AH205" s="65"/>
      <c r="BF205" s="65"/>
      <c r="BG205" s="65"/>
      <c r="BI205" s="65"/>
    </row>
    <row r="206" spans="4:61">
      <c r="D206" s="11" t="str">
        <f t="shared" si="56"/>
        <v/>
      </c>
      <c r="E206" s="11" t="str">
        <f t="shared" si="57"/>
        <v/>
      </c>
      <c r="F206" s="55" t="str">
        <f t="shared" si="58"/>
        <v/>
      </c>
      <c r="G206" s="14" t="str">
        <f t="shared" si="59"/>
        <v/>
      </c>
      <c r="H206" s="55" t="str">
        <f t="shared" si="60"/>
        <v/>
      </c>
      <c r="I206" s="11"/>
      <c r="J206" s="157"/>
      <c r="K206" s="11">
        <f t="shared" si="61"/>
        <v>0</v>
      </c>
      <c r="L206" s="55" t="str">
        <f t="shared" si="62"/>
        <v/>
      </c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AA206" s="59"/>
      <c r="AB206" s="59"/>
      <c r="AC206" s="59"/>
      <c r="AD206" s="59"/>
      <c r="AE206" s="59"/>
      <c r="AF206" s="59"/>
      <c r="AG206" s="59"/>
      <c r="AH206" s="65"/>
      <c r="BF206" s="65"/>
      <c r="BG206" s="65"/>
      <c r="BI206" s="65"/>
    </row>
    <row r="207" spans="4:61">
      <c r="D207" s="11" t="str">
        <f t="shared" si="56"/>
        <v/>
      </c>
      <c r="E207" s="11" t="str">
        <f t="shared" si="57"/>
        <v/>
      </c>
      <c r="F207" s="55" t="str">
        <f t="shared" si="58"/>
        <v/>
      </c>
      <c r="G207" s="14" t="str">
        <f t="shared" si="59"/>
        <v/>
      </c>
      <c r="H207" s="55" t="str">
        <f t="shared" si="60"/>
        <v/>
      </c>
      <c r="I207" s="11"/>
      <c r="J207" s="157"/>
      <c r="K207" s="11">
        <f t="shared" si="61"/>
        <v>0</v>
      </c>
      <c r="L207" s="55" t="str">
        <f t="shared" si="62"/>
        <v/>
      </c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AA207" s="59"/>
      <c r="AB207" s="59"/>
      <c r="AC207" s="59"/>
      <c r="AD207" s="59"/>
      <c r="AE207" s="59"/>
      <c r="AF207" s="59"/>
      <c r="AG207" s="59"/>
      <c r="AH207" s="65"/>
      <c r="BF207" s="65"/>
      <c r="BG207" s="65"/>
      <c r="BI207" s="65"/>
    </row>
    <row r="208" spans="4:61">
      <c r="D208" s="11" t="str">
        <f t="shared" si="56"/>
        <v/>
      </c>
      <c r="E208" s="11" t="str">
        <f t="shared" si="57"/>
        <v/>
      </c>
      <c r="F208" s="55" t="str">
        <f t="shared" si="58"/>
        <v/>
      </c>
      <c r="G208" s="14" t="str">
        <f t="shared" si="59"/>
        <v/>
      </c>
      <c r="H208" s="55" t="str">
        <f t="shared" si="60"/>
        <v/>
      </c>
      <c r="I208" s="11"/>
      <c r="J208" s="157"/>
      <c r="K208" s="11">
        <f t="shared" si="61"/>
        <v>0</v>
      </c>
      <c r="L208" s="55" t="str">
        <f t="shared" si="62"/>
        <v/>
      </c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AA208" s="59"/>
      <c r="AB208" s="59"/>
      <c r="AC208" s="59"/>
      <c r="AD208" s="59"/>
      <c r="AE208" s="59"/>
      <c r="AF208" s="59"/>
      <c r="AG208" s="59"/>
      <c r="AH208" s="65"/>
      <c r="BF208" s="65"/>
      <c r="BG208" s="65"/>
      <c r="BI208" s="65"/>
    </row>
    <row r="209" spans="4:61">
      <c r="D209" s="11" t="str">
        <f t="shared" si="56"/>
        <v/>
      </c>
      <c r="E209" s="11" t="str">
        <f t="shared" si="57"/>
        <v/>
      </c>
      <c r="F209" s="55" t="str">
        <f t="shared" si="58"/>
        <v/>
      </c>
      <c r="G209" s="14" t="str">
        <f t="shared" si="59"/>
        <v/>
      </c>
      <c r="H209" s="55" t="str">
        <f t="shared" si="60"/>
        <v/>
      </c>
      <c r="I209" s="11"/>
      <c r="J209" s="157"/>
      <c r="K209" s="11">
        <f t="shared" si="61"/>
        <v>0</v>
      </c>
      <c r="L209" s="55" t="str">
        <f t="shared" si="62"/>
        <v/>
      </c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AA209" s="59"/>
      <c r="AB209" s="59"/>
      <c r="AC209" s="59"/>
      <c r="AD209" s="59"/>
      <c r="AE209" s="59"/>
      <c r="AF209" s="59"/>
      <c r="AG209" s="59"/>
      <c r="AH209" s="65"/>
      <c r="BF209" s="65"/>
      <c r="BG209" s="65"/>
      <c r="BI209" s="65"/>
    </row>
    <row r="210" spans="4:61">
      <c r="D210" s="11" t="str">
        <f t="shared" si="56"/>
        <v/>
      </c>
      <c r="E210" s="11" t="str">
        <f t="shared" si="57"/>
        <v/>
      </c>
      <c r="F210" s="55" t="str">
        <f t="shared" si="58"/>
        <v/>
      </c>
      <c r="G210" s="14" t="str">
        <f t="shared" si="59"/>
        <v/>
      </c>
      <c r="H210" s="55" t="str">
        <f t="shared" si="60"/>
        <v/>
      </c>
      <c r="I210" s="11"/>
      <c r="J210" s="157"/>
      <c r="K210" s="11">
        <f t="shared" si="61"/>
        <v>0</v>
      </c>
      <c r="L210" s="55" t="str">
        <f t="shared" si="62"/>
        <v/>
      </c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AA210" s="59"/>
      <c r="AB210" s="59"/>
      <c r="AC210" s="59"/>
      <c r="AD210" s="59"/>
      <c r="AE210" s="59"/>
      <c r="AF210" s="59"/>
      <c r="AG210" s="59"/>
      <c r="AH210" s="65"/>
      <c r="BF210" s="65"/>
      <c r="BG210" s="65"/>
      <c r="BI210" s="65"/>
    </row>
    <row r="211" spans="4:61">
      <c r="D211" s="11" t="str">
        <f t="shared" si="56"/>
        <v/>
      </c>
      <c r="E211" s="11" t="str">
        <f t="shared" si="57"/>
        <v/>
      </c>
      <c r="F211" s="55" t="str">
        <f t="shared" si="58"/>
        <v/>
      </c>
      <c r="G211" s="14" t="str">
        <f t="shared" si="59"/>
        <v/>
      </c>
      <c r="H211" s="55" t="str">
        <f t="shared" si="60"/>
        <v/>
      </c>
      <c r="I211" s="11"/>
      <c r="J211" s="157"/>
      <c r="K211" s="11">
        <f t="shared" si="61"/>
        <v>0</v>
      </c>
      <c r="L211" s="55" t="str">
        <f t="shared" si="62"/>
        <v/>
      </c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AA211" s="59"/>
      <c r="AB211" s="59"/>
      <c r="AC211" s="59"/>
      <c r="AD211" s="59"/>
      <c r="AE211" s="59"/>
      <c r="AF211" s="59"/>
      <c r="AG211" s="59"/>
      <c r="AH211" s="65"/>
      <c r="BF211" s="65"/>
      <c r="BG211" s="65"/>
      <c r="BI211" s="65"/>
    </row>
    <row r="212" spans="4:61">
      <c r="D212" s="11" t="str">
        <f t="shared" si="56"/>
        <v/>
      </c>
      <c r="E212" s="11" t="str">
        <f t="shared" si="57"/>
        <v/>
      </c>
      <c r="F212" s="55" t="str">
        <f t="shared" si="58"/>
        <v/>
      </c>
      <c r="G212" s="14" t="str">
        <f t="shared" si="59"/>
        <v/>
      </c>
      <c r="H212" s="55" t="str">
        <f t="shared" si="60"/>
        <v/>
      </c>
      <c r="I212" s="11"/>
      <c r="J212" s="157"/>
      <c r="K212" s="11">
        <f t="shared" si="61"/>
        <v>0</v>
      </c>
      <c r="L212" s="55" t="str">
        <f t="shared" si="62"/>
        <v/>
      </c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AA212" s="59"/>
      <c r="AB212" s="59"/>
      <c r="AC212" s="59"/>
      <c r="AD212" s="59"/>
      <c r="AE212" s="59"/>
      <c r="AF212" s="59"/>
      <c r="AG212" s="59"/>
      <c r="AH212" s="65"/>
      <c r="BF212" s="65"/>
      <c r="BG212" s="65"/>
      <c r="BI212" s="65"/>
    </row>
    <row r="213" spans="4:61">
      <c r="D213" s="11" t="str">
        <f t="shared" si="56"/>
        <v/>
      </c>
      <c r="E213" s="11" t="str">
        <f t="shared" si="57"/>
        <v/>
      </c>
      <c r="F213" s="55" t="str">
        <f t="shared" si="58"/>
        <v/>
      </c>
      <c r="G213" s="14" t="str">
        <f t="shared" si="59"/>
        <v/>
      </c>
      <c r="H213" s="55" t="str">
        <f t="shared" si="60"/>
        <v/>
      </c>
      <c r="I213" s="11"/>
      <c r="J213" s="157"/>
      <c r="K213" s="11">
        <f t="shared" si="61"/>
        <v>0</v>
      </c>
      <c r="L213" s="55" t="str">
        <f t="shared" si="62"/>
        <v/>
      </c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AA213" s="59"/>
      <c r="AB213" s="59"/>
      <c r="AC213" s="59"/>
      <c r="AD213" s="59"/>
      <c r="AE213" s="59"/>
      <c r="AF213" s="59"/>
      <c r="AG213" s="59"/>
      <c r="AH213" s="65"/>
      <c r="BF213" s="65"/>
      <c r="BG213" s="65"/>
      <c r="BI213" s="65"/>
    </row>
    <row r="214" spans="4:61">
      <c r="D214" s="11" t="str">
        <f t="shared" si="56"/>
        <v/>
      </c>
      <c r="E214" s="11" t="str">
        <f t="shared" si="57"/>
        <v/>
      </c>
      <c r="F214" s="55" t="str">
        <f t="shared" si="58"/>
        <v/>
      </c>
      <c r="G214" s="14" t="str">
        <f t="shared" si="59"/>
        <v/>
      </c>
      <c r="H214" s="55" t="str">
        <f t="shared" si="60"/>
        <v/>
      </c>
      <c r="I214" s="11"/>
      <c r="J214" s="157"/>
      <c r="K214" s="11">
        <f t="shared" si="61"/>
        <v>0</v>
      </c>
      <c r="L214" s="55" t="str">
        <f t="shared" si="62"/>
        <v/>
      </c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AA214" s="59"/>
      <c r="AB214" s="59"/>
      <c r="AC214" s="59"/>
      <c r="AD214" s="59"/>
      <c r="AE214" s="59"/>
      <c r="AF214" s="59"/>
      <c r="AG214" s="59"/>
      <c r="AH214" s="65"/>
      <c r="BF214" s="65"/>
      <c r="BG214" s="65"/>
      <c r="BI214" s="65"/>
    </row>
    <row r="215" spans="4:61">
      <c r="D215" s="11" t="str">
        <f t="shared" si="56"/>
        <v/>
      </c>
      <c r="E215" s="11" t="str">
        <f t="shared" si="57"/>
        <v/>
      </c>
      <c r="F215" s="55" t="str">
        <f t="shared" si="58"/>
        <v/>
      </c>
      <c r="G215" s="14" t="str">
        <f t="shared" si="59"/>
        <v/>
      </c>
      <c r="H215" s="55" t="str">
        <f t="shared" si="60"/>
        <v/>
      </c>
      <c r="I215" s="11"/>
      <c r="J215" s="157"/>
      <c r="K215" s="11">
        <f t="shared" si="61"/>
        <v>0</v>
      </c>
      <c r="L215" s="55" t="str">
        <f t="shared" si="62"/>
        <v/>
      </c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AA215" s="59"/>
      <c r="AB215" s="59"/>
      <c r="AC215" s="59"/>
      <c r="AD215" s="59"/>
      <c r="AE215" s="59"/>
      <c r="AF215" s="59"/>
      <c r="AG215" s="59"/>
      <c r="AH215" s="65"/>
      <c r="BF215" s="65"/>
      <c r="BG215" s="65"/>
      <c r="BI215" s="65"/>
    </row>
    <row r="216" spans="4:61">
      <c r="D216" s="11" t="str">
        <f t="shared" si="56"/>
        <v/>
      </c>
      <c r="E216" s="11" t="str">
        <f t="shared" si="57"/>
        <v/>
      </c>
      <c r="F216" s="55" t="str">
        <f t="shared" si="58"/>
        <v/>
      </c>
      <c r="G216" s="14" t="str">
        <f t="shared" si="59"/>
        <v/>
      </c>
      <c r="H216" s="55" t="str">
        <f t="shared" si="60"/>
        <v/>
      </c>
      <c r="I216" s="11"/>
      <c r="J216" s="157"/>
      <c r="K216" s="11">
        <f t="shared" si="61"/>
        <v>0</v>
      </c>
      <c r="L216" s="55" t="str">
        <f t="shared" si="62"/>
        <v/>
      </c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AA216" s="59"/>
      <c r="AB216" s="59"/>
      <c r="AC216" s="59"/>
      <c r="AD216" s="59"/>
      <c r="AE216" s="59"/>
      <c r="AF216" s="59"/>
      <c r="AG216" s="59"/>
      <c r="AH216" s="65"/>
      <c r="BF216" s="65"/>
      <c r="BG216" s="65"/>
      <c r="BI216" s="65"/>
    </row>
    <row r="217" spans="4:61">
      <c r="D217" s="11" t="str">
        <f t="shared" si="56"/>
        <v/>
      </c>
      <c r="E217" s="11" t="str">
        <f t="shared" si="57"/>
        <v/>
      </c>
      <c r="F217" s="55" t="str">
        <f t="shared" si="58"/>
        <v/>
      </c>
      <c r="G217" s="14" t="str">
        <f t="shared" si="59"/>
        <v/>
      </c>
      <c r="H217" s="55" t="str">
        <f t="shared" si="60"/>
        <v/>
      </c>
      <c r="I217" s="11"/>
      <c r="J217" s="157"/>
      <c r="K217" s="11">
        <f t="shared" si="61"/>
        <v>0</v>
      </c>
      <c r="L217" s="55" t="str">
        <f t="shared" si="62"/>
        <v/>
      </c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AA217" s="59"/>
      <c r="AB217" s="59"/>
      <c r="AC217" s="59"/>
      <c r="AD217" s="59"/>
      <c r="AE217" s="59"/>
      <c r="AF217" s="59"/>
      <c r="AG217" s="59"/>
      <c r="AH217" s="65"/>
      <c r="BF217" s="65"/>
      <c r="BG217" s="65"/>
      <c r="BI217" s="65"/>
    </row>
    <row r="218" spans="4:61">
      <c r="D218" s="11" t="str">
        <f t="shared" si="56"/>
        <v/>
      </c>
      <c r="E218" s="11" t="str">
        <f t="shared" si="57"/>
        <v/>
      </c>
      <c r="F218" s="55" t="str">
        <f t="shared" si="58"/>
        <v/>
      </c>
      <c r="G218" s="14" t="str">
        <f t="shared" si="59"/>
        <v/>
      </c>
      <c r="H218" s="55" t="str">
        <f t="shared" si="60"/>
        <v/>
      </c>
      <c r="I218" s="11"/>
      <c r="J218" s="157"/>
      <c r="K218" s="11">
        <f t="shared" si="61"/>
        <v>0</v>
      </c>
      <c r="L218" s="55" t="str">
        <f t="shared" si="62"/>
        <v/>
      </c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AA218" s="59"/>
      <c r="AB218" s="59"/>
      <c r="AC218" s="59"/>
      <c r="AD218" s="59"/>
      <c r="AE218" s="59"/>
      <c r="AF218" s="59"/>
      <c r="AG218" s="59"/>
      <c r="AH218" s="65"/>
      <c r="BF218" s="65"/>
      <c r="BG218" s="65"/>
      <c r="BI218" s="65"/>
    </row>
    <row r="219" spans="4:61">
      <c r="D219" s="11" t="str">
        <f t="shared" si="56"/>
        <v/>
      </c>
      <c r="E219" s="11" t="str">
        <f t="shared" si="57"/>
        <v/>
      </c>
      <c r="F219" s="55" t="str">
        <f t="shared" si="58"/>
        <v/>
      </c>
      <c r="G219" s="14" t="str">
        <f t="shared" si="59"/>
        <v/>
      </c>
      <c r="H219" s="55" t="str">
        <f t="shared" si="60"/>
        <v/>
      </c>
      <c r="I219" s="11"/>
      <c r="J219" s="157"/>
      <c r="K219" s="11">
        <f t="shared" si="61"/>
        <v>0</v>
      </c>
      <c r="L219" s="55" t="str">
        <f t="shared" si="62"/>
        <v/>
      </c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AA219" s="59"/>
      <c r="AB219" s="59"/>
      <c r="AC219" s="59"/>
      <c r="AD219" s="59"/>
      <c r="AE219" s="59"/>
      <c r="AF219" s="59"/>
      <c r="AG219" s="59"/>
      <c r="AH219" s="65"/>
      <c r="BF219" s="65"/>
      <c r="BG219" s="65"/>
      <c r="BI219" s="65"/>
    </row>
    <row r="220" spans="4:61">
      <c r="D220" s="11" t="str">
        <f t="shared" si="56"/>
        <v/>
      </c>
      <c r="E220" s="11" t="str">
        <f t="shared" si="57"/>
        <v/>
      </c>
      <c r="F220" s="55" t="str">
        <f t="shared" si="58"/>
        <v/>
      </c>
      <c r="G220" s="14" t="str">
        <f t="shared" si="59"/>
        <v/>
      </c>
      <c r="H220" s="55" t="str">
        <f t="shared" si="60"/>
        <v/>
      </c>
      <c r="I220" s="11"/>
      <c r="J220" s="157"/>
      <c r="K220" s="11">
        <f t="shared" si="61"/>
        <v>0</v>
      </c>
      <c r="L220" s="55" t="str">
        <f t="shared" si="62"/>
        <v/>
      </c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AA220" s="59"/>
      <c r="AB220" s="59"/>
      <c r="AC220" s="59"/>
      <c r="AD220" s="59"/>
      <c r="AE220" s="59"/>
      <c r="AF220" s="59"/>
      <c r="AG220" s="59"/>
      <c r="AH220" s="65"/>
      <c r="BF220" s="65"/>
      <c r="BG220" s="65"/>
      <c r="BI220" s="65"/>
    </row>
    <row r="221" spans="4:61">
      <c r="D221" s="11" t="str">
        <f t="shared" si="56"/>
        <v/>
      </c>
      <c r="E221" s="11" t="str">
        <f t="shared" si="57"/>
        <v/>
      </c>
      <c r="F221" s="55" t="str">
        <f t="shared" si="58"/>
        <v/>
      </c>
      <c r="G221" s="14" t="str">
        <f t="shared" si="59"/>
        <v/>
      </c>
      <c r="H221" s="55" t="str">
        <f t="shared" si="60"/>
        <v/>
      </c>
      <c r="I221" s="11"/>
      <c r="J221" s="157"/>
      <c r="K221" s="11">
        <f t="shared" si="61"/>
        <v>0</v>
      </c>
      <c r="L221" s="55" t="str">
        <f t="shared" si="62"/>
        <v/>
      </c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AA221" s="59"/>
      <c r="AB221" s="59"/>
      <c r="AC221" s="59"/>
      <c r="AD221" s="59"/>
      <c r="AE221" s="59"/>
      <c r="AF221" s="59"/>
      <c r="AG221" s="59"/>
      <c r="AH221" s="65"/>
      <c r="BF221" s="65"/>
      <c r="BG221" s="65"/>
      <c r="BI221" s="65"/>
    </row>
    <row r="222" spans="4:61">
      <c r="D222" s="11" t="str">
        <f t="shared" si="56"/>
        <v/>
      </c>
      <c r="E222" s="11" t="str">
        <f t="shared" si="57"/>
        <v/>
      </c>
      <c r="F222" s="55" t="str">
        <f t="shared" si="58"/>
        <v/>
      </c>
      <c r="G222" s="14" t="str">
        <f t="shared" si="59"/>
        <v/>
      </c>
      <c r="H222" s="55" t="str">
        <f t="shared" si="60"/>
        <v/>
      </c>
      <c r="I222" s="11"/>
      <c r="J222" s="157"/>
      <c r="K222" s="11">
        <f t="shared" si="61"/>
        <v>0</v>
      </c>
      <c r="L222" s="55" t="str">
        <f t="shared" si="62"/>
        <v/>
      </c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AA222" s="59"/>
      <c r="AB222" s="59"/>
      <c r="AC222" s="59"/>
      <c r="AD222" s="59"/>
      <c r="AE222" s="59"/>
      <c r="AF222" s="59"/>
      <c r="AG222" s="59"/>
      <c r="AH222" s="65"/>
      <c r="BF222" s="65"/>
      <c r="BG222" s="65"/>
      <c r="BI222" s="65"/>
    </row>
    <row r="223" spans="4:61">
      <c r="D223" s="11" t="str">
        <f t="shared" si="56"/>
        <v/>
      </c>
      <c r="E223" s="11" t="str">
        <f t="shared" si="57"/>
        <v/>
      </c>
      <c r="F223" s="55" t="str">
        <f t="shared" si="58"/>
        <v/>
      </c>
      <c r="G223" s="14" t="str">
        <f t="shared" si="59"/>
        <v/>
      </c>
      <c r="H223" s="55" t="str">
        <f t="shared" si="60"/>
        <v/>
      </c>
      <c r="I223" s="11"/>
      <c r="J223" s="157"/>
      <c r="K223" s="11">
        <f t="shared" si="61"/>
        <v>0</v>
      </c>
      <c r="L223" s="55" t="str">
        <f t="shared" si="62"/>
        <v/>
      </c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AA223" s="59"/>
      <c r="AB223" s="59"/>
      <c r="AC223" s="59"/>
      <c r="AD223" s="59"/>
      <c r="AE223" s="59"/>
      <c r="AF223" s="59"/>
      <c r="AG223" s="59"/>
      <c r="AH223" s="65"/>
      <c r="BF223" s="65"/>
      <c r="BG223" s="65"/>
      <c r="BI223" s="65"/>
    </row>
    <row r="224" spans="4:61">
      <c r="D224" s="11" t="str">
        <f t="shared" si="56"/>
        <v/>
      </c>
      <c r="E224" s="11" t="str">
        <f t="shared" si="57"/>
        <v/>
      </c>
      <c r="F224" s="55" t="str">
        <f t="shared" si="58"/>
        <v/>
      </c>
      <c r="G224" s="14" t="str">
        <f t="shared" si="59"/>
        <v/>
      </c>
      <c r="H224" s="55" t="str">
        <f t="shared" si="60"/>
        <v/>
      </c>
      <c r="I224" s="11"/>
      <c r="J224" s="157"/>
      <c r="K224" s="11">
        <f t="shared" si="61"/>
        <v>0</v>
      </c>
      <c r="L224" s="55" t="str">
        <f t="shared" si="62"/>
        <v/>
      </c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AA224" s="59"/>
      <c r="AB224" s="59"/>
      <c r="AC224" s="59"/>
      <c r="AD224" s="59"/>
      <c r="AE224" s="59"/>
      <c r="AF224" s="59"/>
      <c r="AG224" s="59"/>
      <c r="AH224" s="65"/>
      <c r="BF224" s="65"/>
      <c r="BG224" s="65"/>
      <c r="BI224" s="65"/>
    </row>
    <row r="225" spans="4:61">
      <c r="D225" s="11" t="str">
        <f t="shared" si="56"/>
        <v/>
      </c>
      <c r="E225" s="11" t="str">
        <f t="shared" si="57"/>
        <v/>
      </c>
      <c r="F225" s="55" t="str">
        <f t="shared" si="58"/>
        <v/>
      </c>
      <c r="G225" s="14" t="str">
        <f t="shared" si="59"/>
        <v/>
      </c>
      <c r="H225" s="55" t="str">
        <f t="shared" si="60"/>
        <v/>
      </c>
      <c r="I225" s="11"/>
      <c r="J225" s="157"/>
      <c r="K225" s="11">
        <f t="shared" si="61"/>
        <v>0</v>
      </c>
      <c r="L225" s="55" t="str">
        <f t="shared" si="62"/>
        <v/>
      </c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AA225" s="59"/>
      <c r="AB225" s="59"/>
      <c r="AC225" s="59"/>
      <c r="AD225" s="59"/>
      <c r="AE225" s="59"/>
      <c r="AF225" s="59"/>
      <c r="AG225" s="59"/>
      <c r="AH225" s="65"/>
      <c r="BF225" s="65"/>
      <c r="BG225" s="65"/>
      <c r="BI225" s="65"/>
    </row>
    <row r="226" spans="4:61">
      <c r="D226" s="11" t="str">
        <f t="shared" si="56"/>
        <v/>
      </c>
      <c r="E226" s="11" t="str">
        <f t="shared" si="57"/>
        <v/>
      </c>
      <c r="F226" s="55" t="str">
        <f t="shared" si="58"/>
        <v/>
      </c>
      <c r="G226" s="14" t="str">
        <f t="shared" si="59"/>
        <v/>
      </c>
      <c r="H226" s="55" t="str">
        <f t="shared" si="60"/>
        <v/>
      </c>
      <c r="I226" s="11"/>
      <c r="J226" s="157"/>
      <c r="K226" s="11">
        <f t="shared" si="61"/>
        <v>0</v>
      </c>
      <c r="L226" s="55" t="str">
        <f t="shared" si="62"/>
        <v/>
      </c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AA226" s="59"/>
      <c r="AB226" s="59"/>
      <c r="AC226" s="59"/>
      <c r="AD226" s="59"/>
      <c r="AE226" s="59"/>
      <c r="AF226" s="59"/>
      <c r="AG226" s="59"/>
      <c r="AH226" s="65"/>
      <c r="BF226" s="65"/>
      <c r="BG226" s="65"/>
      <c r="BI226" s="65"/>
    </row>
    <row r="227" spans="4:61">
      <c r="D227" s="11" t="str">
        <f t="shared" si="56"/>
        <v/>
      </c>
      <c r="E227" s="11" t="str">
        <f t="shared" si="57"/>
        <v/>
      </c>
      <c r="F227" s="55" t="str">
        <f t="shared" si="58"/>
        <v/>
      </c>
      <c r="G227" s="14" t="str">
        <f t="shared" si="59"/>
        <v/>
      </c>
      <c r="H227" s="55" t="str">
        <f t="shared" si="60"/>
        <v/>
      </c>
      <c r="I227" s="11"/>
      <c r="J227" s="157"/>
      <c r="K227" s="11">
        <f t="shared" si="61"/>
        <v>0</v>
      </c>
      <c r="L227" s="55" t="str">
        <f t="shared" si="62"/>
        <v/>
      </c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AA227" s="59"/>
      <c r="AB227" s="59"/>
      <c r="AC227" s="59"/>
      <c r="AD227" s="59"/>
      <c r="AE227" s="59"/>
      <c r="AF227" s="59"/>
      <c r="AG227" s="59"/>
      <c r="AH227" s="65"/>
      <c r="BF227" s="65"/>
      <c r="BG227" s="65"/>
      <c r="BI227" s="65"/>
    </row>
    <row r="228" spans="4:61">
      <c r="D228" s="11" t="str">
        <f t="shared" si="56"/>
        <v/>
      </c>
      <c r="E228" s="11" t="str">
        <f t="shared" si="57"/>
        <v/>
      </c>
      <c r="F228" s="55" t="str">
        <f t="shared" si="58"/>
        <v/>
      </c>
      <c r="G228" s="14" t="str">
        <f t="shared" si="59"/>
        <v/>
      </c>
      <c r="H228" s="55" t="str">
        <f t="shared" si="60"/>
        <v/>
      </c>
      <c r="I228" s="11"/>
      <c r="J228" s="157"/>
      <c r="K228" s="11">
        <f t="shared" si="61"/>
        <v>0</v>
      </c>
      <c r="L228" s="55" t="str">
        <f t="shared" si="62"/>
        <v/>
      </c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AA228" s="59"/>
      <c r="AB228" s="59"/>
      <c r="AC228" s="59"/>
      <c r="AD228" s="59"/>
      <c r="AE228" s="59"/>
      <c r="AF228" s="59"/>
      <c r="AG228" s="59"/>
      <c r="AH228" s="65"/>
      <c r="BF228" s="65"/>
      <c r="BG228" s="65"/>
      <c r="BI228" s="65"/>
    </row>
    <row r="229" spans="4:61">
      <c r="D229" s="11" t="str">
        <f t="shared" ref="D229:D292" si="63">IF(D228&lt;term*freq,D228+1,"")</f>
        <v/>
      </c>
      <c r="E229" s="11" t="str">
        <f t="shared" si="57"/>
        <v/>
      </c>
      <c r="F229" s="55" t="str">
        <f t="shared" si="58"/>
        <v/>
      </c>
      <c r="G229" s="14" t="str">
        <f t="shared" si="59"/>
        <v/>
      </c>
      <c r="H229" s="55" t="str">
        <f t="shared" si="60"/>
        <v/>
      </c>
      <c r="I229" s="11"/>
      <c r="J229" s="157"/>
      <c r="K229" s="11">
        <f t="shared" si="61"/>
        <v>0</v>
      </c>
      <c r="L229" s="55" t="str">
        <f t="shared" si="62"/>
        <v/>
      </c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AA229" s="59"/>
      <c r="AB229" s="59"/>
      <c r="AC229" s="59"/>
      <c r="AD229" s="59"/>
      <c r="AE229" s="59"/>
      <c r="AF229" s="59"/>
      <c r="AG229" s="59"/>
      <c r="AH229" s="65"/>
      <c r="BF229" s="65"/>
      <c r="BG229" s="65"/>
      <c r="BI229" s="65"/>
    </row>
    <row r="230" spans="4:61">
      <c r="D230" s="11" t="str">
        <f t="shared" si="63"/>
        <v/>
      </c>
      <c r="E230" s="11" t="str">
        <f t="shared" si="57"/>
        <v/>
      </c>
      <c r="F230" s="55" t="str">
        <f t="shared" si="58"/>
        <v/>
      </c>
      <c r="G230" s="14" t="str">
        <f t="shared" si="59"/>
        <v/>
      </c>
      <c r="H230" s="55" t="str">
        <f t="shared" si="60"/>
        <v/>
      </c>
      <c r="I230" s="11"/>
      <c r="J230" s="157"/>
      <c r="K230" s="11">
        <f t="shared" si="61"/>
        <v>0</v>
      </c>
      <c r="L230" s="55" t="str">
        <f t="shared" si="62"/>
        <v/>
      </c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AA230" s="59"/>
      <c r="AB230" s="59"/>
      <c r="AC230" s="59"/>
      <c r="AD230" s="59"/>
      <c r="AE230" s="59"/>
      <c r="AF230" s="59"/>
      <c r="AG230" s="59"/>
      <c r="AH230" s="65"/>
      <c r="BF230" s="65"/>
      <c r="BG230" s="65"/>
      <c r="BI230" s="65"/>
    </row>
    <row r="231" spans="4:61">
      <c r="D231" s="11" t="str">
        <f t="shared" si="63"/>
        <v/>
      </c>
      <c r="E231" s="11" t="str">
        <f t="shared" si="57"/>
        <v/>
      </c>
      <c r="F231" s="55" t="str">
        <f t="shared" si="58"/>
        <v/>
      </c>
      <c r="G231" s="14" t="str">
        <f t="shared" si="59"/>
        <v/>
      </c>
      <c r="H231" s="55" t="str">
        <f t="shared" si="60"/>
        <v/>
      </c>
      <c r="I231" s="11"/>
      <c r="J231" s="157"/>
      <c r="K231" s="11">
        <f t="shared" si="61"/>
        <v>0</v>
      </c>
      <c r="L231" s="55" t="str">
        <f t="shared" si="62"/>
        <v/>
      </c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AA231" s="59"/>
      <c r="AB231" s="59"/>
      <c r="AC231" s="59"/>
      <c r="AD231" s="59"/>
      <c r="AE231" s="59"/>
      <c r="AF231" s="59"/>
      <c r="AG231" s="59"/>
      <c r="AH231" s="65"/>
      <c r="BF231" s="65"/>
      <c r="BG231" s="65"/>
      <c r="BI231" s="65"/>
    </row>
    <row r="232" spans="4:61">
      <c r="D232" s="11" t="str">
        <f t="shared" si="63"/>
        <v/>
      </c>
      <c r="E232" s="11" t="str">
        <f t="shared" si="57"/>
        <v/>
      </c>
      <c r="F232" s="55" t="str">
        <f t="shared" si="58"/>
        <v/>
      </c>
      <c r="G232" s="14" t="str">
        <f t="shared" si="59"/>
        <v/>
      </c>
      <c r="H232" s="55" t="str">
        <f t="shared" si="60"/>
        <v/>
      </c>
      <c r="I232" s="11"/>
      <c r="J232" s="157"/>
      <c r="K232" s="11">
        <f t="shared" si="61"/>
        <v>0</v>
      </c>
      <c r="L232" s="55" t="str">
        <f t="shared" si="62"/>
        <v/>
      </c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AA232" s="59"/>
      <c r="AB232" s="59"/>
      <c r="AC232" s="59"/>
      <c r="AD232" s="59"/>
      <c r="AE232" s="59"/>
      <c r="AF232" s="59"/>
      <c r="AG232" s="59"/>
      <c r="AH232" s="65"/>
      <c r="BF232" s="65"/>
      <c r="BG232" s="65"/>
      <c r="BI232" s="65"/>
    </row>
    <row r="233" spans="4:61">
      <c r="D233" s="11" t="str">
        <f t="shared" si="63"/>
        <v/>
      </c>
      <c r="E233" s="11" t="str">
        <f t="shared" si="57"/>
        <v/>
      </c>
      <c r="F233" s="55" t="str">
        <f t="shared" si="58"/>
        <v/>
      </c>
      <c r="G233" s="14" t="str">
        <f t="shared" si="59"/>
        <v/>
      </c>
      <c r="H233" s="55" t="str">
        <f t="shared" si="60"/>
        <v/>
      </c>
      <c r="I233" s="11"/>
      <c r="J233" s="157"/>
      <c r="K233" s="11">
        <f t="shared" si="61"/>
        <v>0</v>
      </c>
      <c r="L233" s="55" t="str">
        <f t="shared" si="62"/>
        <v/>
      </c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AA233" s="59"/>
      <c r="AB233" s="59"/>
      <c r="AC233" s="59"/>
      <c r="AD233" s="59"/>
      <c r="AE233" s="59"/>
      <c r="AF233" s="59"/>
      <c r="AG233" s="59"/>
      <c r="AH233" s="65"/>
      <c r="BF233" s="65"/>
      <c r="BG233" s="65"/>
      <c r="BI233" s="65"/>
    </row>
    <row r="234" spans="4:61">
      <c r="D234" s="11" t="str">
        <f t="shared" si="63"/>
        <v/>
      </c>
      <c r="E234" s="11" t="str">
        <f t="shared" si="57"/>
        <v/>
      </c>
      <c r="F234" s="55" t="str">
        <f t="shared" si="58"/>
        <v/>
      </c>
      <c r="G234" s="14" t="str">
        <f t="shared" si="59"/>
        <v/>
      </c>
      <c r="H234" s="55" t="str">
        <f t="shared" si="60"/>
        <v/>
      </c>
      <c r="I234" s="11"/>
      <c r="J234" s="157"/>
      <c r="K234" s="11">
        <f t="shared" si="61"/>
        <v>0</v>
      </c>
      <c r="L234" s="55" t="str">
        <f t="shared" si="62"/>
        <v/>
      </c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AA234" s="59"/>
      <c r="AB234" s="59"/>
      <c r="AC234" s="59"/>
      <c r="AD234" s="59"/>
      <c r="AE234" s="59"/>
      <c r="AF234" s="59"/>
      <c r="AG234" s="59"/>
      <c r="AH234" s="65"/>
      <c r="BF234" s="65"/>
      <c r="BG234" s="65"/>
      <c r="BI234" s="65"/>
    </row>
    <row r="235" spans="4:61">
      <c r="D235" s="11" t="str">
        <f t="shared" si="63"/>
        <v/>
      </c>
      <c r="E235" s="11" t="str">
        <f t="shared" si="57"/>
        <v/>
      </c>
      <c r="F235" s="55" t="str">
        <f t="shared" si="58"/>
        <v/>
      </c>
      <c r="G235" s="14" t="str">
        <f t="shared" si="59"/>
        <v/>
      </c>
      <c r="H235" s="55" t="str">
        <f t="shared" si="60"/>
        <v/>
      </c>
      <c r="I235" s="11"/>
      <c r="J235" s="157"/>
      <c r="K235" s="11">
        <f t="shared" si="61"/>
        <v>0</v>
      </c>
      <c r="L235" s="55" t="str">
        <f t="shared" si="62"/>
        <v/>
      </c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AA235" s="59"/>
      <c r="AB235" s="59"/>
      <c r="AC235" s="59"/>
      <c r="AD235" s="59"/>
      <c r="AE235" s="59"/>
      <c r="AF235" s="59"/>
      <c r="AG235" s="59"/>
      <c r="AH235" s="65"/>
      <c r="BF235" s="65"/>
      <c r="BG235" s="65"/>
      <c r="BI235" s="65"/>
    </row>
    <row r="236" spans="4:61">
      <c r="D236" s="11" t="str">
        <f t="shared" si="63"/>
        <v/>
      </c>
      <c r="E236" s="11" t="str">
        <f t="shared" si="57"/>
        <v/>
      </c>
      <c r="F236" s="55" t="str">
        <f t="shared" si="58"/>
        <v/>
      </c>
      <c r="G236" s="14" t="str">
        <f t="shared" si="59"/>
        <v/>
      </c>
      <c r="H236" s="55" t="str">
        <f t="shared" si="60"/>
        <v/>
      </c>
      <c r="I236" s="11"/>
      <c r="J236" s="157"/>
      <c r="K236" s="11">
        <f t="shared" si="61"/>
        <v>0</v>
      </c>
      <c r="L236" s="55" t="str">
        <f t="shared" si="62"/>
        <v/>
      </c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AA236" s="59"/>
      <c r="AB236" s="59"/>
      <c r="AC236" s="59"/>
      <c r="AD236" s="59"/>
      <c r="AE236" s="59"/>
      <c r="AF236" s="59"/>
      <c r="AG236" s="59"/>
      <c r="AH236" s="65"/>
      <c r="BF236" s="65"/>
      <c r="BG236" s="65"/>
      <c r="BI236" s="65"/>
    </row>
    <row r="237" spans="4:61">
      <c r="D237" s="11" t="str">
        <f t="shared" si="63"/>
        <v/>
      </c>
      <c r="E237" s="11" t="str">
        <f t="shared" si="57"/>
        <v/>
      </c>
      <c r="F237" s="55" t="str">
        <f t="shared" si="58"/>
        <v/>
      </c>
      <c r="G237" s="14" t="str">
        <f t="shared" si="59"/>
        <v/>
      </c>
      <c r="H237" s="55" t="str">
        <f t="shared" si="60"/>
        <v/>
      </c>
      <c r="I237" s="11"/>
      <c r="J237" s="157"/>
      <c r="K237" s="11">
        <f t="shared" si="61"/>
        <v>0</v>
      </c>
      <c r="L237" s="55" t="str">
        <f t="shared" si="62"/>
        <v/>
      </c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AA237" s="59"/>
      <c r="AB237" s="59"/>
      <c r="AC237" s="59"/>
      <c r="AD237" s="59"/>
      <c r="AE237" s="59"/>
      <c r="AF237" s="59"/>
      <c r="AG237" s="59"/>
      <c r="AH237" s="65"/>
      <c r="BF237" s="65"/>
      <c r="BG237" s="65"/>
      <c r="BI237" s="65"/>
    </row>
    <row r="238" spans="4:61">
      <c r="D238" s="11" t="str">
        <f t="shared" si="63"/>
        <v/>
      </c>
      <c r="E238" s="11" t="str">
        <f t="shared" si="57"/>
        <v/>
      </c>
      <c r="F238" s="55" t="str">
        <f t="shared" si="58"/>
        <v/>
      </c>
      <c r="G238" s="14" t="str">
        <f t="shared" si="59"/>
        <v/>
      </c>
      <c r="H238" s="55" t="str">
        <f t="shared" si="60"/>
        <v/>
      </c>
      <c r="I238" s="11"/>
      <c r="J238" s="157"/>
      <c r="K238" s="11">
        <f t="shared" si="61"/>
        <v>0</v>
      </c>
      <c r="L238" s="55" t="str">
        <f t="shared" si="62"/>
        <v/>
      </c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AA238" s="59"/>
      <c r="AB238" s="59"/>
      <c r="AC238" s="59"/>
      <c r="AD238" s="59"/>
      <c r="AE238" s="59"/>
      <c r="AF238" s="59"/>
      <c r="AG238" s="59"/>
      <c r="AH238" s="65"/>
      <c r="BF238" s="65"/>
      <c r="BG238" s="65"/>
      <c r="BI238" s="65"/>
    </row>
    <row r="239" spans="4:61">
      <c r="D239" s="11" t="str">
        <f t="shared" si="63"/>
        <v/>
      </c>
      <c r="E239" s="11" t="str">
        <f t="shared" si="57"/>
        <v/>
      </c>
      <c r="F239" s="55" t="str">
        <f t="shared" si="58"/>
        <v/>
      </c>
      <c r="G239" s="14" t="str">
        <f t="shared" si="59"/>
        <v/>
      </c>
      <c r="H239" s="55" t="str">
        <f t="shared" si="60"/>
        <v/>
      </c>
      <c r="I239" s="11"/>
      <c r="J239" s="157"/>
      <c r="K239" s="11">
        <f t="shared" si="61"/>
        <v>0</v>
      </c>
      <c r="L239" s="55" t="str">
        <f t="shared" si="62"/>
        <v/>
      </c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AA239" s="59"/>
      <c r="AB239" s="59"/>
      <c r="AC239" s="59"/>
      <c r="AD239" s="59"/>
      <c r="AE239" s="59"/>
      <c r="AF239" s="59"/>
      <c r="AG239" s="59"/>
      <c r="AH239" s="65"/>
      <c r="BF239" s="65"/>
      <c r="BG239" s="65"/>
      <c r="BI239" s="65"/>
    </row>
    <row r="240" spans="4:61">
      <c r="D240" s="11" t="str">
        <f t="shared" si="63"/>
        <v/>
      </c>
      <c r="E240" s="11" t="str">
        <f t="shared" si="57"/>
        <v/>
      </c>
      <c r="F240" s="55" t="str">
        <f t="shared" si="58"/>
        <v/>
      </c>
      <c r="G240" s="14" t="str">
        <f t="shared" si="59"/>
        <v/>
      </c>
      <c r="H240" s="55" t="str">
        <f t="shared" si="60"/>
        <v/>
      </c>
      <c r="I240" s="11"/>
      <c r="J240" s="157"/>
      <c r="K240" s="11">
        <f t="shared" si="61"/>
        <v>0</v>
      </c>
      <c r="L240" s="55" t="str">
        <f t="shared" si="62"/>
        <v/>
      </c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AA240" s="59"/>
      <c r="AB240" s="59"/>
      <c r="AC240" s="59"/>
      <c r="AD240" s="59"/>
      <c r="AE240" s="59"/>
      <c r="AF240" s="59"/>
      <c r="AG240" s="59"/>
      <c r="AH240" s="65"/>
      <c r="BF240" s="65"/>
      <c r="BG240" s="65"/>
      <c r="BI240" s="65"/>
    </row>
    <row r="241" spans="4:61">
      <c r="D241" s="11" t="str">
        <f t="shared" si="63"/>
        <v/>
      </c>
      <c r="E241" s="11" t="str">
        <f t="shared" si="57"/>
        <v/>
      </c>
      <c r="F241" s="55" t="str">
        <f t="shared" si="58"/>
        <v/>
      </c>
      <c r="G241" s="14" t="str">
        <f t="shared" si="59"/>
        <v/>
      </c>
      <c r="H241" s="55" t="str">
        <f t="shared" si="60"/>
        <v/>
      </c>
      <c r="I241" s="11"/>
      <c r="J241" s="157"/>
      <c r="K241" s="11">
        <f t="shared" si="61"/>
        <v>0</v>
      </c>
      <c r="L241" s="55" t="str">
        <f t="shared" si="62"/>
        <v/>
      </c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AA241" s="59"/>
      <c r="AB241" s="59"/>
      <c r="AC241" s="59"/>
      <c r="AD241" s="59"/>
      <c r="AE241" s="59"/>
      <c r="AF241" s="59"/>
      <c r="AG241" s="59"/>
      <c r="AH241" s="65"/>
      <c r="BF241" s="65"/>
      <c r="BG241" s="65"/>
      <c r="BI241" s="65"/>
    </row>
    <row r="242" spans="4:61">
      <c r="D242" s="11" t="str">
        <f t="shared" si="63"/>
        <v/>
      </c>
      <c r="E242" s="11" t="str">
        <f t="shared" si="57"/>
        <v/>
      </c>
      <c r="F242" s="55" t="str">
        <f t="shared" si="58"/>
        <v/>
      </c>
      <c r="G242" s="14" t="str">
        <f t="shared" si="59"/>
        <v/>
      </c>
      <c r="H242" s="55" t="str">
        <f t="shared" si="60"/>
        <v/>
      </c>
      <c r="I242" s="11"/>
      <c r="J242" s="157"/>
      <c r="K242" s="11">
        <f t="shared" si="61"/>
        <v>0</v>
      </c>
      <c r="L242" s="55" t="str">
        <f t="shared" si="62"/>
        <v/>
      </c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AA242" s="59"/>
      <c r="AB242" s="59"/>
      <c r="AC242" s="59"/>
      <c r="AD242" s="59"/>
      <c r="AE242" s="59"/>
      <c r="AF242" s="59"/>
      <c r="AG242" s="59"/>
      <c r="AH242" s="65"/>
      <c r="BF242" s="65"/>
      <c r="BG242" s="65"/>
      <c r="BI242" s="65"/>
    </row>
    <row r="243" spans="4:61">
      <c r="D243" s="11" t="str">
        <f t="shared" si="63"/>
        <v/>
      </c>
      <c r="E243" s="11" t="str">
        <f t="shared" si="57"/>
        <v/>
      </c>
      <c r="F243" s="55" t="str">
        <f t="shared" si="58"/>
        <v/>
      </c>
      <c r="G243" s="14" t="str">
        <f t="shared" si="59"/>
        <v/>
      </c>
      <c r="H243" s="55" t="str">
        <f t="shared" si="60"/>
        <v/>
      </c>
      <c r="I243" s="11"/>
      <c r="J243" s="157"/>
      <c r="K243" s="11">
        <f t="shared" si="61"/>
        <v>0</v>
      </c>
      <c r="L243" s="55" t="str">
        <f t="shared" si="62"/>
        <v/>
      </c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AA243" s="59"/>
      <c r="AB243" s="59"/>
      <c r="AC243" s="59"/>
      <c r="AD243" s="59"/>
      <c r="AE243" s="59"/>
      <c r="AF243" s="59"/>
      <c r="AG243" s="59"/>
      <c r="AH243" s="65"/>
      <c r="BF243" s="65"/>
      <c r="BG243" s="65"/>
      <c r="BI243" s="65"/>
    </row>
    <row r="244" spans="4:61">
      <c r="D244" s="11" t="str">
        <f t="shared" si="63"/>
        <v/>
      </c>
      <c r="E244" s="11" t="str">
        <f t="shared" si="57"/>
        <v/>
      </c>
      <c r="F244" s="55" t="str">
        <f t="shared" si="58"/>
        <v/>
      </c>
      <c r="G244" s="14" t="str">
        <f t="shared" si="59"/>
        <v/>
      </c>
      <c r="H244" s="55" t="str">
        <f t="shared" si="60"/>
        <v/>
      </c>
      <c r="I244" s="11"/>
      <c r="J244" s="157"/>
      <c r="K244" s="11">
        <f t="shared" si="61"/>
        <v>0</v>
      </c>
      <c r="L244" s="55" t="str">
        <f t="shared" si="62"/>
        <v/>
      </c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AA244" s="59"/>
      <c r="AB244" s="59"/>
      <c r="AC244" s="59"/>
      <c r="AD244" s="59"/>
      <c r="AE244" s="59"/>
      <c r="AF244" s="59"/>
      <c r="AG244" s="59"/>
      <c r="AH244" s="65"/>
      <c r="BF244" s="65"/>
      <c r="BG244" s="65"/>
      <c r="BI244" s="65"/>
    </row>
    <row r="245" spans="4:61">
      <c r="D245" s="11" t="str">
        <f t="shared" si="63"/>
        <v/>
      </c>
      <c r="E245" s="11" t="str">
        <f t="shared" si="57"/>
        <v/>
      </c>
      <c r="F245" s="55" t="str">
        <f t="shared" si="58"/>
        <v/>
      </c>
      <c r="G245" s="14" t="str">
        <f t="shared" si="59"/>
        <v/>
      </c>
      <c r="H245" s="55" t="str">
        <f t="shared" si="60"/>
        <v/>
      </c>
      <c r="I245" s="11"/>
      <c r="J245" s="157"/>
      <c r="K245" s="11">
        <f t="shared" si="61"/>
        <v>0</v>
      </c>
      <c r="L245" s="55" t="str">
        <f t="shared" si="62"/>
        <v/>
      </c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AA245" s="59"/>
      <c r="AB245" s="59"/>
      <c r="AC245" s="59"/>
      <c r="AD245" s="59"/>
      <c r="AE245" s="59"/>
      <c r="AF245" s="59"/>
      <c r="AG245" s="59"/>
      <c r="AH245" s="65"/>
      <c r="BF245" s="65"/>
      <c r="BG245" s="65"/>
      <c r="BI245" s="65"/>
    </row>
    <row r="246" spans="4:61">
      <c r="D246" s="11" t="str">
        <f t="shared" si="63"/>
        <v/>
      </c>
      <c r="E246" s="11" t="str">
        <f t="shared" si="57"/>
        <v/>
      </c>
      <c r="F246" s="55" t="str">
        <f t="shared" si="58"/>
        <v/>
      </c>
      <c r="G246" s="14" t="str">
        <f t="shared" si="59"/>
        <v/>
      </c>
      <c r="H246" s="55" t="str">
        <f t="shared" si="60"/>
        <v/>
      </c>
      <c r="I246" s="11"/>
      <c r="J246" s="157"/>
      <c r="K246" s="11">
        <f t="shared" si="61"/>
        <v>0</v>
      </c>
      <c r="L246" s="55" t="str">
        <f t="shared" si="62"/>
        <v/>
      </c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AA246" s="59"/>
      <c r="AB246" s="59"/>
      <c r="AC246" s="59"/>
      <c r="AD246" s="59"/>
      <c r="AE246" s="59"/>
      <c r="AF246" s="59"/>
      <c r="AG246" s="59"/>
      <c r="AH246" s="65"/>
      <c r="BF246" s="65"/>
      <c r="BG246" s="65"/>
      <c r="BI246" s="65"/>
    </row>
    <row r="247" spans="4:61">
      <c r="D247" s="11" t="str">
        <f t="shared" si="63"/>
        <v/>
      </c>
      <c r="E247" s="11" t="str">
        <f t="shared" si="57"/>
        <v/>
      </c>
      <c r="F247" s="55" t="str">
        <f t="shared" si="58"/>
        <v/>
      </c>
      <c r="G247" s="14" t="str">
        <f t="shared" si="59"/>
        <v/>
      </c>
      <c r="H247" s="55" t="str">
        <f t="shared" si="60"/>
        <v/>
      </c>
      <c r="I247" s="11"/>
      <c r="J247" s="157"/>
      <c r="K247" s="11">
        <f t="shared" si="61"/>
        <v>0</v>
      </c>
      <c r="L247" s="55" t="str">
        <f t="shared" si="62"/>
        <v/>
      </c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AA247" s="59"/>
      <c r="AB247" s="59"/>
      <c r="AC247" s="59"/>
      <c r="AD247" s="59"/>
      <c r="AE247" s="59"/>
      <c r="AF247" s="59"/>
      <c r="AG247" s="59"/>
      <c r="AH247" s="65"/>
      <c r="BF247" s="65"/>
      <c r="BG247" s="65"/>
      <c r="BI247" s="65"/>
    </row>
    <row r="248" spans="4:61">
      <c r="D248" s="11" t="str">
        <f t="shared" si="63"/>
        <v/>
      </c>
      <c r="E248" s="11" t="str">
        <f t="shared" si="57"/>
        <v/>
      </c>
      <c r="F248" s="55" t="str">
        <f t="shared" si="58"/>
        <v/>
      </c>
      <c r="G248" s="14" t="str">
        <f t="shared" si="59"/>
        <v/>
      </c>
      <c r="H248" s="55" t="str">
        <f t="shared" si="60"/>
        <v/>
      </c>
      <c r="I248" s="11"/>
      <c r="J248" s="157"/>
      <c r="K248" s="11">
        <f t="shared" si="61"/>
        <v>0</v>
      </c>
      <c r="L248" s="55" t="str">
        <f t="shared" si="62"/>
        <v/>
      </c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AA248" s="59"/>
      <c r="AB248" s="59"/>
      <c r="AC248" s="59"/>
      <c r="AD248" s="59"/>
      <c r="AE248" s="59"/>
      <c r="AF248" s="59"/>
      <c r="AG248" s="59"/>
      <c r="AH248" s="65"/>
      <c r="BF248" s="65"/>
      <c r="BG248" s="65"/>
      <c r="BI248" s="65"/>
    </row>
    <row r="249" spans="4:61">
      <c r="D249" s="11" t="str">
        <f t="shared" si="63"/>
        <v/>
      </c>
      <c r="E249" s="11" t="str">
        <f t="shared" si="57"/>
        <v/>
      </c>
      <c r="F249" s="55" t="str">
        <f t="shared" si="58"/>
        <v/>
      </c>
      <c r="G249" s="14" t="str">
        <f t="shared" si="59"/>
        <v/>
      </c>
      <c r="H249" s="55" t="str">
        <f t="shared" si="60"/>
        <v/>
      </c>
      <c r="I249" s="11"/>
      <c r="J249" s="157"/>
      <c r="K249" s="11">
        <f t="shared" si="61"/>
        <v>0</v>
      </c>
      <c r="L249" s="55" t="str">
        <f t="shared" si="62"/>
        <v/>
      </c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AA249" s="59"/>
      <c r="AB249" s="59"/>
      <c r="AC249" s="59"/>
      <c r="AD249" s="59"/>
      <c r="AE249" s="59"/>
      <c r="AF249" s="59"/>
      <c r="AG249" s="59"/>
      <c r="AH249" s="65"/>
      <c r="BF249" s="65"/>
      <c r="BG249" s="65"/>
      <c r="BI249" s="65"/>
    </row>
    <row r="250" spans="4:61">
      <c r="D250" s="11" t="str">
        <f t="shared" si="63"/>
        <v/>
      </c>
      <c r="E250" s="11" t="str">
        <f t="shared" si="57"/>
        <v/>
      </c>
      <c r="F250" s="55" t="str">
        <f t="shared" si="58"/>
        <v/>
      </c>
      <c r="G250" s="14" t="str">
        <f t="shared" si="59"/>
        <v/>
      </c>
      <c r="H250" s="55" t="str">
        <f t="shared" si="60"/>
        <v/>
      </c>
      <c r="I250" s="11"/>
      <c r="J250" s="157"/>
      <c r="K250" s="11">
        <f t="shared" si="61"/>
        <v>0</v>
      </c>
      <c r="L250" s="55" t="str">
        <f t="shared" si="62"/>
        <v/>
      </c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AA250" s="59"/>
      <c r="AB250" s="59"/>
      <c r="AC250" s="59"/>
      <c r="AD250" s="59"/>
      <c r="AE250" s="59"/>
      <c r="AF250" s="59"/>
      <c r="AG250" s="59"/>
      <c r="AH250" s="65"/>
      <c r="BF250" s="65"/>
      <c r="BG250" s="65"/>
      <c r="BI250" s="65"/>
    </row>
    <row r="251" spans="4:61">
      <c r="D251" s="11" t="str">
        <f t="shared" si="63"/>
        <v/>
      </c>
      <c r="E251" s="11" t="str">
        <f t="shared" si="57"/>
        <v/>
      </c>
      <c r="F251" s="55" t="str">
        <f t="shared" si="58"/>
        <v/>
      </c>
      <c r="G251" s="14" t="str">
        <f t="shared" si="59"/>
        <v/>
      </c>
      <c r="H251" s="55" t="str">
        <f t="shared" si="60"/>
        <v/>
      </c>
      <c r="I251" s="11"/>
      <c r="J251" s="157"/>
      <c r="K251" s="11">
        <f t="shared" si="61"/>
        <v>0</v>
      </c>
      <c r="L251" s="55" t="str">
        <f t="shared" si="62"/>
        <v/>
      </c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AA251" s="59"/>
      <c r="AB251" s="59"/>
      <c r="AC251" s="59"/>
      <c r="AD251" s="59"/>
      <c r="AE251" s="59"/>
      <c r="AF251" s="59"/>
      <c r="AG251" s="59"/>
      <c r="AH251" s="65"/>
      <c r="BF251" s="65"/>
      <c r="BG251" s="65"/>
      <c r="BI251" s="65"/>
    </row>
    <row r="252" spans="4:61">
      <c r="D252" s="11" t="str">
        <f t="shared" si="63"/>
        <v/>
      </c>
      <c r="E252" s="11" t="str">
        <f t="shared" si="57"/>
        <v/>
      </c>
      <c r="F252" s="55" t="str">
        <f t="shared" si="58"/>
        <v/>
      </c>
      <c r="G252" s="14" t="str">
        <f t="shared" si="59"/>
        <v/>
      </c>
      <c r="H252" s="55" t="str">
        <f t="shared" si="60"/>
        <v/>
      </c>
      <c r="I252" s="11"/>
      <c r="J252" s="157"/>
      <c r="K252" s="11">
        <f t="shared" si="61"/>
        <v>0</v>
      </c>
      <c r="L252" s="55" t="str">
        <f t="shared" si="62"/>
        <v/>
      </c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AA252" s="59"/>
      <c r="AB252" s="59"/>
      <c r="AC252" s="59"/>
      <c r="AD252" s="59"/>
      <c r="AE252" s="59"/>
      <c r="AF252" s="59"/>
      <c r="AG252" s="59"/>
      <c r="AH252" s="65"/>
      <c r="BF252" s="65"/>
      <c r="BG252" s="65"/>
      <c r="BI252" s="65"/>
    </row>
    <row r="253" spans="4:61">
      <c r="D253" s="11" t="str">
        <f t="shared" si="63"/>
        <v/>
      </c>
      <c r="E253" s="11" t="str">
        <f t="shared" si="57"/>
        <v/>
      </c>
      <c r="F253" s="55" t="str">
        <f t="shared" si="58"/>
        <v/>
      </c>
      <c r="G253" s="14" t="str">
        <f t="shared" si="59"/>
        <v/>
      </c>
      <c r="H253" s="55" t="str">
        <f t="shared" si="60"/>
        <v/>
      </c>
      <c r="I253" s="11"/>
      <c r="J253" s="157"/>
      <c r="K253" s="11">
        <f t="shared" si="61"/>
        <v>0</v>
      </c>
      <c r="L253" s="55" t="str">
        <f t="shared" si="62"/>
        <v/>
      </c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AA253" s="59"/>
      <c r="AB253" s="59"/>
      <c r="AC253" s="59"/>
      <c r="AD253" s="59"/>
      <c r="AE253" s="59"/>
      <c r="AF253" s="59"/>
      <c r="AG253" s="59"/>
      <c r="AH253" s="65"/>
      <c r="BF253" s="65"/>
      <c r="BG253" s="65"/>
      <c r="BI253" s="65"/>
    </row>
    <row r="254" spans="4:61">
      <c r="D254" s="11" t="str">
        <f t="shared" si="63"/>
        <v/>
      </c>
      <c r="E254" s="11" t="str">
        <f t="shared" si="57"/>
        <v/>
      </c>
      <c r="F254" s="55" t="str">
        <f t="shared" si="58"/>
        <v/>
      </c>
      <c r="G254" s="14" t="str">
        <f t="shared" si="59"/>
        <v/>
      </c>
      <c r="H254" s="55" t="str">
        <f t="shared" si="60"/>
        <v/>
      </c>
      <c r="I254" s="11"/>
      <c r="J254" s="157"/>
      <c r="K254" s="11">
        <f t="shared" si="61"/>
        <v>0</v>
      </c>
      <c r="L254" s="55" t="str">
        <f t="shared" si="62"/>
        <v/>
      </c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AA254" s="59"/>
      <c r="AB254" s="59"/>
      <c r="AC254" s="59"/>
      <c r="AD254" s="59"/>
      <c r="AE254" s="59"/>
      <c r="AF254" s="59"/>
      <c r="AG254" s="59"/>
      <c r="AH254" s="65"/>
      <c r="BF254" s="65"/>
      <c r="BG254" s="65"/>
      <c r="BI254" s="65"/>
    </row>
    <row r="255" spans="4:61">
      <c r="D255" s="11" t="str">
        <f t="shared" si="63"/>
        <v/>
      </c>
      <c r="E255" s="11" t="str">
        <f t="shared" si="57"/>
        <v/>
      </c>
      <c r="F255" s="55" t="str">
        <f t="shared" si="58"/>
        <v/>
      </c>
      <c r="G255" s="14" t="str">
        <f t="shared" si="59"/>
        <v/>
      </c>
      <c r="H255" s="55" t="str">
        <f t="shared" si="60"/>
        <v/>
      </c>
      <c r="I255" s="11"/>
      <c r="J255" s="157"/>
      <c r="K255" s="11">
        <f t="shared" si="61"/>
        <v>0</v>
      </c>
      <c r="L255" s="55" t="str">
        <f t="shared" si="62"/>
        <v/>
      </c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AA255" s="59"/>
      <c r="AB255" s="59"/>
      <c r="AC255" s="59"/>
      <c r="AD255" s="59"/>
      <c r="AE255" s="59"/>
      <c r="AF255" s="59"/>
      <c r="AG255" s="59"/>
      <c r="AH255" s="65"/>
      <c r="BF255" s="65"/>
      <c r="BG255" s="65"/>
      <c r="BI255" s="65"/>
    </row>
    <row r="256" spans="4:61">
      <c r="D256" s="11" t="str">
        <f t="shared" si="63"/>
        <v/>
      </c>
      <c r="E256" s="11" t="str">
        <f t="shared" si="57"/>
        <v/>
      </c>
      <c r="F256" s="55" t="str">
        <f t="shared" si="58"/>
        <v/>
      </c>
      <c r="G256" s="14" t="str">
        <f t="shared" si="59"/>
        <v/>
      </c>
      <c r="H256" s="55" t="str">
        <f t="shared" si="60"/>
        <v/>
      </c>
      <c r="I256" s="11"/>
      <c r="J256" s="157"/>
      <c r="K256" s="11">
        <f t="shared" si="61"/>
        <v>0</v>
      </c>
      <c r="L256" s="55" t="str">
        <f t="shared" si="62"/>
        <v/>
      </c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AA256" s="59"/>
      <c r="AB256" s="59"/>
      <c r="AC256" s="59"/>
      <c r="AD256" s="59"/>
      <c r="AE256" s="59"/>
      <c r="AF256" s="59"/>
      <c r="AG256" s="59"/>
      <c r="AH256" s="65"/>
      <c r="BF256" s="65"/>
      <c r="BG256" s="65"/>
      <c r="BI256" s="65"/>
    </row>
    <row r="257" spans="4:61">
      <c r="D257" s="11" t="str">
        <f t="shared" si="63"/>
        <v/>
      </c>
      <c r="E257" s="11" t="str">
        <f t="shared" si="57"/>
        <v/>
      </c>
      <c r="F257" s="55" t="str">
        <f t="shared" si="58"/>
        <v/>
      </c>
      <c r="G257" s="14" t="str">
        <f t="shared" si="59"/>
        <v/>
      </c>
      <c r="H257" s="55" t="str">
        <f t="shared" si="60"/>
        <v/>
      </c>
      <c r="I257" s="11"/>
      <c r="J257" s="157"/>
      <c r="K257" s="11">
        <f t="shared" si="61"/>
        <v>0</v>
      </c>
      <c r="L257" s="55" t="str">
        <f t="shared" si="62"/>
        <v/>
      </c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AA257" s="59"/>
      <c r="AB257" s="59"/>
      <c r="AC257" s="59"/>
      <c r="AD257" s="59"/>
      <c r="AE257" s="59"/>
      <c r="AF257" s="59"/>
      <c r="AG257" s="59"/>
      <c r="AH257" s="65"/>
      <c r="BF257" s="65"/>
      <c r="BG257" s="65"/>
      <c r="BI257" s="65"/>
    </row>
    <row r="258" spans="4:61">
      <c r="D258" s="11" t="str">
        <f t="shared" si="63"/>
        <v/>
      </c>
      <c r="E258" s="11" t="str">
        <f t="shared" si="57"/>
        <v/>
      </c>
      <c r="F258" s="55" t="str">
        <f t="shared" si="58"/>
        <v/>
      </c>
      <c r="G258" s="14" t="str">
        <f t="shared" si="59"/>
        <v/>
      </c>
      <c r="H258" s="55" t="str">
        <f t="shared" si="60"/>
        <v/>
      </c>
      <c r="I258" s="11"/>
      <c r="J258" s="157"/>
      <c r="K258" s="11">
        <f t="shared" si="61"/>
        <v>0</v>
      </c>
      <c r="L258" s="55" t="str">
        <f t="shared" si="62"/>
        <v/>
      </c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AA258" s="59"/>
      <c r="AB258" s="59"/>
      <c r="AC258" s="59"/>
      <c r="AD258" s="59"/>
      <c r="AE258" s="59"/>
      <c r="AF258" s="59"/>
      <c r="AG258" s="59"/>
      <c r="AH258" s="65"/>
      <c r="BF258" s="65"/>
      <c r="BG258" s="65"/>
      <c r="BI258" s="65"/>
    </row>
    <row r="259" spans="4:61">
      <c r="D259" s="11" t="str">
        <f t="shared" si="63"/>
        <v/>
      </c>
      <c r="E259" s="11" t="str">
        <f t="shared" si="57"/>
        <v/>
      </c>
      <c r="F259" s="55" t="str">
        <f t="shared" si="58"/>
        <v/>
      </c>
      <c r="G259" s="14" t="str">
        <f t="shared" si="59"/>
        <v/>
      </c>
      <c r="H259" s="55" t="str">
        <f t="shared" si="60"/>
        <v/>
      </c>
      <c r="I259" s="11"/>
      <c r="J259" s="157"/>
      <c r="K259" s="11">
        <f t="shared" si="61"/>
        <v>0</v>
      </c>
      <c r="L259" s="55" t="str">
        <f t="shared" si="62"/>
        <v/>
      </c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AA259" s="59"/>
      <c r="AB259" s="59"/>
      <c r="AC259" s="59"/>
      <c r="AD259" s="59"/>
      <c r="AE259" s="59"/>
      <c r="AF259" s="59"/>
      <c r="AG259" s="59"/>
      <c r="AH259" s="65"/>
      <c r="BF259" s="65"/>
      <c r="BG259" s="65"/>
      <c r="BI259" s="65"/>
    </row>
    <row r="260" spans="4:61">
      <c r="D260" s="11" t="str">
        <f t="shared" si="63"/>
        <v/>
      </c>
      <c r="E260" s="11" t="str">
        <f t="shared" ref="E260:E323" si="64">IF(D260="","",IF(ISERROR(INDEX($A$19:$B$28,MATCH(D260,$A$19:$A$28,0),2)),0,INDEX($A$19:$B$28,MATCH(D260,$A$19:$A$28,0),2)))</f>
        <v/>
      </c>
      <c r="F260" s="55" t="str">
        <f t="shared" ref="F260:F323" si="65">IF(D260="","",IF(emi&gt;(L259*(1+rate/freq)),IF((L259*(1+rate/freq))&lt;0,0,(L259*(1+rate/freq))),emi))</f>
        <v/>
      </c>
      <c r="G260" s="14" t="str">
        <f t="shared" ref="G260:G323" si="66">IF(D260="","",IF(L259&lt;0,0,L259)*rate/freq)</f>
        <v/>
      </c>
      <c r="H260" s="55" t="str">
        <f t="shared" si="60"/>
        <v/>
      </c>
      <c r="I260" s="11"/>
      <c r="J260" s="157"/>
      <c r="K260" s="11">
        <f t="shared" si="61"/>
        <v>0</v>
      </c>
      <c r="L260" s="55" t="str">
        <f t="shared" si="62"/>
        <v/>
      </c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AA260" s="59"/>
      <c r="AB260" s="59"/>
      <c r="AC260" s="59"/>
      <c r="AD260" s="59"/>
      <c r="AE260" s="59"/>
      <c r="AF260" s="59"/>
      <c r="AG260" s="59"/>
      <c r="AH260" s="65"/>
      <c r="BF260" s="65"/>
      <c r="BG260" s="65"/>
      <c r="BI260" s="65"/>
    </row>
    <row r="261" spans="4:61">
      <c r="D261" s="11" t="str">
        <f t="shared" si="63"/>
        <v/>
      </c>
      <c r="E261" s="11" t="str">
        <f t="shared" si="64"/>
        <v/>
      </c>
      <c r="F261" s="55" t="str">
        <f t="shared" si="65"/>
        <v/>
      </c>
      <c r="G261" s="14" t="str">
        <f t="shared" si="66"/>
        <v/>
      </c>
      <c r="H261" s="55" t="str">
        <f t="shared" ref="H261:H324" si="67">IF(D261="","",F261-G261)</f>
        <v/>
      </c>
      <c r="I261" s="11"/>
      <c r="J261" s="157"/>
      <c r="K261" s="11">
        <f t="shared" ref="K261:K324" si="68">IF(L260=0,0,J261)</f>
        <v>0</v>
      </c>
      <c r="L261" s="55" t="str">
        <f t="shared" ref="L261:L324" si="69">IF(D261="","",IF(L260&lt;=0,0,IF(L260+E261-H261-I261-K261&lt;0,0,L260+E261-H261-I261-K261)))</f>
        <v/>
      </c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AA261" s="59"/>
      <c r="AB261" s="59"/>
      <c r="AC261" s="59"/>
      <c r="AD261" s="59"/>
      <c r="AE261" s="59"/>
      <c r="AF261" s="59"/>
      <c r="AG261" s="59"/>
      <c r="AH261" s="65"/>
      <c r="BF261" s="65"/>
      <c r="BG261" s="65"/>
      <c r="BI261" s="65"/>
    </row>
    <row r="262" spans="4:61">
      <c r="D262" s="11" t="str">
        <f t="shared" si="63"/>
        <v/>
      </c>
      <c r="E262" s="11" t="str">
        <f t="shared" si="64"/>
        <v/>
      </c>
      <c r="F262" s="55" t="str">
        <f t="shared" si="65"/>
        <v/>
      </c>
      <c r="G262" s="14" t="str">
        <f t="shared" si="66"/>
        <v/>
      </c>
      <c r="H262" s="55" t="str">
        <f t="shared" si="67"/>
        <v/>
      </c>
      <c r="I262" s="11"/>
      <c r="J262" s="157"/>
      <c r="K262" s="11">
        <f t="shared" si="68"/>
        <v>0</v>
      </c>
      <c r="L262" s="55" t="str">
        <f t="shared" si="69"/>
        <v/>
      </c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AA262" s="59"/>
      <c r="AB262" s="59"/>
      <c r="AC262" s="59"/>
      <c r="AD262" s="59"/>
      <c r="AE262" s="59"/>
      <c r="AF262" s="59"/>
      <c r="AG262" s="59"/>
      <c r="AH262" s="65"/>
      <c r="BF262" s="65"/>
      <c r="BG262" s="65"/>
      <c r="BI262" s="65"/>
    </row>
    <row r="263" spans="4:61">
      <c r="D263" s="11" t="str">
        <f t="shared" si="63"/>
        <v/>
      </c>
      <c r="E263" s="11" t="str">
        <f t="shared" si="64"/>
        <v/>
      </c>
      <c r="F263" s="55" t="str">
        <f t="shared" si="65"/>
        <v/>
      </c>
      <c r="G263" s="14" t="str">
        <f t="shared" si="66"/>
        <v/>
      </c>
      <c r="H263" s="55" t="str">
        <f t="shared" si="67"/>
        <v/>
      </c>
      <c r="I263" s="11"/>
      <c r="J263" s="157"/>
      <c r="K263" s="11">
        <f t="shared" si="68"/>
        <v>0</v>
      </c>
      <c r="L263" s="55" t="str">
        <f t="shared" si="69"/>
        <v/>
      </c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AA263" s="59"/>
      <c r="AB263" s="59"/>
      <c r="AC263" s="59"/>
      <c r="AD263" s="59"/>
      <c r="AE263" s="59"/>
      <c r="AF263" s="59"/>
      <c r="AG263" s="59"/>
      <c r="AH263" s="65"/>
      <c r="BF263" s="65"/>
      <c r="BG263" s="65"/>
      <c r="BI263" s="65"/>
    </row>
    <row r="264" spans="4:61">
      <c r="D264" s="11" t="str">
        <f t="shared" si="63"/>
        <v/>
      </c>
      <c r="E264" s="11" t="str">
        <f t="shared" si="64"/>
        <v/>
      </c>
      <c r="F264" s="55" t="str">
        <f t="shared" si="65"/>
        <v/>
      </c>
      <c r="G264" s="14" t="str">
        <f t="shared" si="66"/>
        <v/>
      </c>
      <c r="H264" s="55" t="str">
        <f t="shared" si="67"/>
        <v/>
      </c>
      <c r="I264" s="11"/>
      <c r="J264" s="157"/>
      <c r="K264" s="11">
        <f t="shared" si="68"/>
        <v>0</v>
      </c>
      <c r="L264" s="55" t="str">
        <f t="shared" si="69"/>
        <v/>
      </c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AA264" s="59"/>
      <c r="AB264" s="59"/>
      <c r="AC264" s="59"/>
      <c r="AD264" s="59"/>
      <c r="AE264" s="59"/>
      <c r="AF264" s="59"/>
      <c r="AG264" s="59"/>
      <c r="AH264" s="65"/>
      <c r="BF264" s="65"/>
      <c r="BG264" s="65"/>
      <c r="BI264" s="65"/>
    </row>
    <row r="265" spans="4:61">
      <c r="D265" s="11" t="str">
        <f t="shared" si="63"/>
        <v/>
      </c>
      <c r="E265" s="11" t="str">
        <f t="shared" si="64"/>
        <v/>
      </c>
      <c r="F265" s="55" t="str">
        <f t="shared" si="65"/>
        <v/>
      </c>
      <c r="G265" s="14" t="str">
        <f t="shared" si="66"/>
        <v/>
      </c>
      <c r="H265" s="55" t="str">
        <f t="shared" si="67"/>
        <v/>
      </c>
      <c r="I265" s="11"/>
      <c r="J265" s="157"/>
      <c r="K265" s="11">
        <f t="shared" si="68"/>
        <v>0</v>
      </c>
      <c r="L265" s="55" t="str">
        <f t="shared" si="69"/>
        <v/>
      </c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AA265" s="59"/>
      <c r="AB265" s="59"/>
      <c r="AC265" s="59"/>
      <c r="AD265" s="59"/>
      <c r="AE265" s="59"/>
      <c r="AF265" s="59"/>
      <c r="AG265" s="59"/>
      <c r="AH265" s="65"/>
      <c r="BF265" s="65"/>
      <c r="BG265" s="65"/>
      <c r="BI265" s="65"/>
    </row>
    <row r="266" spans="4:61">
      <c r="D266" s="11" t="str">
        <f t="shared" si="63"/>
        <v/>
      </c>
      <c r="E266" s="11" t="str">
        <f t="shared" si="64"/>
        <v/>
      </c>
      <c r="F266" s="55" t="str">
        <f t="shared" si="65"/>
        <v/>
      </c>
      <c r="G266" s="14" t="str">
        <f t="shared" si="66"/>
        <v/>
      </c>
      <c r="H266" s="55" t="str">
        <f t="shared" si="67"/>
        <v/>
      </c>
      <c r="I266" s="11"/>
      <c r="J266" s="157"/>
      <c r="K266" s="11">
        <f t="shared" si="68"/>
        <v>0</v>
      </c>
      <c r="L266" s="55" t="str">
        <f t="shared" si="69"/>
        <v/>
      </c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AA266" s="59"/>
      <c r="AB266" s="59"/>
      <c r="AC266" s="59"/>
      <c r="AD266" s="59"/>
      <c r="AE266" s="59"/>
      <c r="AF266" s="59"/>
      <c r="AG266" s="59"/>
      <c r="AH266" s="65"/>
      <c r="BF266" s="65"/>
      <c r="BG266" s="65"/>
      <c r="BI266" s="65"/>
    </row>
    <row r="267" spans="4:61">
      <c r="D267" s="11" t="str">
        <f t="shared" si="63"/>
        <v/>
      </c>
      <c r="E267" s="11" t="str">
        <f t="shared" si="64"/>
        <v/>
      </c>
      <c r="F267" s="55" t="str">
        <f t="shared" si="65"/>
        <v/>
      </c>
      <c r="G267" s="14" t="str">
        <f t="shared" si="66"/>
        <v/>
      </c>
      <c r="H267" s="55" t="str">
        <f t="shared" si="67"/>
        <v/>
      </c>
      <c r="I267" s="11"/>
      <c r="J267" s="157"/>
      <c r="K267" s="11">
        <f t="shared" si="68"/>
        <v>0</v>
      </c>
      <c r="L267" s="55" t="str">
        <f t="shared" si="69"/>
        <v/>
      </c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AA267" s="59"/>
      <c r="AB267" s="59"/>
      <c r="AC267" s="59"/>
      <c r="AD267" s="59"/>
      <c r="AE267" s="59"/>
      <c r="AF267" s="59"/>
      <c r="AG267" s="59"/>
      <c r="AH267" s="65"/>
      <c r="BF267" s="65"/>
      <c r="BG267" s="65"/>
      <c r="BI267" s="65"/>
    </row>
    <row r="268" spans="4:61">
      <c r="D268" s="11" t="str">
        <f t="shared" si="63"/>
        <v/>
      </c>
      <c r="E268" s="11" t="str">
        <f t="shared" si="64"/>
        <v/>
      </c>
      <c r="F268" s="55" t="str">
        <f t="shared" si="65"/>
        <v/>
      </c>
      <c r="G268" s="14" t="str">
        <f t="shared" si="66"/>
        <v/>
      </c>
      <c r="H268" s="55" t="str">
        <f t="shared" si="67"/>
        <v/>
      </c>
      <c r="I268" s="11"/>
      <c r="J268" s="157"/>
      <c r="K268" s="11">
        <f t="shared" si="68"/>
        <v>0</v>
      </c>
      <c r="L268" s="55" t="str">
        <f t="shared" si="69"/>
        <v/>
      </c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AA268" s="59"/>
      <c r="AB268" s="59"/>
      <c r="AC268" s="59"/>
      <c r="AD268" s="59"/>
      <c r="AE268" s="59"/>
      <c r="AF268" s="59"/>
      <c r="AG268" s="59"/>
      <c r="AH268" s="65"/>
      <c r="BF268" s="65"/>
      <c r="BG268" s="65"/>
      <c r="BI268" s="65"/>
    </row>
    <row r="269" spans="4:61">
      <c r="D269" s="11" t="str">
        <f t="shared" si="63"/>
        <v/>
      </c>
      <c r="E269" s="11" t="str">
        <f t="shared" si="64"/>
        <v/>
      </c>
      <c r="F269" s="55" t="str">
        <f t="shared" si="65"/>
        <v/>
      </c>
      <c r="G269" s="14" t="str">
        <f t="shared" si="66"/>
        <v/>
      </c>
      <c r="H269" s="55" t="str">
        <f t="shared" si="67"/>
        <v/>
      </c>
      <c r="I269" s="11"/>
      <c r="J269" s="157"/>
      <c r="K269" s="11">
        <f t="shared" si="68"/>
        <v>0</v>
      </c>
      <c r="L269" s="55" t="str">
        <f t="shared" si="69"/>
        <v/>
      </c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AA269" s="59"/>
      <c r="AB269" s="59"/>
      <c r="AC269" s="59"/>
      <c r="AD269" s="59"/>
      <c r="AE269" s="59"/>
      <c r="AF269" s="59"/>
      <c r="AG269" s="59"/>
      <c r="AH269" s="65"/>
      <c r="BF269" s="65"/>
      <c r="BG269" s="65"/>
      <c r="BI269" s="65"/>
    </row>
    <row r="270" spans="4:61">
      <c r="D270" s="11" t="str">
        <f t="shared" si="63"/>
        <v/>
      </c>
      <c r="E270" s="11" t="str">
        <f t="shared" si="64"/>
        <v/>
      </c>
      <c r="F270" s="55" t="str">
        <f t="shared" si="65"/>
        <v/>
      </c>
      <c r="G270" s="14" t="str">
        <f t="shared" si="66"/>
        <v/>
      </c>
      <c r="H270" s="55" t="str">
        <f t="shared" si="67"/>
        <v/>
      </c>
      <c r="I270" s="11"/>
      <c r="J270" s="157"/>
      <c r="K270" s="11">
        <f t="shared" si="68"/>
        <v>0</v>
      </c>
      <c r="L270" s="55" t="str">
        <f t="shared" si="69"/>
        <v/>
      </c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AA270" s="59"/>
      <c r="AB270" s="59"/>
      <c r="AC270" s="59"/>
      <c r="AD270" s="59"/>
      <c r="AE270" s="59"/>
      <c r="AF270" s="59"/>
      <c r="AG270" s="59"/>
      <c r="AH270" s="65"/>
      <c r="BF270" s="65"/>
      <c r="BG270" s="65"/>
      <c r="BI270" s="65"/>
    </row>
    <row r="271" spans="4:61">
      <c r="D271" s="11" t="str">
        <f t="shared" si="63"/>
        <v/>
      </c>
      <c r="E271" s="11" t="str">
        <f t="shared" si="64"/>
        <v/>
      </c>
      <c r="F271" s="55" t="str">
        <f t="shared" si="65"/>
        <v/>
      </c>
      <c r="G271" s="14" t="str">
        <f t="shared" si="66"/>
        <v/>
      </c>
      <c r="H271" s="55" t="str">
        <f t="shared" si="67"/>
        <v/>
      </c>
      <c r="I271" s="11"/>
      <c r="J271" s="157"/>
      <c r="K271" s="11">
        <f t="shared" si="68"/>
        <v>0</v>
      </c>
      <c r="L271" s="55" t="str">
        <f t="shared" si="69"/>
        <v/>
      </c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AA271" s="59"/>
      <c r="AB271" s="59"/>
      <c r="AC271" s="59"/>
      <c r="AD271" s="59"/>
      <c r="AE271" s="59"/>
      <c r="AF271" s="59"/>
      <c r="AG271" s="59"/>
      <c r="AH271" s="65"/>
      <c r="BF271" s="65"/>
      <c r="BG271" s="65"/>
      <c r="BI271" s="65"/>
    </row>
    <row r="272" spans="4:61">
      <c r="D272" s="11" t="str">
        <f t="shared" si="63"/>
        <v/>
      </c>
      <c r="E272" s="11" t="str">
        <f t="shared" si="64"/>
        <v/>
      </c>
      <c r="F272" s="55" t="str">
        <f t="shared" si="65"/>
        <v/>
      </c>
      <c r="G272" s="14" t="str">
        <f t="shared" si="66"/>
        <v/>
      </c>
      <c r="H272" s="55" t="str">
        <f t="shared" si="67"/>
        <v/>
      </c>
      <c r="I272" s="11"/>
      <c r="J272" s="157"/>
      <c r="K272" s="11">
        <f t="shared" si="68"/>
        <v>0</v>
      </c>
      <c r="L272" s="55" t="str">
        <f t="shared" si="69"/>
        <v/>
      </c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AA272" s="59"/>
      <c r="AB272" s="59"/>
      <c r="AC272" s="59"/>
      <c r="AD272" s="59"/>
      <c r="AE272" s="59"/>
      <c r="AF272" s="59"/>
      <c r="AG272" s="59"/>
      <c r="AH272" s="65"/>
      <c r="BF272" s="65"/>
      <c r="BG272" s="65"/>
      <c r="BI272" s="65"/>
    </row>
    <row r="273" spans="4:61">
      <c r="D273" s="11" t="str">
        <f t="shared" si="63"/>
        <v/>
      </c>
      <c r="E273" s="11" t="str">
        <f t="shared" si="64"/>
        <v/>
      </c>
      <c r="F273" s="55" t="str">
        <f t="shared" si="65"/>
        <v/>
      </c>
      <c r="G273" s="14" t="str">
        <f t="shared" si="66"/>
        <v/>
      </c>
      <c r="H273" s="55" t="str">
        <f t="shared" si="67"/>
        <v/>
      </c>
      <c r="I273" s="11"/>
      <c r="J273" s="157"/>
      <c r="K273" s="11">
        <f t="shared" si="68"/>
        <v>0</v>
      </c>
      <c r="L273" s="55" t="str">
        <f t="shared" si="69"/>
        <v/>
      </c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AA273" s="59"/>
      <c r="AB273" s="59"/>
      <c r="AC273" s="59"/>
      <c r="AD273" s="59"/>
      <c r="AE273" s="59"/>
      <c r="AF273" s="59"/>
      <c r="AG273" s="59"/>
      <c r="AH273" s="65"/>
      <c r="BF273" s="65"/>
      <c r="BG273" s="65"/>
      <c r="BI273" s="65"/>
    </row>
    <row r="274" spans="4:61">
      <c r="D274" s="11" t="str">
        <f t="shared" si="63"/>
        <v/>
      </c>
      <c r="E274" s="11" t="str">
        <f t="shared" si="64"/>
        <v/>
      </c>
      <c r="F274" s="55" t="str">
        <f t="shared" si="65"/>
        <v/>
      </c>
      <c r="G274" s="14" t="str">
        <f t="shared" si="66"/>
        <v/>
      </c>
      <c r="H274" s="55" t="str">
        <f t="shared" si="67"/>
        <v/>
      </c>
      <c r="I274" s="11"/>
      <c r="J274" s="157"/>
      <c r="K274" s="11">
        <f t="shared" si="68"/>
        <v>0</v>
      </c>
      <c r="L274" s="55" t="str">
        <f t="shared" si="69"/>
        <v/>
      </c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AA274" s="59"/>
      <c r="AB274" s="59"/>
      <c r="AC274" s="59"/>
      <c r="AD274" s="59"/>
      <c r="AE274" s="59"/>
      <c r="AF274" s="59"/>
      <c r="AG274" s="59"/>
      <c r="AH274" s="65"/>
      <c r="BF274" s="65"/>
      <c r="BG274" s="65"/>
      <c r="BI274" s="65"/>
    </row>
    <row r="275" spans="4:61">
      <c r="D275" s="11" t="str">
        <f t="shared" si="63"/>
        <v/>
      </c>
      <c r="E275" s="11" t="str">
        <f t="shared" si="64"/>
        <v/>
      </c>
      <c r="F275" s="55" t="str">
        <f t="shared" si="65"/>
        <v/>
      </c>
      <c r="G275" s="14" t="str">
        <f t="shared" si="66"/>
        <v/>
      </c>
      <c r="H275" s="55" t="str">
        <f t="shared" si="67"/>
        <v/>
      </c>
      <c r="I275" s="11"/>
      <c r="J275" s="157"/>
      <c r="K275" s="11">
        <f t="shared" si="68"/>
        <v>0</v>
      </c>
      <c r="L275" s="55" t="str">
        <f t="shared" si="69"/>
        <v/>
      </c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AA275" s="59"/>
      <c r="AB275" s="59"/>
      <c r="AC275" s="59"/>
      <c r="AD275" s="59"/>
      <c r="AE275" s="59"/>
      <c r="AF275" s="59"/>
      <c r="AG275" s="59"/>
      <c r="AH275" s="65"/>
      <c r="BF275" s="65"/>
      <c r="BG275" s="65"/>
      <c r="BI275" s="65"/>
    </row>
    <row r="276" spans="4:61">
      <c r="D276" s="11" t="str">
        <f t="shared" si="63"/>
        <v/>
      </c>
      <c r="E276" s="11" t="str">
        <f t="shared" si="64"/>
        <v/>
      </c>
      <c r="F276" s="55" t="str">
        <f t="shared" si="65"/>
        <v/>
      </c>
      <c r="G276" s="14" t="str">
        <f t="shared" si="66"/>
        <v/>
      </c>
      <c r="H276" s="55" t="str">
        <f t="shared" si="67"/>
        <v/>
      </c>
      <c r="I276" s="11"/>
      <c r="J276" s="157"/>
      <c r="K276" s="11">
        <f t="shared" si="68"/>
        <v>0</v>
      </c>
      <c r="L276" s="55" t="str">
        <f t="shared" si="69"/>
        <v/>
      </c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AA276" s="59"/>
      <c r="AB276" s="59"/>
      <c r="AC276" s="59"/>
      <c r="AD276" s="59"/>
      <c r="AE276" s="59"/>
      <c r="AF276" s="59"/>
      <c r="AG276" s="59"/>
      <c r="AH276" s="65"/>
      <c r="BF276" s="65"/>
      <c r="BG276" s="65"/>
      <c r="BI276" s="65"/>
    </row>
    <row r="277" spans="4:61">
      <c r="D277" s="11" t="str">
        <f t="shared" si="63"/>
        <v/>
      </c>
      <c r="E277" s="11" t="str">
        <f t="shared" si="64"/>
        <v/>
      </c>
      <c r="F277" s="55" t="str">
        <f t="shared" si="65"/>
        <v/>
      </c>
      <c r="G277" s="14" t="str">
        <f t="shared" si="66"/>
        <v/>
      </c>
      <c r="H277" s="55" t="str">
        <f t="shared" si="67"/>
        <v/>
      </c>
      <c r="I277" s="11"/>
      <c r="J277" s="157"/>
      <c r="K277" s="11">
        <f t="shared" si="68"/>
        <v>0</v>
      </c>
      <c r="L277" s="55" t="str">
        <f t="shared" si="69"/>
        <v/>
      </c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AA277" s="59"/>
      <c r="AB277" s="59"/>
      <c r="AC277" s="59"/>
      <c r="AD277" s="59"/>
      <c r="AE277" s="59"/>
      <c r="AF277" s="59"/>
      <c r="AG277" s="59"/>
      <c r="AH277" s="65"/>
      <c r="BF277" s="65"/>
      <c r="BG277" s="65"/>
      <c r="BI277" s="65"/>
    </row>
    <row r="278" spans="4:61">
      <c r="D278" s="11" t="str">
        <f t="shared" si="63"/>
        <v/>
      </c>
      <c r="E278" s="11" t="str">
        <f t="shared" si="64"/>
        <v/>
      </c>
      <c r="F278" s="55" t="str">
        <f t="shared" si="65"/>
        <v/>
      </c>
      <c r="G278" s="14" t="str">
        <f t="shared" si="66"/>
        <v/>
      </c>
      <c r="H278" s="55" t="str">
        <f t="shared" si="67"/>
        <v/>
      </c>
      <c r="I278" s="11"/>
      <c r="J278" s="157"/>
      <c r="K278" s="11">
        <f t="shared" si="68"/>
        <v>0</v>
      </c>
      <c r="L278" s="55" t="str">
        <f t="shared" si="69"/>
        <v/>
      </c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AA278" s="59"/>
      <c r="AB278" s="59"/>
      <c r="AC278" s="59"/>
      <c r="AD278" s="59"/>
      <c r="AE278" s="59"/>
      <c r="AF278" s="59"/>
      <c r="AG278" s="59"/>
      <c r="AH278" s="65"/>
      <c r="BF278" s="65"/>
      <c r="BG278" s="65"/>
      <c r="BI278" s="65"/>
    </row>
    <row r="279" spans="4:61">
      <c r="D279" s="11" t="str">
        <f t="shared" si="63"/>
        <v/>
      </c>
      <c r="E279" s="11" t="str">
        <f t="shared" si="64"/>
        <v/>
      </c>
      <c r="F279" s="55" t="str">
        <f t="shared" si="65"/>
        <v/>
      </c>
      <c r="G279" s="14" t="str">
        <f t="shared" si="66"/>
        <v/>
      </c>
      <c r="H279" s="55" t="str">
        <f t="shared" si="67"/>
        <v/>
      </c>
      <c r="I279" s="11"/>
      <c r="J279" s="157"/>
      <c r="K279" s="11">
        <f t="shared" si="68"/>
        <v>0</v>
      </c>
      <c r="L279" s="55" t="str">
        <f t="shared" si="69"/>
        <v/>
      </c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AA279" s="59"/>
      <c r="AB279" s="59"/>
      <c r="AC279" s="59"/>
      <c r="AD279" s="59"/>
      <c r="AE279" s="59"/>
      <c r="AF279" s="59"/>
      <c r="AG279" s="59"/>
      <c r="AH279" s="65"/>
      <c r="BF279" s="65"/>
      <c r="BG279" s="65"/>
      <c r="BI279" s="65"/>
    </row>
    <row r="280" spans="4:61">
      <c r="D280" s="11" t="str">
        <f t="shared" si="63"/>
        <v/>
      </c>
      <c r="E280" s="11" t="str">
        <f t="shared" si="64"/>
        <v/>
      </c>
      <c r="F280" s="55" t="str">
        <f t="shared" si="65"/>
        <v/>
      </c>
      <c r="G280" s="14" t="str">
        <f t="shared" si="66"/>
        <v/>
      </c>
      <c r="H280" s="55" t="str">
        <f t="shared" si="67"/>
        <v/>
      </c>
      <c r="I280" s="11"/>
      <c r="J280" s="157"/>
      <c r="K280" s="11">
        <f t="shared" si="68"/>
        <v>0</v>
      </c>
      <c r="L280" s="55" t="str">
        <f t="shared" si="69"/>
        <v/>
      </c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AA280" s="59"/>
      <c r="AB280" s="59"/>
      <c r="AC280" s="59"/>
      <c r="AD280" s="59"/>
      <c r="AE280" s="59"/>
      <c r="AF280" s="59"/>
      <c r="AG280" s="59"/>
      <c r="AH280" s="65"/>
      <c r="BF280" s="65"/>
      <c r="BG280" s="65"/>
      <c r="BI280" s="65"/>
    </row>
    <row r="281" spans="4:61">
      <c r="D281" s="11" t="str">
        <f t="shared" si="63"/>
        <v/>
      </c>
      <c r="E281" s="11" t="str">
        <f t="shared" si="64"/>
        <v/>
      </c>
      <c r="F281" s="55" t="str">
        <f t="shared" si="65"/>
        <v/>
      </c>
      <c r="G281" s="14" t="str">
        <f t="shared" si="66"/>
        <v/>
      </c>
      <c r="H281" s="55" t="str">
        <f t="shared" si="67"/>
        <v/>
      </c>
      <c r="I281" s="11"/>
      <c r="J281" s="157"/>
      <c r="K281" s="11">
        <f t="shared" si="68"/>
        <v>0</v>
      </c>
      <c r="L281" s="55" t="str">
        <f t="shared" si="69"/>
        <v/>
      </c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AA281" s="59"/>
      <c r="AB281" s="59"/>
      <c r="AC281" s="59"/>
      <c r="AD281" s="59"/>
      <c r="AE281" s="59"/>
      <c r="AF281" s="59"/>
      <c r="AG281" s="59"/>
      <c r="AH281" s="65"/>
      <c r="BF281" s="65"/>
      <c r="BG281" s="65"/>
      <c r="BI281" s="65"/>
    </row>
    <row r="282" spans="4:61">
      <c r="D282" s="11" t="str">
        <f t="shared" si="63"/>
        <v/>
      </c>
      <c r="E282" s="11" t="str">
        <f t="shared" si="64"/>
        <v/>
      </c>
      <c r="F282" s="55" t="str">
        <f t="shared" si="65"/>
        <v/>
      </c>
      <c r="G282" s="14" t="str">
        <f t="shared" si="66"/>
        <v/>
      </c>
      <c r="H282" s="55" t="str">
        <f t="shared" si="67"/>
        <v/>
      </c>
      <c r="I282" s="11"/>
      <c r="J282" s="157"/>
      <c r="K282" s="11">
        <f t="shared" si="68"/>
        <v>0</v>
      </c>
      <c r="L282" s="55" t="str">
        <f t="shared" si="69"/>
        <v/>
      </c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AA282" s="59"/>
      <c r="AB282" s="59"/>
      <c r="AC282" s="59"/>
      <c r="AD282" s="59"/>
      <c r="AE282" s="59"/>
      <c r="AF282" s="59"/>
      <c r="AG282" s="59"/>
      <c r="AH282" s="65"/>
      <c r="BF282" s="65"/>
      <c r="BG282" s="65"/>
      <c r="BI282" s="65"/>
    </row>
    <row r="283" spans="4:61">
      <c r="D283" s="11" t="str">
        <f t="shared" si="63"/>
        <v/>
      </c>
      <c r="E283" s="11" t="str">
        <f t="shared" si="64"/>
        <v/>
      </c>
      <c r="F283" s="55" t="str">
        <f t="shared" si="65"/>
        <v/>
      </c>
      <c r="G283" s="14" t="str">
        <f t="shared" si="66"/>
        <v/>
      </c>
      <c r="H283" s="55" t="str">
        <f t="shared" si="67"/>
        <v/>
      </c>
      <c r="I283" s="11"/>
      <c r="J283" s="157"/>
      <c r="K283" s="11">
        <f t="shared" si="68"/>
        <v>0</v>
      </c>
      <c r="L283" s="55" t="str">
        <f t="shared" si="69"/>
        <v/>
      </c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AA283" s="59"/>
      <c r="AB283" s="59"/>
      <c r="AC283" s="59"/>
      <c r="AD283" s="59"/>
      <c r="AE283" s="59"/>
      <c r="AF283" s="59"/>
      <c r="AG283" s="59"/>
      <c r="AH283" s="65"/>
      <c r="BF283" s="65"/>
      <c r="BG283" s="65"/>
      <c r="BI283" s="65"/>
    </row>
    <row r="284" spans="4:61">
      <c r="D284" s="11" t="str">
        <f t="shared" si="63"/>
        <v/>
      </c>
      <c r="E284" s="11" t="str">
        <f t="shared" si="64"/>
        <v/>
      </c>
      <c r="F284" s="55" t="str">
        <f t="shared" si="65"/>
        <v/>
      </c>
      <c r="G284" s="14" t="str">
        <f t="shared" si="66"/>
        <v/>
      </c>
      <c r="H284" s="55" t="str">
        <f t="shared" si="67"/>
        <v/>
      </c>
      <c r="I284" s="11"/>
      <c r="J284" s="157"/>
      <c r="K284" s="11">
        <f t="shared" si="68"/>
        <v>0</v>
      </c>
      <c r="L284" s="55" t="str">
        <f t="shared" si="69"/>
        <v/>
      </c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AA284" s="59"/>
      <c r="AB284" s="59"/>
      <c r="AC284" s="59"/>
      <c r="AD284" s="59"/>
      <c r="AE284" s="59"/>
      <c r="AF284" s="59"/>
      <c r="AG284" s="59"/>
      <c r="AH284" s="65"/>
      <c r="BF284" s="65"/>
      <c r="BG284" s="65"/>
      <c r="BI284" s="65"/>
    </row>
    <row r="285" spans="4:61">
      <c r="D285" s="11" t="str">
        <f t="shared" si="63"/>
        <v/>
      </c>
      <c r="E285" s="11" t="str">
        <f t="shared" si="64"/>
        <v/>
      </c>
      <c r="F285" s="55" t="str">
        <f t="shared" si="65"/>
        <v/>
      </c>
      <c r="G285" s="14" t="str">
        <f t="shared" si="66"/>
        <v/>
      </c>
      <c r="H285" s="55" t="str">
        <f t="shared" si="67"/>
        <v/>
      </c>
      <c r="I285" s="11"/>
      <c r="J285" s="157"/>
      <c r="K285" s="11">
        <f t="shared" si="68"/>
        <v>0</v>
      </c>
      <c r="L285" s="55" t="str">
        <f t="shared" si="69"/>
        <v/>
      </c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AA285" s="59"/>
      <c r="AB285" s="59"/>
      <c r="AC285" s="59"/>
      <c r="AD285" s="59"/>
      <c r="AE285" s="59"/>
      <c r="AF285" s="59"/>
      <c r="AG285" s="59"/>
      <c r="AH285" s="65"/>
      <c r="BF285" s="65"/>
      <c r="BG285" s="65"/>
      <c r="BI285" s="65"/>
    </row>
    <row r="286" spans="4:61">
      <c r="D286" s="11" t="str">
        <f t="shared" si="63"/>
        <v/>
      </c>
      <c r="E286" s="11" t="str">
        <f t="shared" si="64"/>
        <v/>
      </c>
      <c r="F286" s="55" t="str">
        <f t="shared" si="65"/>
        <v/>
      </c>
      <c r="G286" s="14" t="str">
        <f t="shared" si="66"/>
        <v/>
      </c>
      <c r="H286" s="55" t="str">
        <f t="shared" si="67"/>
        <v/>
      </c>
      <c r="I286" s="11"/>
      <c r="J286" s="157"/>
      <c r="K286" s="11">
        <f t="shared" si="68"/>
        <v>0</v>
      </c>
      <c r="L286" s="55" t="str">
        <f t="shared" si="69"/>
        <v/>
      </c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AA286" s="59"/>
      <c r="AB286" s="59"/>
      <c r="AC286" s="59"/>
      <c r="AD286" s="59"/>
      <c r="AE286" s="59"/>
      <c r="AF286" s="59"/>
      <c r="AG286" s="59"/>
      <c r="AH286" s="65"/>
      <c r="BF286" s="65"/>
      <c r="BG286" s="65"/>
      <c r="BI286" s="65"/>
    </row>
    <row r="287" spans="4:61">
      <c r="D287" s="11" t="str">
        <f t="shared" si="63"/>
        <v/>
      </c>
      <c r="E287" s="11" t="str">
        <f t="shared" si="64"/>
        <v/>
      </c>
      <c r="F287" s="55" t="str">
        <f t="shared" si="65"/>
        <v/>
      </c>
      <c r="G287" s="14" t="str">
        <f t="shared" si="66"/>
        <v/>
      </c>
      <c r="H287" s="55" t="str">
        <f t="shared" si="67"/>
        <v/>
      </c>
      <c r="I287" s="11"/>
      <c r="J287" s="157"/>
      <c r="K287" s="11">
        <f t="shared" si="68"/>
        <v>0</v>
      </c>
      <c r="L287" s="55" t="str">
        <f t="shared" si="69"/>
        <v/>
      </c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AA287" s="59"/>
      <c r="AB287" s="59"/>
      <c r="AC287" s="59"/>
      <c r="AD287" s="59"/>
      <c r="AE287" s="59"/>
      <c r="AF287" s="59"/>
      <c r="AG287" s="59"/>
      <c r="AH287" s="65"/>
      <c r="BF287" s="65"/>
      <c r="BG287" s="65"/>
      <c r="BI287" s="65"/>
    </row>
    <row r="288" spans="4:61">
      <c r="D288" s="11" t="str">
        <f t="shared" si="63"/>
        <v/>
      </c>
      <c r="E288" s="11" t="str">
        <f t="shared" si="64"/>
        <v/>
      </c>
      <c r="F288" s="55" t="str">
        <f t="shared" si="65"/>
        <v/>
      </c>
      <c r="G288" s="14" t="str">
        <f t="shared" si="66"/>
        <v/>
      </c>
      <c r="H288" s="55" t="str">
        <f t="shared" si="67"/>
        <v/>
      </c>
      <c r="I288" s="11"/>
      <c r="J288" s="157"/>
      <c r="K288" s="11">
        <f t="shared" si="68"/>
        <v>0</v>
      </c>
      <c r="L288" s="55" t="str">
        <f t="shared" si="69"/>
        <v/>
      </c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AA288" s="59"/>
      <c r="AB288" s="59"/>
      <c r="AC288" s="59"/>
      <c r="AD288" s="59"/>
      <c r="AE288" s="59"/>
      <c r="AF288" s="59"/>
      <c r="AG288" s="59"/>
      <c r="AH288" s="65"/>
      <c r="BF288" s="65"/>
      <c r="BG288" s="65"/>
      <c r="BI288" s="65"/>
    </row>
    <row r="289" spans="4:61">
      <c r="D289" s="11" t="str">
        <f t="shared" si="63"/>
        <v/>
      </c>
      <c r="E289" s="11" t="str">
        <f t="shared" si="64"/>
        <v/>
      </c>
      <c r="F289" s="55" t="str">
        <f t="shared" si="65"/>
        <v/>
      </c>
      <c r="G289" s="14" t="str">
        <f t="shared" si="66"/>
        <v/>
      </c>
      <c r="H289" s="55" t="str">
        <f t="shared" si="67"/>
        <v/>
      </c>
      <c r="I289" s="11"/>
      <c r="J289" s="157"/>
      <c r="K289" s="11">
        <f t="shared" si="68"/>
        <v>0</v>
      </c>
      <c r="L289" s="55" t="str">
        <f t="shared" si="69"/>
        <v/>
      </c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AA289" s="59"/>
      <c r="AB289" s="59"/>
      <c r="AC289" s="59"/>
      <c r="AD289" s="59"/>
      <c r="AE289" s="59"/>
      <c r="AF289" s="59"/>
      <c r="AG289" s="59"/>
      <c r="AH289" s="65"/>
      <c r="BF289" s="65"/>
      <c r="BG289" s="65"/>
      <c r="BI289" s="65"/>
    </row>
    <row r="290" spans="4:61">
      <c r="D290" s="11" t="str">
        <f t="shared" si="63"/>
        <v/>
      </c>
      <c r="E290" s="11" t="str">
        <f t="shared" si="64"/>
        <v/>
      </c>
      <c r="F290" s="55" t="str">
        <f t="shared" si="65"/>
        <v/>
      </c>
      <c r="G290" s="14" t="str">
        <f t="shared" si="66"/>
        <v/>
      </c>
      <c r="H290" s="55" t="str">
        <f t="shared" si="67"/>
        <v/>
      </c>
      <c r="I290" s="11"/>
      <c r="J290" s="157"/>
      <c r="K290" s="11">
        <f t="shared" si="68"/>
        <v>0</v>
      </c>
      <c r="L290" s="55" t="str">
        <f t="shared" si="69"/>
        <v/>
      </c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AA290" s="59"/>
      <c r="AB290" s="59"/>
      <c r="AC290" s="59"/>
      <c r="AD290" s="59"/>
      <c r="AE290" s="59"/>
      <c r="AF290" s="59"/>
      <c r="AG290" s="59"/>
      <c r="AH290" s="65"/>
      <c r="BF290" s="65"/>
      <c r="BG290" s="65"/>
      <c r="BI290" s="65"/>
    </row>
    <row r="291" spans="4:61">
      <c r="D291" s="11" t="str">
        <f t="shared" si="63"/>
        <v/>
      </c>
      <c r="E291" s="11" t="str">
        <f t="shared" si="64"/>
        <v/>
      </c>
      <c r="F291" s="55" t="str">
        <f t="shared" si="65"/>
        <v/>
      </c>
      <c r="G291" s="14" t="str">
        <f t="shared" si="66"/>
        <v/>
      </c>
      <c r="H291" s="55" t="str">
        <f t="shared" si="67"/>
        <v/>
      </c>
      <c r="I291" s="11"/>
      <c r="J291" s="157"/>
      <c r="K291" s="11">
        <f t="shared" si="68"/>
        <v>0</v>
      </c>
      <c r="L291" s="55" t="str">
        <f t="shared" si="69"/>
        <v/>
      </c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AA291" s="59"/>
      <c r="AB291" s="59"/>
      <c r="AC291" s="59"/>
      <c r="AD291" s="59"/>
      <c r="AE291" s="59"/>
      <c r="AF291" s="59"/>
      <c r="AG291" s="59"/>
      <c r="AH291" s="65"/>
      <c r="BF291" s="65"/>
      <c r="BG291" s="65"/>
      <c r="BI291" s="65"/>
    </row>
    <row r="292" spans="4:61">
      <c r="D292" s="11" t="str">
        <f t="shared" si="63"/>
        <v/>
      </c>
      <c r="E292" s="11" t="str">
        <f t="shared" si="64"/>
        <v/>
      </c>
      <c r="F292" s="55" t="str">
        <f t="shared" si="65"/>
        <v/>
      </c>
      <c r="G292" s="14" t="str">
        <f t="shared" si="66"/>
        <v/>
      </c>
      <c r="H292" s="55" t="str">
        <f t="shared" si="67"/>
        <v/>
      </c>
      <c r="I292" s="11"/>
      <c r="J292" s="157"/>
      <c r="K292" s="11">
        <f t="shared" si="68"/>
        <v>0</v>
      </c>
      <c r="L292" s="55" t="str">
        <f t="shared" si="69"/>
        <v/>
      </c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AA292" s="59"/>
      <c r="AB292" s="59"/>
      <c r="AC292" s="59"/>
      <c r="AD292" s="59"/>
      <c r="AE292" s="59"/>
      <c r="AF292" s="59"/>
      <c r="AG292" s="59"/>
      <c r="AH292" s="65"/>
      <c r="BF292" s="65"/>
      <c r="BG292" s="65"/>
      <c r="BI292" s="65"/>
    </row>
    <row r="293" spans="4:61">
      <c r="D293" s="11" t="str">
        <f t="shared" ref="D293:D356" si="70">IF(D292&lt;term*freq,D292+1,"")</f>
        <v/>
      </c>
      <c r="E293" s="11" t="str">
        <f t="shared" si="64"/>
        <v/>
      </c>
      <c r="F293" s="55" t="str">
        <f t="shared" si="65"/>
        <v/>
      </c>
      <c r="G293" s="14" t="str">
        <f t="shared" si="66"/>
        <v/>
      </c>
      <c r="H293" s="55" t="str">
        <f t="shared" si="67"/>
        <v/>
      </c>
      <c r="I293" s="11"/>
      <c r="J293" s="157"/>
      <c r="K293" s="11">
        <f t="shared" si="68"/>
        <v>0</v>
      </c>
      <c r="L293" s="55" t="str">
        <f t="shared" si="69"/>
        <v/>
      </c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AA293" s="59"/>
      <c r="AB293" s="59"/>
      <c r="AC293" s="59"/>
      <c r="AD293" s="59"/>
      <c r="AE293" s="59"/>
      <c r="AF293" s="59"/>
      <c r="AG293" s="59"/>
      <c r="AH293" s="65"/>
      <c r="BF293" s="65"/>
      <c r="BG293" s="65"/>
      <c r="BI293" s="65"/>
    </row>
    <row r="294" spans="4:61">
      <c r="D294" s="11" t="str">
        <f t="shared" si="70"/>
        <v/>
      </c>
      <c r="E294" s="11" t="str">
        <f t="shared" si="64"/>
        <v/>
      </c>
      <c r="F294" s="55" t="str">
        <f t="shared" si="65"/>
        <v/>
      </c>
      <c r="G294" s="14" t="str">
        <f t="shared" si="66"/>
        <v/>
      </c>
      <c r="H294" s="55" t="str">
        <f t="shared" si="67"/>
        <v/>
      </c>
      <c r="I294" s="11"/>
      <c r="J294" s="157"/>
      <c r="K294" s="11">
        <f t="shared" si="68"/>
        <v>0</v>
      </c>
      <c r="L294" s="55" t="str">
        <f t="shared" si="69"/>
        <v/>
      </c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AA294" s="59"/>
      <c r="AB294" s="59"/>
      <c r="AC294" s="59"/>
      <c r="AD294" s="59"/>
      <c r="AE294" s="59"/>
      <c r="AF294" s="59"/>
      <c r="AG294" s="59"/>
      <c r="AH294" s="65"/>
      <c r="BF294" s="65"/>
      <c r="BG294" s="65"/>
      <c r="BI294" s="65"/>
    </row>
    <row r="295" spans="4:61">
      <c r="D295" s="11" t="str">
        <f t="shared" si="70"/>
        <v/>
      </c>
      <c r="E295" s="11" t="str">
        <f t="shared" si="64"/>
        <v/>
      </c>
      <c r="F295" s="55" t="str">
        <f t="shared" si="65"/>
        <v/>
      </c>
      <c r="G295" s="14" t="str">
        <f t="shared" si="66"/>
        <v/>
      </c>
      <c r="H295" s="55" t="str">
        <f t="shared" si="67"/>
        <v/>
      </c>
      <c r="I295" s="11"/>
      <c r="J295" s="157"/>
      <c r="K295" s="11">
        <f t="shared" si="68"/>
        <v>0</v>
      </c>
      <c r="L295" s="55" t="str">
        <f t="shared" si="69"/>
        <v/>
      </c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AA295" s="59"/>
      <c r="AB295" s="59"/>
      <c r="AC295" s="59"/>
      <c r="AD295" s="59"/>
      <c r="AE295" s="59"/>
      <c r="AF295" s="59"/>
      <c r="AG295" s="59"/>
      <c r="AH295" s="65"/>
      <c r="BF295" s="65"/>
      <c r="BG295" s="65"/>
      <c r="BI295" s="65"/>
    </row>
    <row r="296" spans="4:61">
      <c r="D296" s="11" t="str">
        <f t="shared" si="70"/>
        <v/>
      </c>
      <c r="E296" s="11" t="str">
        <f t="shared" si="64"/>
        <v/>
      </c>
      <c r="F296" s="55" t="str">
        <f t="shared" si="65"/>
        <v/>
      </c>
      <c r="G296" s="14" t="str">
        <f t="shared" si="66"/>
        <v/>
      </c>
      <c r="H296" s="55" t="str">
        <f t="shared" si="67"/>
        <v/>
      </c>
      <c r="I296" s="11"/>
      <c r="J296" s="157"/>
      <c r="K296" s="11">
        <f t="shared" si="68"/>
        <v>0</v>
      </c>
      <c r="L296" s="55" t="str">
        <f t="shared" si="69"/>
        <v/>
      </c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AA296" s="59"/>
      <c r="AB296" s="59"/>
      <c r="AC296" s="59"/>
      <c r="AD296" s="59"/>
      <c r="AE296" s="59"/>
      <c r="AF296" s="59"/>
      <c r="AG296" s="59"/>
      <c r="AH296" s="65"/>
      <c r="BF296" s="65"/>
      <c r="BG296" s="65"/>
      <c r="BI296" s="65"/>
    </row>
    <row r="297" spans="4:61">
      <c r="D297" s="11" t="str">
        <f t="shared" si="70"/>
        <v/>
      </c>
      <c r="E297" s="11" t="str">
        <f t="shared" si="64"/>
        <v/>
      </c>
      <c r="F297" s="55" t="str">
        <f t="shared" si="65"/>
        <v/>
      </c>
      <c r="G297" s="14" t="str">
        <f t="shared" si="66"/>
        <v/>
      </c>
      <c r="H297" s="55" t="str">
        <f t="shared" si="67"/>
        <v/>
      </c>
      <c r="I297" s="11"/>
      <c r="J297" s="157"/>
      <c r="K297" s="11">
        <f t="shared" si="68"/>
        <v>0</v>
      </c>
      <c r="L297" s="55" t="str">
        <f t="shared" si="69"/>
        <v/>
      </c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AA297" s="59"/>
      <c r="AB297" s="59"/>
      <c r="AC297" s="59"/>
      <c r="AD297" s="59"/>
      <c r="AE297" s="59"/>
      <c r="AF297" s="59"/>
      <c r="AG297" s="59"/>
      <c r="AH297" s="65"/>
      <c r="BF297" s="65"/>
      <c r="BG297" s="65"/>
      <c r="BI297" s="65"/>
    </row>
    <row r="298" spans="4:61">
      <c r="D298" s="11" t="str">
        <f t="shared" si="70"/>
        <v/>
      </c>
      <c r="E298" s="11" t="str">
        <f t="shared" si="64"/>
        <v/>
      </c>
      <c r="F298" s="55" t="str">
        <f t="shared" si="65"/>
        <v/>
      </c>
      <c r="G298" s="14" t="str">
        <f t="shared" si="66"/>
        <v/>
      </c>
      <c r="H298" s="55" t="str">
        <f t="shared" si="67"/>
        <v/>
      </c>
      <c r="I298" s="11"/>
      <c r="J298" s="157"/>
      <c r="K298" s="11">
        <f t="shared" si="68"/>
        <v>0</v>
      </c>
      <c r="L298" s="55" t="str">
        <f t="shared" si="69"/>
        <v/>
      </c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AA298" s="59"/>
      <c r="AB298" s="59"/>
      <c r="AC298" s="59"/>
      <c r="AD298" s="59"/>
      <c r="AE298" s="59"/>
      <c r="AF298" s="59"/>
      <c r="AG298" s="59"/>
      <c r="AH298" s="65"/>
      <c r="BF298" s="65"/>
      <c r="BG298" s="65"/>
      <c r="BI298" s="65"/>
    </row>
    <row r="299" spans="4:61">
      <c r="D299" s="11" t="str">
        <f t="shared" si="70"/>
        <v/>
      </c>
      <c r="E299" s="11" t="str">
        <f t="shared" si="64"/>
        <v/>
      </c>
      <c r="F299" s="55" t="str">
        <f t="shared" si="65"/>
        <v/>
      </c>
      <c r="G299" s="14" t="str">
        <f t="shared" si="66"/>
        <v/>
      </c>
      <c r="H299" s="55" t="str">
        <f t="shared" si="67"/>
        <v/>
      </c>
      <c r="I299" s="11"/>
      <c r="J299" s="157"/>
      <c r="K299" s="11">
        <f t="shared" si="68"/>
        <v>0</v>
      </c>
      <c r="L299" s="55" t="str">
        <f t="shared" si="69"/>
        <v/>
      </c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AA299" s="59"/>
      <c r="AB299" s="59"/>
      <c r="AC299" s="59"/>
      <c r="AD299" s="59"/>
      <c r="AE299" s="59"/>
      <c r="AF299" s="59"/>
      <c r="AG299" s="59"/>
      <c r="AH299" s="65"/>
      <c r="BF299" s="65"/>
      <c r="BG299" s="65"/>
      <c r="BI299" s="65"/>
    </row>
    <row r="300" spans="4:61">
      <c r="D300" s="11" t="str">
        <f t="shared" si="70"/>
        <v/>
      </c>
      <c r="E300" s="11" t="str">
        <f t="shared" si="64"/>
        <v/>
      </c>
      <c r="F300" s="55" t="str">
        <f t="shared" si="65"/>
        <v/>
      </c>
      <c r="G300" s="14" t="str">
        <f t="shared" si="66"/>
        <v/>
      </c>
      <c r="H300" s="55" t="str">
        <f t="shared" si="67"/>
        <v/>
      </c>
      <c r="I300" s="11"/>
      <c r="J300" s="157"/>
      <c r="K300" s="11">
        <f t="shared" si="68"/>
        <v>0</v>
      </c>
      <c r="L300" s="55" t="str">
        <f t="shared" si="69"/>
        <v/>
      </c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AA300" s="59"/>
      <c r="AB300" s="59"/>
      <c r="AC300" s="59"/>
      <c r="AD300" s="59"/>
      <c r="AE300" s="59"/>
      <c r="AF300" s="59"/>
      <c r="AG300" s="59"/>
      <c r="AH300" s="65"/>
      <c r="BF300" s="65"/>
      <c r="BG300" s="65"/>
      <c r="BI300" s="65"/>
    </row>
    <row r="301" spans="4:61">
      <c r="D301" s="11" t="str">
        <f t="shared" si="70"/>
        <v/>
      </c>
      <c r="E301" s="11" t="str">
        <f t="shared" si="64"/>
        <v/>
      </c>
      <c r="F301" s="55" t="str">
        <f t="shared" si="65"/>
        <v/>
      </c>
      <c r="G301" s="14" t="str">
        <f t="shared" si="66"/>
        <v/>
      </c>
      <c r="H301" s="55" t="str">
        <f t="shared" si="67"/>
        <v/>
      </c>
      <c r="I301" s="11"/>
      <c r="J301" s="157"/>
      <c r="K301" s="11">
        <f t="shared" si="68"/>
        <v>0</v>
      </c>
      <c r="L301" s="55" t="str">
        <f t="shared" si="69"/>
        <v/>
      </c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AA301" s="59"/>
      <c r="AB301" s="59"/>
      <c r="AC301" s="59"/>
      <c r="AD301" s="59"/>
      <c r="AE301" s="59"/>
      <c r="AF301" s="59"/>
      <c r="AG301" s="59"/>
      <c r="AH301" s="65"/>
      <c r="BF301" s="65"/>
      <c r="BG301" s="65"/>
      <c r="BI301" s="65"/>
    </row>
    <row r="302" spans="4:61">
      <c r="D302" s="11" t="str">
        <f t="shared" si="70"/>
        <v/>
      </c>
      <c r="E302" s="11" t="str">
        <f t="shared" si="64"/>
        <v/>
      </c>
      <c r="F302" s="55" t="str">
        <f t="shared" si="65"/>
        <v/>
      </c>
      <c r="G302" s="14" t="str">
        <f t="shared" si="66"/>
        <v/>
      </c>
      <c r="H302" s="55" t="str">
        <f t="shared" si="67"/>
        <v/>
      </c>
      <c r="I302" s="11"/>
      <c r="J302" s="157"/>
      <c r="K302" s="11">
        <f t="shared" si="68"/>
        <v>0</v>
      </c>
      <c r="L302" s="55" t="str">
        <f t="shared" si="69"/>
        <v/>
      </c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AA302" s="59"/>
      <c r="AB302" s="59"/>
      <c r="AC302" s="59"/>
      <c r="AD302" s="59"/>
      <c r="AE302" s="59"/>
      <c r="AF302" s="59"/>
      <c r="AG302" s="59"/>
      <c r="AH302" s="65"/>
      <c r="BF302" s="65"/>
      <c r="BG302" s="65"/>
      <c r="BI302" s="65"/>
    </row>
    <row r="303" spans="4:61">
      <c r="D303" s="11" t="str">
        <f t="shared" si="70"/>
        <v/>
      </c>
      <c r="E303" s="11" t="str">
        <f t="shared" si="64"/>
        <v/>
      </c>
      <c r="F303" s="55" t="str">
        <f t="shared" si="65"/>
        <v/>
      </c>
      <c r="G303" s="14" t="str">
        <f t="shared" si="66"/>
        <v/>
      </c>
      <c r="H303" s="55" t="str">
        <f t="shared" si="67"/>
        <v/>
      </c>
      <c r="I303" s="11"/>
      <c r="J303" s="157"/>
      <c r="K303" s="11">
        <f t="shared" si="68"/>
        <v>0</v>
      </c>
      <c r="L303" s="55" t="str">
        <f t="shared" si="69"/>
        <v/>
      </c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AA303" s="59"/>
      <c r="AB303" s="59"/>
      <c r="AC303" s="59"/>
      <c r="AD303" s="59"/>
      <c r="AE303" s="59"/>
      <c r="AF303" s="59"/>
      <c r="AG303" s="59"/>
      <c r="AH303" s="65"/>
      <c r="BF303" s="65"/>
      <c r="BG303" s="65"/>
      <c r="BI303" s="65"/>
    </row>
    <row r="304" spans="4:61">
      <c r="D304" s="11" t="str">
        <f t="shared" si="70"/>
        <v/>
      </c>
      <c r="E304" s="11" t="str">
        <f t="shared" si="64"/>
        <v/>
      </c>
      <c r="F304" s="55" t="str">
        <f t="shared" si="65"/>
        <v/>
      </c>
      <c r="G304" s="14" t="str">
        <f t="shared" si="66"/>
        <v/>
      </c>
      <c r="H304" s="55" t="str">
        <f t="shared" si="67"/>
        <v/>
      </c>
      <c r="I304" s="11"/>
      <c r="J304" s="157"/>
      <c r="K304" s="11">
        <f t="shared" si="68"/>
        <v>0</v>
      </c>
      <c r="L304" s="55" t="str">
        <f t="shared" si="69"/>
        <v/>
      </c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AA304" s="59"/>
      <c r="AB304" s="59"/>
      <c r="AC304" s="59"/>
      <c r="AD304" s="59"/>
      <c r="AE304" s="59"/>
      <c r="AF304" s="59"/>
      <c r="AG304" s="59"/>
      <c r="AH304" s="65"/>
      <c r="BF304" s="65"/>
      <c r="BG304" s="65"/>
      <c r="BI304" s="65"/>
    </row>
    <row r="305" spans="4:61">
      <c r="D305" s="11" t="str">
        <f t="shared" si="70"/>
        <v/>
      </c>
      <c r="E305" s="11" t="str">
        <f t="shared" si="64"/>
        <v/>
      </c>
      <c r="F305" s="55" t="str">
        <f t="shared" si="65"/>
        <v/>
      </c>
      <c r="G305" s="14" t="str">
        <f t="shared" si="66"/>
        <v/>
      </c>
      <c r="H305" s="55" t="str">
        <f t="shared" si="67"/>
        <v/>
      </c>
      <c r="I305" s="11"/>
      <c r="J305" s="157"/>
      <c r="K305" s="11">
        <f t="shared" si="68"/>
        <v>0</v>
      </c>
      <c r="L305" s="55" t="str">
        <f t="shared" si="69"/>
        <v/>
      </c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AA305" s="59"/>
      <c r="AB305" s="59"/>
      <c r="AC305" s="59"/>
      <c r="AD305" s="59"/>
      <c r="AE305" s="59"/>
      <c r="AF305" s="59"/>
      <c r="AG305" s="59"/>
      <c r="AH305" s="65"/>
      <c r="BF305" s="65"/>
      <c r="BG305" s="65"/>
      <c r="BI305" s="65"/>
    </row>
    <row r="306" spans="4:61">
      <c r="D306" s="11" t="str">
        <f t="shared" si="70"/>
        <v/>
      </c>
      <c r="E306" s="11" t="str">
        <f t="shared" si="64"/>
        <v/>
      </c>
      <c r="F306" s="55" t="str">
        <f t="shared" si="65"/>
        <v/>
      </c>
      <c r="G306" s="14" t="str">
        <f t="shared" si="66"/>
        <v/>
      </c>
      <c r="H306" s="55" t="str">
        <f t="shared" si="67"/>
        <v/>
      </c>
      <c r="I306" s="11"/>
      <c r="J306" s="157"/>
      <c r="K306" s="11">
        <f t="shared" si="68"/>
        <v>0</v>
      </c>
      <c r="L306" s="55" t="str">
        <f t="shared" si="69"/>
        <v/>
      </c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AA306" s="59"/>
      <c r="AB306" s="59"/>
      <c r="AC306" s="59"/>
      <c r="AD306" s="59"/>
      <c r="AE306" s="59"/>
      <c r="AF306" s="59"/>
      <c r="AG306" s="59"/>
      <c r="AH306" s="65"/>
      <c r="BF306" s="65"/>
      <c r="BG306" s="65"/>
      <c r="BI306" s="65"/>
    </row>
    <row r="307" spans="4:61">
      <c r="D307" s="11" t="str">
        <f t="shared" si="70"/>
        <v/>
      </c>
      <c r="E307" s="11" t="str">
        <f t="shared" si="64"/>
        <v/>
      </c>
      <c r="F307" s="55" t="str">
        <f t="shared" si="65"/>
        <v/>
      </c>
      <c r="G307" s="14" t="str">
        <f t="shared" si="66"/>
        <v/>
      </c>
      <c r="H307" s="55" t="str">
        <f t="shared" si="67"/>
        <v/>
      </c>
      <c r="I307" s="11"/>
      <c r="J307" s="157"/>
      <c r="K307" s="11">
        <f t="shared" si="68"/>
        <v>0</v>
      </c>
      <c r="L307" s="55" t="str">
        <f t="shared" si="69"/>
        <v/>
      </c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AA307" s="59"/>
      <c r="AB307" s="59"/>
      <c r="AC307" s="59"/>
      <c r="AD307" s="59"/>
      <c r="AE307" s="59"/>
      <c r="AF307" s="59"/>
      <c r="AG307" s="59"/>
      <c r="AH307" s="65"/>
      <c r="BF307" s="65"/>
      <c r="BG307" s="65"/>
      <c r="BI307" s="65"/>
    </row>
    <row r="308" spans="4:61">
      <c r="D308" s="11" t="str">
        <f t="shared" si="70"/>
        <v/>
      </c>
      <c r="E308" s="11" t="str">
        <f t="shared" si="64"/>
        <v/>
      </c>
      <c r="F308" s="55" t="str">
        <f t="shared" si="65"/>
        <v/>
      </c>
      <c r="G308" s="14" t="str">
        <f t="shared" si="66"/>
        <v/>
      </c>
      <c r="H308" s="55" t="str">
        <f t="shared" si="67"/>
        <v/>
      </c>
      <c r="I308" s="11"/>
      <c r="J308" s="157"/>
      <c r="K308" s="11">
        <f t="shared" si="68"/>
        <v>0</v>
      </c>
      <c r="L308" s="55" t="str">
        <f t="shared" si="69"/>
        <v/>
      </c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AA308" s="59"/>
      <c r="AB308" s="59"/>
      <c r="AC308" s="59"/>
      <c r="AD308" s="59"/>
      <c r="AE308" s="59"/>
      <c r="AF308" s="59"/>
      <c r="AG308" s="59"/>
      <c r="AH308" s="65"/>
      <c r="BF308" s="65"/>
      <c r="BG308" s="65"/>
      <c r="BI308" s="65"/>
    </row>
    <row r="309" spans="4:61">
      <c r="D309" s="11" t="str">
        <f t="shared" si="70"/>
        <v/>
      </c>
      <c r="E309" s="11" t="str">
        <f t="shared" si="64"/>
        <v/>
      </c>
      <c r="F309" s="55" t="str">
        <f t="shared" si="65"/>
        <v/>
      </c>
      <c r="G309" s="14" t="str">
        <f t="shared" si="66"/>
        <v/>
      </c>
      <c r="H309" s="55" t="str">
        <f t="shared" si="67"/>
        <v/>
      </c>
      <c r="I309" s="11"/>
      <c r="J309" s="157"/>
      <c r="K309" s="11">
        <f t="shared" si="68"/>
        <v>0</v>
      </c>
      <c r="L309" s="55" t="str">
        <f t="shared" si="69"/>
        <v/>
      </c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AA309" s="59"/>
      <c r="AB309" s="59"/>
      <c r="AC309" s="59"/>
      <c r="AD309" s="59"/>
      <c r="AE309" s="59"/>
      <c r="AF309" s="59"/>
      <c r="AG309" s="59"/>
      <c r="AH309" s="65"/>
      <c r="BF309" s="65"/>
      <c r="BG309" s="65"/>
      <c r="BI309" s="65"/>
    </row>
    <row r="310" spans="4:61">
      <c r="D310" s="11" t="str">
        <f t="shared" si="70"/>
        <v/>
      </c>
      <c r="E310" s="11" t="str">
        <f t="shared" si="64"/>
        <v/>
      </c>
      <c r="F310" s="55" t="str">
        <f t="shared" si="65"/>
        <v/>
      </c>
      <c r="G310" s="14" t="str">
        <f t="shared" si="66"/>
        <v/>
      </c>
      <c r="H310" s="55" t="str">
        <f t="shared" si="67"/>
        <v/>
      </c>
      <c r="I310" s="11"/>
      <c r="J310" s="157"/>
      <c r="K310" s="11">
        <f t="shared" si="68"/>
        <v>0</v>
      </c>
      <c r="L310" s="55" t="str">
        <f t="shared" si="69"/>
        <v/>
      </c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AA310" s="59"/>
      <c r="AB310" s="59"/>
      <c r="AC310" s="59"/>
      <c r="AD310" s="59"/>
      <c r="AE310" s="59"/>
      <c r="AF310" s="59"/>
      <c r="AG310" s="59"/>
      <c r="AH310" s="65"/>
      <c r="BF310" s="65"/>
      <c r="BG310" s="65"/>
      <c r="BI310" s="65"/>
    </row>
    <row r="311" spans="4:61">
      <c r="D311" s="11" t="str">
        <f t="shared" si="70"/>
        <v/>
      </c>
      <c r="E311" s="11" t="str">
        <f t="shared" si="64"/>
        <v/>
      </c>
      <c r="F311" s="55" t="str">
        <f t="shared" si="65"/>
        <v/>
      </c>
      <c r="G311" s="14" t="str">
        <f t="shared" si="66"/>
        <v/>
      </c>
      <c r="H311" s="55" t="str">
        <f t="shared" si="67"/>
        <v/>
      </c>
      <c r="I311" s="11"/>
      <c r="J311" s="157"/>
      <c r="K311" s="11">
        <f t="shared" si="68"/>
        <v>0</v>
      </c>
      <c r="L311" s="55" t="str">
        <f t="shared" si="69"/>
        <v/>
      </c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AA311" s="59"/>
      <c r="AB311" s="59"/>
      <c r="AC311" s="59"/>
      <c r="AD311" s="59"/>
      <c r="AE311" s="59"/>
      <c r="AF311" s="59"/>
      <c r="AG311" s="59"/>
      <c r="AH311" s="65"/>
      <c r="BF311" s="65"/>
      <c r="BG311" s="65"/>
      <c r="BI311" s="65"/>
    </row>
    <row r="312" spans="4:61">
      <c r="D312" s="11" t="str">
        <f t="shared" si="70"/>
        <v/>
      </c>
      <c r="E312" s="11" t="str">
        <f t="shared" si="64"/>
        <v/>
      </c>
      <c r="F312" s="55" t="str">
        <f t="shared" si="65"/>
        <v/>
      </c>
      <c r="G312" s="14" t="str">
        <f t="shared" si="66"/>
        <v/>
      </c>
      <c r="H312" s="55" t="str">
        <f t="shared" si="67"/>
        <v/>
      </c>
      <c r="I312" s="11"/>
      <c r="J312" s="157"/>
      <c r="K312" s="11">
        <f t="shared" si="68"/>
        <v>0</v>
      </c>
      <c r="L312" s="55" t="str">
        <f t="shared" si="69"/>
        <v/>
      </c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AA312" s="59"/>
      <c r="AB312" s="59"/>
      <c r="AC312" s="59"/>
      <c r="AD312" s="59"/>
      <c r="AE312" s="59"/>
      <c r="AF312" s="59"/>
      <c r="AG312" s="59"/>
      <c r="AH312" s="65"/>
      <c r="BF312" s="65"/>
      <c r="BG312" s="65"/>
      <c r="BI312" s="65"/>
    </row>
    <row r="313" spans="4:61">
      <c r="D313" s="11" t="str">
        <f t="shared" si="70"/>
        <v/>
      </c>
      <c r="E313" s="11" t="str">
        <f t="shared" si="64"/>
        <v/>
      </c>
      <c r="F313" s="55" t="str">
        <f t="shared" si="65"/>
        <v/>
      </c>
      <c r="G313" s="14" t="str">
        <f t="shared" si="66"/>
        <v/>
      </c>
      <c r="H313" s="55" t="str">
        <f t="shared" si="67"/>
        <v/>
      </c>
      <c r="I313" s="11"/>
      <c r="J313" s="157"/>
      <c r="K313" s="11">
        <f t="shared" si="68"/>
        <v>0</v>
      </c>
      <c r="L313" s="55" t="str">
        <f t="shared" si="69"/>
        <v/>
      </c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AA313" s="59"/>
      <c r="AB313" s="59"/>
      <c r="AC313" s="59"/>
      <c r="AD313" s="59"/>
      <c r="AE313" s="59"/>
      <c r="AF313" s="59"/>
      <c r="AG313" s="59"/>
      <c r="AH313" s="65"/>
      <c r="BF313" s="65"/>
      <c r="BG313" s="65"/>
      <c r="BI313" s="65"/>
    </row>
    <row r="314" spans="4:61">
      <c r="D314" s="11" t="str">
        <f t="shared" si="70"/>
        <v/>
      </c>
      <c r="E314" s="11" t="str">
        <f t="shared" si="64"/>
        <v/>
      </c>
      <c r="F314" s="55" t="str">
        <f t="shared" si="65"/>
        <v/>
      </c>
      <c r="G314" s="14" t="str">
        <f t="shared" si="66"/>
        <v/>
      </c>
      <c r="H314" s="55" t="str">
        <f t="shared" si="67"/>
        <v/>
      </c>
      <c r="I314" s="11"/>
      <c r="J314" s="157"/>
      <c r="K314" s="11">
        <f t="shared" si="68"/>
        <v>0</v>
      </c>
      <c r="L314" s="55" t="str">
        <f t="shared" si="69"/>
        <v/>
      </c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AA314" s="59"/>
      <c r="AB314" s="59"/>
      <c r="AC314" s="59"/>
      <c r="AD314" s="59"/>
      <c r="AE314" s="59"/>
      <c r="AF314" s="59"/>
      <c r="AG314" s="59"/>
      <c r="AH314" s="65"/>
      <c r="BF314" s="65"/>
      <c r="BG314" s="65"/>
      <c r="BI314" s="65"/>
    </row>
    <row r="315" spans="4:61">
      <c r="D315" s="11" t="str">
        <f t="shared" si="70"/>
        <v/>
      </c>
      <c r="E315" s="11" t="str">
        <f t="shared" si="64"/>
        <v/>
      </c>
      <c r="F315" s="55" t="str">
        <f t="shared" si="65"/>
        <v/>
      </c>
      <c r="G315" s="14" t="str">
        <f t="shared" si="66"/>
        <v/>
      </c>
      <c r="H315" s="55" t="str">
        <f t="shared" si="67"/>
        <v/>
      </c>
      <c r="I315" s="11"/>
      <c r="J315" s="157"/>
      <c r="K315" s="11">
        <f t="shared" si="68"/>
        <v>0</v>
      </c>
      <c r="L315" s="55" t="str">
        <f t="shared" si="69"/>
        <v/>
      </c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AA315" s="59"/>
      <c r="AB315" s="59"/>
      <c r="AC315" s="59"/>
      <c r="AD315" s="59"/>
      <c r="AE315" s="59"/>
      <c r="AF315" s="59"/>
      <c r="AG315" s="59"/>
      <c r="AH315" s="65"/>
      <c r="BF315" s="65"/>
      <c r="BG315" s="65"/>
      <c r="BI315" s="65"/>
    </row>
    <row r="316" spans="4:61">
      <c r="D316" s="11" t="str">
        <f t="shared" si="70"/>
        <v/>
      </c>
      <c r="E316" s="11" t="str">
        <f t="shared" si="64"/>
        <v/>
      </c>
      <c r="F316" s="55" t="str">
        <f t="shared" si="65"/>
        <v/>
      </c>
      <c r="G316" s="14" t="str">
        <f t="shared" si="66"/>
        <v/>
      </c>
      <c r="H316" s="55" t="str">
        <f t="shared" si="67"/>
        <v/>
      </c>
      <c r="I316" s="11"/>
      <c r="J316" s="157"/>
      <c r="K316" s="11">
        <f t="shared" si="68"/>
        <v>0</v>
      </c>
      <c r="L316" s="55" t="str">
        <f t="shared" si="69"/>
        <v/>
      </c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AA316" s="59"/>
      <c r="AB316" s="59"/>
      <c r="AC316" s="59"/>
      <c r="AD316" s="59"/>
      <c r="AE316" s="59"/>
      <c r="AF316" s="59"/>
      <c r="AG316" s="59"/>
      <c r="AH316" s="65"/>
      <c r="BF316" s="65"/>
      <c r="BG316" s="65"/>
      <c r="BI316" s="65"/>
    </row>
    <row r="317" spans="4:61">
      <c r="D317" s="11" t="str">
        <f t="shared" si="70"/>
        <v/>
      </c>
      <c r="E317" s="11" t="str">
        <f t="shared" si="64"/>
        <v/>
      </c>
      <c r="F317" s="55" t="str">
        <f t="shared" si="65"/>
        <v/>
      </c>
      <c r="G317" s="14" t="str">
        <f t="shared" si="66"/>
        <v/>
      </c>
      <c r="H317" s="55" t="str">
        <f t="shared" si="67"/>
        <v/>
      </c>
      <c r="I317" s="11"/>
      <c r="J317" s="157"/>
      <c r="K317" s="11">
        <f t="shared" si="68"/>
        <v>0</v>
      </c>
      <c r="L317" s="55" t="str">
        <f t="shared" si="69"/>
        <v/>
      </c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AA317" s="59"/>
      <c r="AB317" s="59"/>
      <c r="AC317" s="59"/>
      <c r="AD317" s="59"/>
      <c r="AE317" s="59"/>
      <c r="AF317" s="59"/>
      <c r="AG317" s="59"/>
      <c r="AH317" s="65"/>
      <c r="BF317" s="65"/>
      <c r="BG317" s="65"/>
      <c r="BI317" s="65"/>
    </row>
    <row r="318" spans="4:61">
      <c r="D318" s="11" t="str">
        <f t="shared" si="70"/>
        <v/>
      </c>
      <c r="E318" s="11" t="str">
        <f t="shared" si="64"/>
        <v/>
      </c>
      <c r="F318" s="55" t="str">
        <f t="shared" si="65"/>
        <v/>
      </c>
      <c r="G318" s="14" t="str">
        <f t="shared" si="66"/>
        <v/>
      </c>
      <c r="H318" s="55" t="str">
        <f t="shared" si="67"/>
        <v/>
      </c>
      <c r="I318" s="11"/>
      <c r="J318" s="157"/>
      <c r="K318" s="11">
        <f t="shared" si="68"/>
        <v>0</v>
      </c>
      <c r="L318" s="55" t="str">
        <f t="shared" si="69"/>
        <v/>
      </c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AA318" s="59"/>
      <c r="AB318" s="59"/>
      <c r="AC318" s="59"/>
      <c r="AD318" s="59"/>
      <c r="AE318" s="59"/>
      <c r="AF318" s="59"/>
      <c r="AG318" s="59"/>
      <c r="AH318" s="65"/>
      <c r="BF318" s="65"/>
      <c r="BG318" s="65"/>
      <c r="BI318" s="65"/>
    </row>
    <row r="319" spans="4:61">
      <c r="D319" s="11" t="str">
        <f t="shared" si="70"/>
        <v/>
      </c>
      <c r="E319" s="11" t="str">
        <f t="shared" si="64"/>
        <v/>
      </c>
      <c r="F319" s="55" t="str">
        <f t="shared" si="65"/>
        <v/>
      </c>
      <c r="G319" s="14" t="str">
        <f t="shared" si="66"/>
        <v/>
      </c>
      <c r="H319" s="55" t="str">
        <f t="shared" si="67"/>
        <v/>
      </c>
      <c r="I319" s="11"/>
      <c r="J319" s="157"/>
      <c r="K319" s="11">
        <f t="shared" si="68"/>
        <v>0</v>
      </c>
      <c r="L319" s="55" t="str">
        <f t="shared" si="69"/>
        <v/>
      </c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AA319" s="59"/>
      <c r="AB319" s="59"/>
      <c r="AC319" s="59"/>
      <c r="AD319" s="59"/>
      <c r="AE319" s="59"/>
      <c r="AF319" s="59"/>
      <c r="AG319" s="59"/>
      <c r="AH319" s="65"/>
      <c r="BF319" s="65"/>
      <c r="BG319" s="65"/>
      <c r="BI319" s="65"/>
    </row>
    <row r="320" spans="4:61">
      <c r="D320" s="11" t="str">
        <f t="shared" si="70"/>
        <v/>
      </c>
      <c r="E320" s="11" t="str">
        <f t="shared" si="64"/>
        <v/>
      </c>
      <c r="F320" s="55" t="str">
        <f t="shared" si="65"/>
        <v/>
      </c>
      <c r="G320" s="14" t="str">
        <f t="shared" si="66"/>
        <v/>
      </c>
      <c r="H320" s="55" t="str">
        <f t="shared" si="67"/>
        <v/>
      </c>
      <c r="I320" s="11"/>
      <c r="J320" s="157"/>
      <c r="K320" s="11">
        <f t="shared" si="68"/>
        <v>0</v>
      </c>
      <c r="L320" s="55" t="str">
        <f t="shared" si="69"/>
        <v/>
      </c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AA320" s="59"/>
      <c r="AB320" s="59"/>
      <c r="AC320" s="59"/>
      <c r="AD320" s="59"/>
      <c r="AE320" s="59"/>
      <c r="AF320" s="59"/>
      <c r="AG320" s="59"/>
      <c r="AH320" s="65"/>
      <c r="BF320" s="65"/>
      <c r="BG320" s="65"/>
      <c r="BI320" s="65"/>
    </row>
    <row r="321" spans="4:61">
      <c r="D321" s="11" t="str">
        <f t="shared" si="70"/>
        <v/>
      </c>
      <c r="E321" s="11" t="str">
        <f t="shared" si="64"/>
        <v/>
      </c>
      <c r="F321" s="55" t="str">
        <f t="shared" si="65"/>
        <v/>
      </c>
      <c r="G321" s="14" t="str">
        <f t="shared" si="66"/>
        <v/>
      </c>
      <c r="H321" s="55" t="str">
        <f t="shared" si="67"/>
        <v/>
      </c>
      <c r="I321" s="11"/>
      <c r="J321" s="157"/>
      <c r="K321" s="11">
        <f t="shared" si="68"/>
        <v>0</v>
      </c>
      <c r="L321" s="55" t="str">
        <f t="shared" si="69"/>
        <v/>
      </c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AA321" s="59"/>
      <c r="AB321" s="59"/>
      <c r="AC321" s="59"/>
      <c r="AD321" s="59"/>
      <c r="AE321" s="59"/>
      <c r="AF321" s="59"/>
      <c r="AG321" s="59"/>
      <c r="AH321" s="65"/>
      <c r="BF321" s="65"/>
      <c r="BG321" s="65"/>
      <c r="BI321" s="65"/>
    </row>
    <row r="322" spans="4:61">
      <c r="D322" s="11" t="str">
        <f t="shared" si="70"/>
        <v/>
      </c>
      <c r="E322" s="11" t="str">
        <f t="shared" si="64"/>
        <v/>
      </c>
      <c r="F322" s="55" t="str">
        <f t="shared" si="65"/>
        <v/>
      </c>
      <c r="G322" s="14" t="str">
        <f t="shared" si="66"/>
        <v/>
      </c>
      <c r="H322" s="55" t="str">
        <f t="shared" si="67"/>
        <v/>
      </c>
      <c r="I322" s="11"/>
      <c r="J322" s="157"/>
      <c r="K322" s="11">
        <f t="shared" si="68"/>
        <v>0</v>
      </c>
      <c r="L322" s="55" t="str">
        <f t="shared" si="69"/>
        <v/>
      </c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AA322" s="59"/>
      <c r="AB322" s="59"/>
      <c r="AC322" s="59"/>
      <c r="AD322" s="59"/>
      <c r="AE322" s="59"/>
      <c r="AF322" s="59"/>
      <c r="AG322" s="59"/>
      <c r="AH322" s="65"/>
      <c r="BF322" s="65"/>
      <c r="BG322" s="65"/>
      <c r="BI322" s="65"/>
    </row>
    <row r="323" spans="4:61">
      <c r="D323" s="11" t="str">
        <f t="shared" si="70"/>
        <v/>
      </c>
      <c r="E323" s="11" t="str">
        <f t="shared" si="64"/>
        <v/>
      </c>
      <c r="F323" s="55" t="str">
        <f t="shared" si="65"/>
        <v/>
      </c>
      <c r="G323" s="14" t="str">
        <f t="shared" si="66"/>
        <v/>
      </c>
      <c r="H323" s="55" t="str">
        <f t="shared" si="67"/>
        <v/>
      </c>
      <c r="I323" s="11"/>
      <c r="J323" s="157"/>
      <c r="K323" s="11">
        <f t="shared" si="68"/>
        <v>0</v>
      </c>
      <c r="L323" s="55" t="str">
        <f t="shared" si="69"/>
        <v/>
      </c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AA323" s="59"/>
      <c r="AB323" s="59"/>
      <c r="AC323" s="59"/>
      <c r="AD323" s="59"/>
      <c r="AE323" s="59"/>
      <c r="AF323" s="59"/>
      <c r="AG323" s="59"/>
      <c r="AH323" s="65"/>
      <c r="BF323" s="65"/>
      <c r="BG323" s="65"/>
      <c r="BI323" s="65"/>
    </row>
    <row r="324" spans="4:61">
      <c r="D324" s="11" t="str">
        <f t="shared" si="70"/>
        <v/>
      </c>
      <c r="E324" s="11" t="str">
        <f t="shared" ref="E324:E387" si="71">IF(D324="","",IF(ISERROR(INDEX($A$19:$B$28,MATCH(D324,$A$19:$A$28,0),2)),0,INDEX($A$19:$B$28,MATCH(D324,$A$19:$A$28,0),2)))</f>
        <v/>
      </c>
      <c r="F324" s="55" t="str">
        <f t="shared" ref="F324:F387" si="72">IF(D324="","",IF(emi&gt;(L323*(1+rate/freq)),IF((L323*(1+rate/freq))&lt;0,0,(L323*(1+rate/freq))),emi))</f>
        <v/>
      </c>
      <c r="G324" s="14" t="str">
        <f t="shared" ref="G324:G387" si="73">IF(D324="","",IF(L323&lt;0,0,L323)*rate/freq)</f>
        <v/>
      </c>
      <c r="H324" s="55" t="str">
        <f t="shared" si="67"/>
        <v/>
      </c>
      <c r="I324" s="11"/>
      <c r="J324" s="157"/>
      <c r="K324" s="11">
        <f t="shared" si="68"/>
        <v>0</v>
      </c>
      <c r="L324" s="55" t="str">
        <f t="shared" si="69"/>
        <v/>
      </c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AA324" s="59"/>
      <c r="AB324" s="59"/>
      <c r="AC324" s="59"/>
      <c r="AD324" s="59"/>
      <c r="AE324" s="59"/>
      <c r="AF324" s="59"/>
      <c r="AG324" s="59"/>
      <c r="AH324" s="65"/>
      <c r="BF324" s="65"/>
      <c r="BG324" s="65"/>
      <c r="BI324" s="65"/>
    </row>
    <row r="325" spans="4:61">
      <c r="D325" s="11" t="str">
        <f t="shared" si="70"/>
        <v/>
      </c>
      <c r="E325" s="11" t="str">
        <f t="shared" si="71"/>
        <v/>
      </c>
      <c r="F325" s="55" t="str">
        <f t="shared" si="72"/>
        <v/>
      </c>
      <c r="G325" s="14" t="str">
        <f t="shared" si="73"/>
        <v/>
      </c>
      <c r="H325" s="55" t="str">
        <f t="shared" ref="H325:H388" si="74">IF(D325="","",F325-G325)</f>
        <v/>
      </c>
      <c r="I325" s="11"/>
      <c r="J325" s="157"/>
      <c r="K325" s="11">
        <f t="shared" ref="K325:K388" si="75">IF(L324=0,0,J325)</f>
        <v>0</v>
      </c>
      <c r="L325" s="55" t="str">
        <f t="shared" ref="L325:L388" si="76">IF(D325="","",IF(L324&lt;=0,0,IF(L324+E325-H325-I325-K325&lt;0,0,L324+E325-H325-I325-K325)))</f>
        <v/>
      </c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AA325" s="59"/>
      <c r="AB325" s="59"/>
      <c r="AC325" s="59"/>
      <c r="AD325" s="59"/>
      <c r="AE325" s="59"/>
      <c r="AF325" s="59"/>
      <c r="AG325" s="59"/>
      <c r="AH325" s="65"/>
      <c r="BF325" s="65"/>
      <c r="BG325" s="65"/>
      <c r="BI325" s="65"/>
    </row>
    <row r="326" spans="4:61">
      <c r="D326" s="11" t="str">
        <f t="shared" si="70"/>
        <v/>
      </c>
      <c r="E326" s="11" t="str">
        <f t="shared" si="71"/>
        <v/>
      </c>
      <c r="F326" s="55" t="str">
        <f t="shared" si="72"/>
        <v/>
      </c>
      <c r="G326" s="14" t="str">
        <f t="shared" si="73"/>
        <v/>
      </c>
      <c r="H326" s="55" t="str">
        <f t="shared" si="74"/>
        <v/>
      </c>
      <c r="I326" s="11"/>
      <c r="J326" s="157"/>
      <c r="K326" s="11">
        <f t="shared" si="75"/>
        <v>0</v>
      </c>
      <c r="L326" s="55" t="str">
        <f t="shared" si="76"/>
        <v/>
      </c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AA326" s="59"/>
      <c r="AB326" s="59"/>
      <c r="AC326" s="59"/>
      <c r="AD326" s="59"/>
      <c r="AE326" s="59"/>
      <c r="AF326" s="59"/>
      <c r="AG326" s="59"/>
      <c r="AH326" s="65"/>
      <c r="BF326" s="65"/>
      <c r="BG326" s="65"/>
      <c r="BI326" s="65"/>
    </row>
    <row r="327" spans="4:61">
      <c r="D327" s="11" t="str">
        <f t="shared" si="70"/>
        <v/>
      </c>
      <c r="E327" s="11" t="str">
        <f t="shared" si="71"/>
        <v/>
      </c>
      <c r="F327" s="55" t="str">
        <f t="shared" si="72"/>
        <v/>
      </c>
      <c r="G327" s="14" t="str">
        <f t="shared" si="73"/>
        <v/>
      </c>
      <c r="H327" s="55" t="str">
        <f t="shared" si="74"/>
        <v/>
      </c>
      <c r="I327" s="11"/>
      <c r="J327" s="157"/>
      <c r="K327" s="11">
        <f t="shared" si="75"/>
        <v>0</v>
      </c>
      <c r="L327" s="55" t="str">
        <f t="shared" si="76"/>
        <v/>
      </c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AA327" s="59"/>
      <c r="AB327" s="59"/>
      <c r="AC327" s="59"/>
      <c r="AD327" s="59"/>
      <c r="AE327" s="59"/>
      <c r="AF327" s="59"/>
      <c r="AG327" s="59"/>
      <c r="AH327" s="65"/>
      <c r="BF327" s="65"/>
      <c r="BG327" s="65"/>
      <c r="BI327" s="65"/>
    </row>
    <row r="328" spans="4:61">
      <c r="D328" s="11" t="str">
        <f t="shared" si="70"/>
        <v/>
      </c>
      <c r="E328" s="11" t="str">
        <f t="shared" si="71"/>
        <v/>
      </c>
      <c r="F328" s="55" t="str">
        <f t="shared" si="72"/>
        <v/>
      </c>
      <c r="G328" s="14" t="str">
        <f t="shared" si="73"/>
        <v/>
      </c>
      <c r="H328" s="55" t="str">
        <f t="shared" si="74"/>
        <v/>
      </c>
      <c r="I328" s="11"/>
      <c r="J328" s="157"/>
      <c r="K328" s="11">
        <f t="shared" si="75"/>
        <v>0</v>
      </c>
      <c r="L328" s="55" t="str">
        <f t="shared" si="76"/>
        <v/>
      </c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AA328" s="59"/>
      <c r="AB328" s="59"/>
      <c r="AC328" s="59"/>
      <c r="AD328" s="59"/>
      <c r="AE328" s="59"/>
      <c r="AF328" s="59"/>
      <c r="AG328" s="59"/>
      <c r="AH328" s="65"/>
      <c r="BF328" s="65"/>
      <c r="BG328" s="65"/>
      <c r="BI328" s="65"/>
    </row>
    <row r="329" spans="4:61">
      <c r="D329" s="11" t="str">
        <f t="shared" si="70"/>
        <v/>
      </c>
      <c r="E329" s="11" t="str">
        <f t="shared" si="71"/>
        <v/>
      </c>
      <c r="F329" s="55" t="str">
        <f t="shared" si="72"/>
        <v/>
      </c>
      <c r="G329" s="14" t="str">
        <f t="shared" si="73"/>
        <v/>
      </c>
      <c r="H329" s="55" t="str">
        <f t="shared" si="74"/>
        <v/>
      </c>
      <c r="I329" s="11"/>
      <c r="J329" s="157"/>
      <c r="K329" s="11">
        <f t="shared" si="75"/>
        <v>0</v>
      </c>
      <c r="L329" s="55" t="str">
        <f t="shared" si="76"/>
        <v/>
      </c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AA329" s="59"/>
      <c r="AB329" s="59"/>
      <c r="AC329" s="59"/>
      <c r="AD329" s="59"/>
      <c r="AE329" s="59"/>
      <c r="AF329" s="59"/>
      <c r="AG329" s="59"/>
      <c r="AH329" s="65"/>
      <c r="BF329" s="65"/>
      <c r="BG329" s="65"/>
      <c r="BI329" s="65"/>
    </row>
    <row r="330" spans="4:61">
      <c r="D330" s="11" t="str">
        <f t="shared" si="70"/>
        <v/>
      </c>
      <c r="E330" s="11" t="str">
        <f t="shared" si="71"/>
        <v/>
      </c>
      <c r="F330" s="55" t="str">
        <f t="shared" si="72"/>
        <v/>
      </c>
      <c r="G330" s="14" t="str">
        <f t="shared" si="73"/>
        <v/>
      </c>
      <c r="H330" s="55" t="str">
        <f t="shared" si="74"/>
        <v/>
      </c>
      <c r="I330" s="11"/>
      <c r="J330" s="157"/>
      <c r="K330" s="11">
        <f t="shared" si="75"/>
        <v>0</v>
      </c>
      <c r="L330" s="55" t="str">
        <f t="shared" si="76"/>
        <v/>
      </c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AA330" s="59"/>
      <c r="AB330" s="59"/>
      <c r="AC330" s="59"/>
      <c r="AD330" s="59"/>
      <c r="AE330" s="59"/>
      <c r="AF330" s="59"/>
      <c r="AG330" s="59"/>
      <c r="AH330" s="65"/>
      <c r="BF330" s="65"/>
      <c r="BG330" s="65"/>
      <c r="BI330" s="65"/>
    </row>
    <row r="331" spans="4:61">
      <c r="D331" s="11" t="str">
        <f t="shared" si="70"/>
        <v/>
      </c>
      <c r="E331" s="11" t="str">
        <f t="shared" si="71"/>
        <v/>
      </c>
      <c r="F331" s="55" t="str">
        <f t="shared" si="72"/>
        <v/>
      </c>
      <c r="G331" s="14" t="str">
        <f t="shared" si="73"/>
        <v/>
      </c>
      <c r="H331" s="55" t="str">
        <f t="shared" si="74"/>
        <v/>
      </c>
      <c r="I331" s="11"/>
      <c r="J331" s="157"/>
      <c r="K331" s="11">
        <f t="shared" si="75"/>
        <v>0</v>
      </c>
      <c r="L331" s="55" t="str">
        <f t="shared" si="76"/>
        <v/>
      </c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AA331" s="59"/>
      <c r="AB331" s="59"/>
      <c r="AC331" s="59"/>
      <c r="AD331" s="59"/>
      <c r="AE331" s="59"/>
      <c r="AF331" s="59"/>
      <c r="AG331" s="59"/>
      <c r="AH331" s="65"/>
      <c r="BF331" s="65"/>
      <c r="BG331" s="65"/>
      <c r="BI331" s="65"/>
    </row>
    <row r="332" spans="4:61">
      <c r="D332" s="11" t="str">
        <f t="shared" si="70"/>
        <v/>
      </c>
      <c r="E332" s="11" t="str">
        <f t="shared" si="71"/>
        <v/>
      </c>
      <c r="F332" s="55" t="str">
        <f t="shared" si="72"/>
        <v/>
      </c>
      <c r="G332" s="14" t="str">
        <f t="shared" si="73"/>
        <v/>
      </c>
      <c r="H332" s="55" t="str">
        <f t="shared" si="74"/>
        <v/>
      </c>
      <c r="I332" s="11"/>
      <c r="J332" s="157"/>
      <c r="K332" s="11">
        <f t="shared" si="75"/>
        <v>0</v>
      </c>
      <c r="L332" s="55" t="str">
        <f t="shared" si="76"/>
        <v/>
      </c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AA332" s="59"/>
      <c r="AB332" s="59"/>
      <c r="AC332" s="59"/>
      <c r="AD332" s="59"/>
      <c r="AE332" s="59"/>
      <c r="AF332" s="59"/>
      <c r="AG332" s="59"/>
      <c r="AH332" s="65"/>
      <c r="BF332" s="65"/>
      <c r="BG332" s="65"/>
      <c r="BI332" s="65"/>
    </row>
    <row r="333" spans="4:61">
      <c r="D333" s="11" t="str">
        <f t="shared" si="70"/>
        <v/>
      </c>
      <c r="E333" s="11" t="str">
        <f t="shared" si="71"/>
        <v/>
      </c>
      <c r="F333" s="55" t="str">
        <f t="shared" si="72"/>
        <v/>
      </c>
      <c r="G333" s="14" t="str">
        <f t="shared" si="73"/>
        <v/>
      </c>
      <c r="H333" s="55" t="str">
        <f t="shared" si="74"/>
        <v/>
      </c>
      <c r="I333" s="11"/>
      <c r="J333" s="157"/>
      <c r="K333" s="11">
        <f t="shared" si="75"/>
        <v>0</v>
      </c>
      <c r="L333" s="55" t="str">
        <f t="shared" si="76"/>
        <v/>
      </c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AA333" s="59"/>
      <c r="AB333" s="59"/>
      <c r="AC333" s="59"/>
      <c r="AD333" s="59"/>
      <c r="AE333" s="59"/>
      <c r="AF333" s="59"/>
      <c r="AG333" s="59"/>
      <c r="AH333" s="65"/>
      <c r="BF333" s="65"/>
      <c r="BG333" s="65"/>
      <c r="BI333" s="65"/>
    </row>
    <row r="334" spans="4:61">
      <c r="D334" s="11" t="str">
        <f t="shared" si="70"/>
        <v/>
      </c>
      <c r="E334" s="11" t="str">
        <f t="shared" si="71"/>
        <v/>
      </c>
      <c r="F334" s="55" t="str">
        <f t="shared" si="72"/>
        <v/>
      </c>
      <c r="G334" s="14" t="str">
        <f t="shared" si="73"/>
        <v/>
      </c>
      <c r="H334" s="55" t="str">
        <f t="shared" si="74"/>
        <v/>
      </c>
      <c r="I334" s="11"/>
      <c r="J334" s="157"/>
      <c r="K334" s="11">
        <f t="shared" si="75"/>
        <v>0</v>
      </c>
      <c r="L334" s="55" t="str">
        <f t="shared" si="76"/>
        <v/>
      </c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AA334" s="59"/>
      <c r="AB334" s="59"/>
      <c r="AC334" s="59"/>
      <c r="AD334" s="59"/>
      <c r="AE334" s="59"/>
      <c r="AF334" s="59"/>
      <c r="AG334" s="59"/>
      <c r="AH334" s="65"/>
      <c r="BF334" s="65"/>
      <c r="BG334" s="65"/>
      <c r="BI334" s="65"/>
    </row>
    <row r="335" spans="4:61">
      <c r="D335" s="11" t="str">
        <f t="shared" si="70"/>
        <v/>
      </c>
      <c r="E335" s="11" t="str">
        <f t="shared" si="71"/>
        <v/>
      </c>
      <c r="F335" s="55" t="str">
        <f t="shared" si="72"/>
        <v/>
      </c>
      <c r="G335" s="14" t="str">
        <f t="shared" si="73"/>
        <v/>
      </c>
      <c r="H335" s="55" t="str">
        <f t="shared" si="74"/>
        <v/>
      </c>
      <c r="I335" s="11"/>
      <c r="J335" s="157"/>
      <c r="K335" s="11">
        <f t="shared" si="75"/>
        <v>0</v>
      </c>
      <c r="L335" s="55" t="str">
        <f t="shared" si="76"/>
        <v/>
      </c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AA335" s="59"/>
      <c r="AB335" s="59"/>
      <c r="AC335" s="59"/>
      <c r="AD335" s="59"/>
      <c r="AE335" s="59"/>
      <c r="AF335" s="59"/>
      <c r="AG335" s="59"/>
      <c r="AH335" s="65"/>
      <c r="BF335" s="65"/>
      <c r="BG335" s="65"/>
      <c r="BI335" s="65"/>
    </row>
    <row r="336" spans="4:61">
      <c r="D336" s="11" t="str">
        <f t="shared" si="70"/>
        <v/>
      </c>
      <c r="E336" s="11" t="str">
        <f t="shared" si="71"/>
        <v/>
      </c>
      <c r="F336" s="55" t="str">
        <f t="shared" si="72"/>
        <v/>
      </c>
      <c r="G336" s="14" t="str">
        <f t="shared" si="73"/>
        <v/>
      </c>
      <c r="H336" s="55" t="str">
        <f t="shared" si="74"/>
        <v/>
      </c>
      <c r="I336" s="11"/>
      <c r="J336" s="157"/>
      <c r="K336" s="11">
        <f t="shared" si="75"/>
        <v>0</v>
      </c>
      <c r="L336" s="55" t="str">
        <f t="shared" si="76"/>
        <v/>
      </c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AA336" s="59"/>
      <c r="AB336" s="59"/>
      <c r="AC336" s="59"/>
      <c r="AD336" s="59"/>
      <c r="AE336" s="59"/>
      <c r="AF336" s="59"/>
      <c r="AG336" s="59"/>
      <c r="AH336" s="65"/>
      <c r="BF336" s="65"/>
      <c r="BG336" s="65"/>
      <c r="BI336" s="65"/>
    </row>
    <row r="337" spans="4:61">
      <c r="D337" s="11" t="str">
        <f t="shared" si="70"/>
        <v/>
      </c>
      <c r="E337" s="11" t="str">
        <f t="shared" si="71"/>
        <v/>
      </c>
      <c r="F337" s="55" t="str">
        <f t="shared" si="72"/>
        <v/>
      </c>
      <c r="G337" s="14" t="str">
        <f t="shared" si="73"/>
        <v/>
      </c>
      <c r="H337" s="55" t="str">
        <f t="shared" si="74"/>
        <v/>
      </c>
      <c r="I337" s="11"/>
      <c r="J337" s="157"/>
      <c r="K337" s="11">
        <f t="shared" si="75"/>
        <v>0</v>
      </c>
      <c r="L337" s="55" t="str">
        <f t="shared" si="76"/>
        <v/>
      </c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AA337" s="59"/>
      <c r="AB337" s="59"/>
      <c r="AC337" s="59"/>
      <c r="AD337" s="59"/>
      <c r="AE337" s="59"/>
      <c r="AF337" s="59"/>
      <c r="AG337" s="59"/>
      <c r="AH337" s="65"/>
      <c r="BF337" s="65"/>
      <c r="BG337" s="65"/>
      <c r="BI337" s="65"/>
    </row>
    <row r="338" spans="4:61">
      <c r="D338" s="11" t="str">
        <f t="shared" si="70"/>
        <v/>
      </c>
      <c r="E338" s="11" t="str">
        <f t="shared" si="71"/>
        <v/>
      </c>
      <c r="F338" s="55" t="str">
        <f t="shared" si="72"/>
        <v/>
      </c>
      <c r="G338" s="14" t="str">
        <f t="shared" si="73"/>
        <v/>
      </c>
      <c r="H338" s="55" t="str">
        <f t="shared" si="74"/>
        <v/>
      </c>
      <c r="I338" s="11"/>
      <c r="J338" s="157"/>
      <c r="K338" s="11">
        <f t="shared" si="75"/>
        <v>0</v>
      </c>
      <c r="L338" s="55" t="str">
        <f t="shared" si="76"/>
        <v/>
      </c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AA338" s="59"/>
      <c r="AB338" s="59"/>
      <c r="AC338" s="59"/>
      <c r="AD338" s="59"/>
      <c r="AE338" s="59"/>
      <c r="AF338" s="59"/>
      <c r="AG338" s="59"/>
      <c r="AH338" s="65"/>
      <c r="BF338" s="65"/>
      <c r="BG338" s="65"/>
      <c r="BI338" s="65"/>
    </row>
    <row r="339" spans="4:61">
      <c r="D339" s="11" t="str">
        <f t="shared" si="70"/>
        <v/>
      </c>
      <c r="E339" s="11" t="str">
        <f t="shared" si="71"/>
        <v/>
      </c>
      <c r="F339" s="55" t="str">
        <f t="shared" si="72"/>
        <v/>
      </c>
      <c r="G339" s="14" t="str">
        <f t="shared" si="73"/>
        <v/>
      </c>
      <c r="H339" s="55" t="str">
        <f t="shared" si="74"/>
        <v/>
      </c>
      <c r="I339" s="11"/>
      <c r="J339" s="157"/>
      <c r="K339" s="11">
        <f t="shared" si="75"/>
        <v>0</v>
      </c>
      <c r="L339" s="55" t="str">
        <f t="shared" si="76"/>
        <v/>
      </c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AA339" s="59"/>
      <c r="AB339" s="59"/>
      <c r="AC339" s="59"/>
      <c r="AD339" s="59"/>
      <c r="AE339" s="59"/>
      <c r="AF339" s="59"/>
      <c r="AG339" s="59"/>
      <c r="AH339" s="65"/>
      <c r="BF339" s="65"/>
      <c r="BG339" s="65"/>
      <c r="BI339" s="65"/>
    </row>
    <row r="340" spans="4:61">
      <c r="D340" s="11" t="str">
        <f t="shared" si="70"/>
        <v/>
      </c>
      <c r="E340" s="11" t="str">
        <f t="shared" si="71"/>
        <v/>
      </c>
      <c r="F340" s="55" t="str">
        <f t="shared" si="72"/>
        <v/>
      </c>
      <c r="G340" s="14" t="str">
        <f t="shared" si="73"/>
        <v/>
      </c>
      <c r="H340" s="55" t="str">
        <f t="shared" si="74"/>
        <v/>
      </c>
      <c r="I340" s="11"/>
      <c r="J340" s="157"/>
      <c r="K340" s="11">
        <f t="shared" si="75"/>
        <v>0</v>
      </c>
      <c r="L340" s="55" t="str">
        <f t="shared" si="76"/>
        <v/>
      </c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AA340" s="59"/>
      <c r="AB340" s="59"/>
      <c r="AC340" s="59"/>
      <c r="AD340" s="59"/>
      <c r="AE340" s="59"/>
      <c r="AF340" s="59"/>
      <c r="AG340" s="59"/>
      <c r="AH340" s="65"/>
      <c r="BF340" s="65"/>
      <c r="BG340" s="65"/>
      <c r="BI340" s="65"/>
    </row>
    <row r="341" spans="4:61">
      <c r="D341" s="11" t="str">
        <f t="shared" si="70"/>
        <v/>
      </c>
      <c r="E341" s="11" t="str">
        <f t="shared" si="71"/>
        <v/>
      </c>
      <c r="F341" s="55" t="str">
        <f t="shared" si="72"/>
        <v/>
      </c>
      <c r="G341" s="14" t="str">
        <f t="shared" si="73"/>
        <v/>
      </c>
      <c r="H341" s="55" t="str">
        <f t="shared" si="74"/>
        <v/>
      </c>
      <c r="I341" s="11"/>
      <c r="J341" s="157"/>
      <c r="K341" s="11">
        <f t="shared" si="75"/>
        <v>0</v>
      </c>
      <c r="L341" s="55" t="str">
        <f t="shared" si="76"/>
        <v/>
      </c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AA341" s="59"/>
      <c r="AB341" s="59"/>
      <c r="AC341" s="59"/>
      <c r="AD341" s="59"/>
      <c r="AE341" s="59"/>
      <c r="AF341" s="59"/>
      <c r="AG341" s="59"/>
      <c r="AH341" s="65"/>
      <c r="BF341" s="65"/>
      <c r="BG341" s="65"/>
      <c r="BI341" s="65"/>
    </row>
    <row r="342" spans="4:61">
      <c r="D342" s="11" t="str">
        <f t="shared" si="70"/>
        <v/>
      </c>
      <c r="E342" s="11" t="str">
        <f t="shared" si="71"/>
        <v/>
      </c>
      <c r="F342" s="55" t="str">
        <f t="shared" si="72"/>
        <v/>
      </c>
      <c r="G342" s="14" t="str">
        <f t="shared" si="73"/>
        <v/>
      </c>
      <c r="H342" s="55" t="str">
        <f t="shared" si="74"/>
        <v/>
      </c>
      <c r="I342" s="11"/>
      <c r="J342" s="157"/>
      <c r="K342" s="11">
        <f t="shared" si="75"/>
        <v>0</v>
      </c>
      <c r="L342" s="55" t="str">
        <f t="shared" si="76"/>
        <v/>
      </c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AA342" s="59"/>
      <c r="AB342" s="59"/>
      <c r="AC342" s="59"/>
      <c r="AD342" s="59"/>
      <c r="AE342" s="59"/>
      <c r="AF342" s="59"/>
      <c r="AG342" s="59"/>
      <c r="AH342" s="65"/>
      <c r="BF342" s="65"/>
      <c r="BG342" s="65"/>
      <c r="BI342" s="65"/>
    </row>
    <row r="343" spans="4:61">
      <c r="D343" s="11" t="str">
        <f t="shared" si="70"/>
        <v/>
      </c>
      <c r="E343" s="11" t="str">
        <f t="shared" si="71"/>
        <v/>
      </c>
      <c r="F343" s="55" t="str">
        <f t="shared" si="72"/>
        <v/>
      </c>
      <c r="G343" s="14" t="str">
        <f t="shared" si="73"/>
        <v/>
      </c>
      <c r="H343" s="55" t="str">
        <f t="shared" si="74"/>
        <v/>
      </c>
      <c r="I343" s="11"/>
      <c r="J343" s="157"/>
      <c r="K343" s="11">
        <f t="shared" si="75"/>
        <v>0</v>
      </c>
      <c r="L343" s="55" t="str">
        <f t="shared" si="76"/>
        <v/>
      </c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AA343" s="59"/>
      <c r="AB343" s="59"/>
      <c r="AC343" s="59"/>
      <c r="AD343" s="59"/>
      <c r="AE343" s="59"/>
      <c r="AF343" s="59"/>
      <c r="AG343" s="59"/>
      <c r="AH343" s="65"/>
      <c r="BF343" s="65"/>
      <c r="BG343" s="65"/>
      <c r="BI343" s="65"/>
    </row>
    <row r="344" spans="4:61">
      <c r="D344" s="11" t="str">
        <f t="shared" si="70"/>
        <v/>
      </c>
      <c r="E344" s="11" t="str">
        <f t="shared" si="71"/>
        <v/>
      </c>
      <c r="F344" s="55" t="str">
        <f t="shared" si="72"/>
        <v/>
      </c>
      <c r="G344" s="14" t="str">
        <f t="shared" si="73"/>
        <v/>
      </c>
      <c r="H344" s="55" t="str">
        <f t="shared" si="74"/>
        <v/>
      </c>
      <c r="I344" s="11"/>
      <c r="J344" s="157"/>
      <c r="K344" s="11">
        <f t="shared" si="75"/>
        <v>0</v>
      </c>
      <c r="L344" s="55" t="str">
        <f t="shared" si="76"/>
        <v/>
      </c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AA344" s="59"/>
      <c r="AB344" s="59"/>
      <c r="AC344" s="59"/>
      <c r="AD344" s="59"/>
      <c r="AE344" s="59"/>
      <c r="AF344" s="59"/>
      <c r="AG344" s="59"/>
      <c r="AH344" s="65"/>
      <c r="BF344" s="65"/>
      <c r="BG344" s="65"/>
      <c r="BI344" s="65"/>
    </row>
    <row r="345" spans="4:61">
      <c r="D345" s="11" t="str">
        <f t="shared" si="70"/>
        <v/>
      </c>
      <c r="E345" s="11" t="str">
        <f t="shared" si="71"/>
        <v/>
      </c>
      <c r="F345" s="55" t="str">
        <f t="shared" si="72"/>
        <v/>
      </c>
      <c r="G345" s="14" t="str">
        <f t="shared" si="73"/>
        <v/>
      </c>
      <c r="H345" s="55" t="str">
        <f t="shared" si="74"/>
        <v/>
      </c>
      <c r="I345" s="11"/>
      <c r="J345" s="157"/>
      <c r="K345" s="11">
        <f t="shared" si="75"/>
        <v>0</v>
      </c>
      <c r="L345" s="55" t="str">
        <f t="shared" si="76"/>
        <v/>
      </c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AA345" s="59"/>
      <c r="AB345" s="59"/>
      <c r="AC345" s="59"/>
      <c r="AD345" s="59"/>
      <c r="AE345" s="59"/>
      <c r="AF345" s="59"/>
      <c r="AG345" s="59"/>
      <c r="AH345" s="65"/>
      <c r="BF345" s="65"/>
      <c r="BG345" s="65"/>
      <c r="BI345" s="65"/>
    </row>
    <row r="346" spans="4:61">
      <c r="D346" s="11" t="str">
        <f t="shared" si="70"/>
        <v/>
      </c>
      <c r="E346" s="11" t="str">
        <f t="shared" si="71"/>
        <v/>
      </c>
      <c r="F346" s="55" t="str">
        <f t="shared" si="72"/>
        <v/>
      </c>
      <c r="G346" s="14" t="str">
        <f t="shared" si="73"/>
        <v/>
      </c>
      <c r="H346" s="55" t="str">
        <f t="shared" si="74"/>
        <v/>
      </c>
      <c r="I346" s="11"/>
      <c r="J346" s="157"/>
      <c r="K346" s="11">
        <f t="shared" si="75"/>
        <v>0</v>
      </c>
      <c r="L346" s="55" t="str">
        <f t="shared" si="76"/>
        <v/>
      </c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AA346" s="59"/>
      <c r="AB346" s="59"/>
      <c r="AC346" s="59"/>
      <c r="AD346" s="59"/>
      <c r="AE346" s="59"/>
      <c r="AF346" s="59"/>
      <c r="AG346" s="59"/>
      <c r="AH346" s="65"/>
      <c r="BF346" s="65"/>
      <c r="BG346" s="65"/>
      <c r="BI346" s="65"/>
    </row>
    <row r="347" spans="4:61">
      <c r="D347" s="11" t="str">
        <f t="shared" si="70"/>
        <v/>
      </c>
      <c r="E347" s="11" t="str">
        <f t="shared" si="71"/>
        <v/>
      </c>
      <c r="F347" s="55" t="str">
        <f t="shared" si="72"/>
        <v/>
      </c>
      <c r="G347" s="14" t="str">
        <f t="shared" si="73"/>
        <v/>
      </c>
      <c r="H347" s="55" t="str">
        <f t="shared" si="74"/>
        <v/>
      </c>
      <c r="I347" s="11"/>
      <c r="J347" s="157"/>
      <c r="K347" s="11">
        <f t="shared" si="75"/>
        <v>0</v>
      </c>
      <c r="L347" s="55" t="str">
        <f t="shared" si="76"/>
        <v/>
      </c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AA347" s="59"/>
      <c r="AB347" s="59"/>
      <c r="AC347" s="59"/>
      <c r="AD347" s="59"/>
      <c r="AE347" s="59"/>
      <c r="AF347" s="59"/>
      <c r="AG347" s="59"/>
      <c r="AH347" s="65"/>
      <c r="BF347" s="65"/>
      <c r="BG347" s="65"/>
      <c r="BI347" s="65"/>
    </row>
    <row r="348" spans="4:61">
      <c r="D348" s="11" t="str">
        <f t="shared" si="70"/>
        <v/>
      </c>
      <c r="E348" s="11" t="str">
        <f t="shared" si="71"/>
        <v/>
      </c>
      <c r="F348" s="55" t="str">
        <f t="shared" si="72"/>
        <v/>
      </c>
      <c r="G348" s="14" t="str">
        <f t="shared" si="73"/>
        <v/>
      </c>
      <c r="H348" s="55" t="str">
        <f t="shared" si="74"/>
        <v/>
      </c>
      <c r="I348" s="11"/>
      <c r="J348" s="157"/>
      <c r="K348" s="11">
        <f t="shared" si="75"/>
        <v>0</v>
      </c>
      <c r="L348" s="55" t="str">
        <f t="shared" si="76"/>
        <v/>
      </c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AA348" s="59"/>
      <c r="AB348" s="59"/>
      <c r="AC348" s="59"/>
      <c r="AD348" s="59"/>
      <c r="AE348" s="59"/>
      <c r="AF348" s="59"/>
      <c r="AG348" s="59"/>
      <c r="AH348" s="65"/>
      <c r="BF348" s="65"/>
      <c r="BG348" s="65"/>
      <c r="BI348" s="65"/>
    </row>
    <row r="349" spans="4:61">
      <c r="D349" s="11" t="str">
        <f t="shared" si="70"/>
        <v/>
      </c>
      <c r="E349" s="11" t="str">
        <f t="shared" si="71"/>
        <v/>
      </c>
      <c r="F349" s="55" t="str">
        <f t="shared" si="72"/>
        <v/>
      </c>
      <c r="G349" s="14" t="str">
        <f t="shared" si="73"/>
        <v/>
      </c>
      <c r="H349" s="55" t="str">
        <f t="shared" si="74"/>
        <v/>
      </c>
      <c r="I349" s="11"/>
      <c r="J349" s="157"/>
      <c r="K349" s="11">
        <f t="shared" si="75"/>
        <v>0</v>
      </c>
      <c r="L349" s="55" t="str">
        <f t="shared" si="76"/>
        <v/>
      </c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AA349" s="59"/>
      <c r="AB349" s="59"/>
      <c r="AC349" s="59"/>
      <c r="AD349" s="59"/>
      <c r="AE349" s="59"/>
      <c r="AF349" s="59"/>
      <c r="AG349" s="59"/>
      <c r="AH349" s="65"/>
      <c r="BF349" s="65"/>
      <c r="BG349" s="65"/>
      <c r="BI349" s="65"/>
    </row>
    <row r="350" spans="4:61">
      <c r="D350" s="11" t="str">
        <f t="shared" si="70"/>
        <v/>
      </c>
      <c r="E350" s="11" t="str">
        <f t="shared" si="71"/>
        <v/>
      </c>
      <c r="F350" s="55" t="str">
        <f t="shared" si="72"/>
        <v/>
      </c>
      <c r="G350" s="14" t="str">
        <f t="shared" si="73"/>
        <v/>
      </c>
      <c r="H350" s="55" t="str">
        <f t="shared" si="74"/>
        <v/>
      </c>
      <c r="I350" s="11"/>
      <c r="J350" s="157"/>
      <c r="K350" s="11">
        <f t="shared" si="75"/>
        <v>0</v>
      </c>
      <c r="L350" s="55" t="str">
        <f t="shared" si="76"/>
        <v/>
      </c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AA350" s="59"/>
      <c r="AB350" s="59"/>
      <c r="AC350" s="59"/>
      <c r="AD350" s="59"/>
      <c r="AE350" s="59"/>
      <c r="AF350" s="59"/>
      <c r="AG350" s="59"/>
      <c r="AH350" s="65"/>
      <c r="BF350" s="65"/>
      <c r="BG350" s="65"/>
      <c r="BI350" s="65"/>
    </row>
    <row r="351" spans="4:61">
      <c r="D351" s="11" t="str">
        <f t="shared" si="70"/>
        <v/>
      </c>
      <c r="E351" s="11" t="str">
        <f t="shared" si="71"/>
        <v/>
      </c>
      <c r="F351" s="55" t="str">
        <f t="shared" si="72"/>
        <v/>
      </c>
      <c r="G351" s="14" t="str">
        <f t="shared" si="73"/>
        <v/>
      </c>
      <c r="H351" s="55" t="str">
        <f t="shared" si="74"/>
        <v/>
      </c>
      <c r="I351" s="11"/>
      <c r="J351" s="157"/>
      <c r="K351" s="11">
        <f t="shared" si="75"/>
        <v>0</v>
      </c>
      <c r="L351" s="55" t="str">
        <f t="shared" si="76"/>
        <v/>
      </c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AA351" s="59"/>
      <c r="AB351" s="59"/>
      <c r="AC351" s="59"/>
      <c r="AD351" s="59"/>
      <c r="AE351" s="59"/>
      <c r="AF351" s="59"/>
      <c r="AG351" s="59"/>
      <c r="AH351" s="65"/>
      <c r="BF351" s="65"/>
      <c r="BG351" s="65"/>
      <c r="BI351" s="65"/>
    </row>
    <row r="352" spans="4:61">
      <c r="D352" s="11" t="str">
        <f t="shared" si="70"/>
        <v/>
      </c>
      <c r="E352" s="11" t="str">
        <f t="shared" si="71"/>
        <v/>
      </c>
      <c r="F352" s="55" t="str">
        <f t="shared" si="72"/>
        <v/>
      </c>
      <c r="G352" s="14" t="str">
        <f t="shared" si="73"/>
        <v/>
      </c>
      <c r="H352" s="55" t="str">
        <f t="shared" si="74"/>
        <v/>
      </c>
      <c r="I352" s="11"/>
      <c r="J352" s="157"/>
      <c r="K352" s="11">
        <f t="shared" si="75"/>
        <v>0</v>
      </c>
      <c r="L352" s="55" t="str">
        <f t="shared" si="76"/>
        <v/>
      </c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AA352" s="59"/>
      <c r="AB352" s="59"/>
      <c r="AC352" s="59"/>
      <c r="AD352" s="59"/>
      <c r="AE352" s="59"/>
      <c r="AF352" s="59"/>
      <c r="AG352" s="59"/>
      <c r="AH352" s="65"/>
      <c r="BF352" s="65"/>
      <c r="BG352" s="65"/>
      <c r="BI352" s="65"/>
    </row>
    <row r="353" spans="4:61">
      <c r="D353" s="11" t="str">
        <f t="shared" si="70"/>
        <v/>
      </c>
      <c r="E353" s="11" t="str">
        <f t="shared" si="71"/>
        <v/>
      </c>
      <c r="F353" s="55" t="str">
        <f t="shared" si="72"/>
        <v/>
      </c>
      <c r="G353" s="14" t="str">
        <f t="shared" si="73"/>
        <v/>
      </c>
      <c r="H353" s="55" t="str">
        <f t="shared" si="74"/>
        <v/>
      </c>
      <c r="I353" s="11"/>
      <c r="J353" s="157"/>
      <c r="K353" s="11">
        <f t="shared" si="75"/>
        <v>0</v>
      </c>
      <c r="L353" s="55" t="str">
        <f t="shared" si="76"/>
        <v/>
      </c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AA353" s="59"/>
      <c r="AB353" s="59"/>
      <c r="AC353" s="59"/>
      <c r="AD353" s="59"/>
      <c r="AE353" s="59"/>
      <c r="AF353" s="59"/>
      <c r="AG353" s="59"/>
      <c r="AH353" s="65"/>
      <c r="BF353" s="65"/>
      <c r="BG353" s="65"/>
      <c r="BI353" s="65"/>
    </row>
    <row r="354" spans="4:61">
      <c r="D354" s="11" t="str">
        <f t="shared" si="70"/>
        <v/>
      </c>
      <c r="E354" s="11" t="str">
        <f t="shared" si="71"/>
        <v/>
      </c>
      <c r="F354" s="55" t="str">
        <f t="shared" si="72"/>
        <v/>
      </c>
      <c r="G354" s="14" t="str">
        <f t="shared" si="73"/>
        <v/>
      </c>
      <c r="H354" s="55" t="str">
        <f t="shared" si="74"/>
        <v/>
      </c>
      <c r="I354" s="11"/>
      <c r="J354" s="157"/>
      <c r="K354" s="11">
        <f t="shared" si="75"/>
        <v>0</v>
      </c>
      <c r="L354" s="55" t="str">
        <f t="shared" si="76"/>
        <v/>
      </c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AA354" s="59"/>
      <c r="AB354" s="59"/>
      <c r="AC354" s="59"/>
      <c r="AD354" s="59"/>
      <c r="AE354" s="59"/>
      <c r="AF354" s="59"/>
      <c r="AG354" s="59"/>
      <c r="AH354" s="65"/>
      <c r="BF354" s="65"/>
      <c r="BG354" s="65"/>
      <c r="BI354" s="65"/>
    </row>
    <row r="355" spans="4:61">
      <c r="D355" s="11" t="str">
        <f t="shared" si="70"/>
        <v/>
      </c>
      <c r="E355" s="11" t="str">
        <f t="shared" si="71"/>
        <v/>
      </c>
      <c r="F355" s="55" t="str">
        <f t="shared" si="72"/>
        <v/>
      </c>
      <c r="G355" s="14" t="str">
        <f t="shared" si="73"/>
        <v/>
      </c>
      <c r="H355" s="55" t="str">
        <f t="shared" si="74"/>
        <v/>
      </c>
      <c r="I355" s="11"/>
      <c r="J355" s="157"/>
      <c r="K355" s="11">
        <f t="shared" si="75"/>
        <v>0</v>
      </c>
      <c r="L355" s="55" t="str">
        <f t="shared" si="76"/>
        <v/>
      </c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AA355" s="59"/>
      <c r="AB355" s="59"/>
      <c r="AC355" s="59"/>
      <c r="AD355" s="59"/>
      <c r="AE355" s="59"/>
      <c r="AF355" s="59"/>
      <c r="AG355" s="59"/>
      <c r="AH355" s="65"/>
      <c r="BF355" s="65"/>
      <c r="BG355" s="65"/>
      <c r="BI355" s="65"/>
    </row>
    <row r="356" spans="4:61">
      <c r="D356" s="11" t="str">
        <f t="shared" si="70"/>
        <v/>
      </c>
      <c r="E356" s="11" t="str">
        <f t="shared" si="71"/>
        <v/>
      </c>
      <c r="F356" s="55" t="str">
        <f t="shared" si="72"/>
        <v/>
      </c>
      <c r="G356" s="14" t="str">
        <f t="shared" si="73"/>
        <v/>
      </c>
      <c r="H356" s="55" t="str">
        <f t="shared" si="74"/>
        <v/>
      </c>
      <c r="I356" s="11"/>
      <c r="J356" s="157"/>
      <c r="K356" s="11">
        <f t="shared" si="75"/>
        <v>0</v>
      </c>
      <c r="L356" s="55" t="str">
        <f t="shared" si="76"/>
        <v/>
      </c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AA356" s="59"/>
      <c r="AB356" s="59"/>
      <c r="AC356" s="59"/>
      <c r="AD356" s="59"/>
      <c r="AE356" s="59"/>
      <c r="AF356" s="59"/>
      <c r="AG356" s="59"/>
      <c r="AH356" s="65"/>
      <c r="BF356" s="65"/>
      <c r="BG356" s="65"/>
      <c r="BI356" s="65"/>
    </row>
    <row r="357" spans="4:61">
      <c r="D357" s="11" t="str">
        <f t="shared" ref="D357:D420" si="77">IF(D356&lt;term*freq,D356+1,"")</f>
        <v/>
      </c>
      <c r="E357" s="11" t="str">
        <f t="shared" si="71"/>
        <v/>
      </c>
      <c r="F357" s="55" t="str">
        <f t="shared" si="72"/>
        <v/>
      </c>
      <c r="G357" s="14" t="str">
        <f t="shared" si="73"/>
        <v/>
      </c>
      <c r="H357" s="55" t="str">
        <f t="shared" si="74"/>
        <v/>
      </c>
      <c r="I357" s="11"/>
      <c r="J357" s="157"/>
      <c r="K357" s="11">
        <f t="shared" si="75"/>
        <v>0</v>
      </c>
      <c r="L357" s="55" t="str">
        <f t="shared" si="76"/>
        <v/>
      </c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AA357" s="59"/>
      <c r="AB357" s="59"/>
      <c r="AC357" s="59"/>
      <c r="AD357" s="59"/>
      <c r="AE357" s="59"/>
      <c r="AF357" s="59"/>
      <c r="AG357" s="59"/>
      <c r="AH357" s="65"/>
      <c r="BF357" s="65"/>
      <c r="BG357" s="65"/>
      <c r="BI357" s="65"/>
    </row>
    <row r="358" spans="4:61">
      <c r="D358" s="11" t="str">
        <f t="shared" si="77"/>
        <v/>
      </c>
      <c r="E358" s="11" t="str">
        <f t="shared" si="71"/>
        <v/>
      </c>
      <c r="F358" s="55" t="str">
        <f t="shared" si="72"/>
        <v/>
      </c>
      <c r="G358" s="14" t="str">
        <f t="shared" si="73"/>
        <v/>
      </c>
      <c r="H358" s="55" t="str">
        <f t="shared" si="74"/>
        <v/>
      </c>
      <c r="I358" s="11"/>
      <c r="J358" s="157"/>
      <c r="K358" s="11">
        <f t="shared" si="75"/>
        <v>0</v>
      </c>
      <c r="L358" s="55" t="str">
        <f t="shared" si="76"/>
        <v/>
      </c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AA358" s="59"/>
      <c r="AB358" s="59"/>
      <c r="AC358" s="59"/>
      <c r="AD358" s="59"/>
      <c r="AE358" s="59"/>
      <c r="AF358" s="59"/>
      <c r="AG358" s="59"/>
      <c r="AH358" s="65"/>
      <c r="BF358" s="65"/>
      <c r="BG358" s="65"/>
      <c r="BI358" s="65"/>
    </row>
    <row r="359" spans="4:61">
      <c r="D359" s="11" t="str">
        <f t="shared" si="77"/>
        <v/>
      </c>
      <c r="E359" s="11" t="str">
        <f t="shared" si="71"/>
        <v/>
      </c>
      <c r="F359" s="55" t="str">
        <f t="shared" si="72"/>
        <v/>
      </c>
      <c r="G359" s="14" t="str">
        <f t="shared" si="73"/>
        <v/>
      </c>
      <c r="H359" s="55" t="str">
        <f t="shared" si="74"/>
        <v/>
      </c>
      <c r="I359" s="11"/>
      <c r="J359" s="157"/>
      <c r="K359" s="11">
        <f t="shared" si="75"/>
        <v>0</v>
      </c>
      <c r="L359" s="55" t="str">
        <f t="shared" si="76"/>
        <v/>
      </c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AA359" s="59"/>
      <c r="AB359" s="59"/>
      <c r="AC359" s="59"/>
      <c r="AD359" s="59"/>
      <c r="AE359" s="59"/>
      <c r="AF359" s="59"/>
      <c r="AG359" s="59"/>
      <c r="AH359" s="65"/>
      <c r="BF359" s="65"/>
      <c r="BG359" s="65"/>
      <c r="BI359" s="65"/>
    </row>
    <row r="360" spans="4:61">
      <c r="D360" s="11" t="str">
        <f t="shared" si="77"/>
        <v/>
      </c>
      <c r="E360" s="11" t="str">
        <f t="shared" si="71"/>
        <v/>
      </c>
      <c r="F360" s="55" t="str">
        <f t="shared" si="72"/>
        <v/>
      </c>
      <c r="G360" s="14" t="str">
        <f t="shared" si="73"/>
        <v/>
      </c>
      <c r="H360" s="55" t="str">
        <f t="shared" si="74"/>
        <v/>
      </c>
      <c r="I360" s="11"/>
      <c r="J360" s="157"/>
      <c r="K360" s="11">
        <f t="shared" si="75"/>
        <v>0</v>
      </c>
      <c r="L360" s="55" t="str">
        <f t="shared" si="76"/>
        <v/>
      </c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AA360" s="59"/>
      <c r="AB360" s="59"/>
      <c r="AC360" s="59"/>
      <c r="AD360" s="59"/>
      <c r="AE360" s="59"/>
      <c r="AF360" s="59"/>
      <c r="AG360" s="59"/>
      <c r="AH360" s="65"/>
      <c r="BF360" s="65"/>
      <c r="BG360" s="65"/>
      <c r="BI360" s="65"/>
    </row>
    <row r="361" spans="4:61">
      <c r="D361" s="11" t="str">
        <f t="shared" si="77"/>
        <v/>
      </c>
      <c r="E361" s="11" t="str">
        <f t="shared" si="71"/>
        <v/>
      </c>
      <c r="F361" s="55" t="str">
        <f t="shared" si="72"/>
        <v/>
      </c>
      <c r="G361" s="14" t="str">
        <f t="shared" si="73"/>
        <v/>
      </c>
      <c r="H361" s="55" t="str">
        <f t="shared" si="74"/>
        <v/>
      </c>
      <c r="I361" s="11"/>
      <c r="J361" s="157"/>
      <c r="K361" s="11">
        <f t="shared" si="75"/>
        <v>0</v>
      </c>
      <c r="L361" s="55" t="str">
        <f t="shared" si="76"/>
        <v/>
      </c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AA361" s="59"/>
      <c r="AB361" s="59"/>
      <c r="AC361" s="59"/>
      <c r="AD361" s="59"/>
      <c r="AE361" s="59"/>
      <c r="AF361" s="59"/>
      <c r="AG361" s="59"/>
      <c r="AH361" s="65"/>
      <c r="BF361" s="65"/>
      <c r="BG361" s="65"/>
      <c r="BI361" s="65"/>
    </row>
    <row r="362" spans="4:61">
      <c r="D362" s="11" t="str">
        <f t="shared" si="77"/>
        <v/>
      </c>
      <c r="E362" s="11" t="str">
        <f t="shared" si="71"/>
        <v/>
      </c>
      <c r="F362" s="55" t="str">
        <f t="shared" si="72"/>
        <v/>
      </c>
      <c r="G362" s="14" t="str">
        <f t="shared" si="73"/>
        <v/>
      </c>
      <c r="H362" s="55" t="str">
        <f t="shared" si="74"/>
        <v/>
      </c>
      <c r="I362" s="11"/>
      <c r="J362" s="157"/>
      <c r="K362" s="11">
        <f t="shared" si="75"/>
        <v>0</v>
      </c>
      <c r="L362" s="55" t="str">
        <f t="shared" si="76"/>
        <v/>
      </c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AA362" s="59"/>
      <c r="AB362" s="59"/>
      <c r="AC362" s="59"/>
      <c r="AD362" s="59"/>
      <c r="AE362" s="59"/>
      <c r="AF362" s="59"/>
      <c r="AG362" s="59"/>
      <c r="AH362" s="65"/>
      <c r="BF362" s="65"/>
      <c r="BG362" s="65"/>
      <c r="BI362" s="65"/>
    </row>
    <row r="363" spans="4:61">
      <c r="D363" s="11" t="str">
        <f t="shared" si="77"/>
        <v/>
      </c>
      <c r="E363" s="11" t="str">
        <f t="shared" si="71"/>
        <v/>
      </c>
      <c r="F363" s="55" t="str">
        <f t="shared" si="72"/>
        <v/>
      </c>
      <c r="G363" s="14" t="str">
        <f t="shared" si="73"/>
        <v/>
      </c>
      <c r="H363" s="55" t="str">
        <f t="shared" si="74"/>
        <v/>
      </c>
      <c r="I363" s="11"/>
      <c r="J363" s="157"/>
      <c r="K363" s="11">
        <f t="shared" si="75"/>
        <v>0</v>
      </c>
      <c r="L363" s="55" t="str">
        <f t="shared" si="76"/>
        <v/>
      </c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AA363" s="59"/>
      <c r="AB363" s="59"/>
      <c r="AC363" s="59"/>
      <c r="AD363" s="59"/>
      <c r="AE363" s="59"/>
      <c r="AF363" s="59"/>
      <c r="AG363" s="59"/>
      <c r="AH363" s="65"/>
      <c r="BF363" s="65"/>
      <c r="BG363" s="65"/>
      <c r="BI363" s="65"/>
    </row>
    <row r="364" spans="4:61">
      <c r="D364" s="11" t="str">
        <f t="shared" si="77"/>
        <v/>
      </c>
      <c r="E364" s="11" t="str">
        <f t="shared" si="71"/>
        <v/>
      </c>
      <c r="F364" s="55" t="str">
        <f t="shared" si="72"/>
        <v/>
      </c>
      <c r="G364" s="14" t="str">
        <f t="shared" si="73"/>
        <v/>
      </c>
      <c r="H364" s="55" t="str">
        <f t="shared" si="74"/>
        <v/>
      </c>
      <c r="I364" s="11"/>
      <c r="J364" s="157"/>
      <c r="K364" s="11">
        <f t="shared" si="75"/>
        <v>0</v>
      </c>
      <c r="L364" s="55" t="str">
        <f t="shared" si="76"/>
        <v/>
      </c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AA364" s="59"/>
      <c r="AB364" s="59"/>
      <c r="AC364" s="59"/>
      <c r="AD364" s="59"/>
      <c r="AE364" s="59"/>
      <c r="AF364" s="59"/>
      <c r="AG364" s="59"/>
      <c r="AH364" s="65"/>
      <c r="BF364" s="65"/>
      <c r="BG364" s="65"/>
      <c r="BI364" s="65"/>
    </row>
    <row r="365" spans="4:61">
      <c r="D365" s="11" t="str">
        <f t="shared" si="77"/>
        <v/>
      </c>
      <c r="E365" s="11" t="str">
        <f t="shared" si="71"/>
        <v/>
      </c>
      <c r="F365" s="55" t="str">
        <f t="shared" si="72"/>
        <v/>
      </c>
      <c r="G365" s="14" t="str">
        <f t="shared" si="73"/>
        <v/>
      </c>
      <c r="H365" s="55" t="str">
        <f t="shared" si="74"/>
        <v/>
      </c>
      <c r="I365" s="11"/>
      <c r="J365" s="157"/>
      <c r="K365" s="11">
        <f t="shared" si="75"/>
        <v>0</v>
      </c>
      <c r="L365" s="55" t="str">
        <f t="shared" si="76"/>
        <v/>
      </c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AA365" s="59"/>
      <c r="AB365" s="59"/>
      <c r="AC365" s="59"/>
      <c r="AD365" s="59"/>
      <c r="AE365" s="59"/>
      <c r="AF365" s="59"/>
      <c r="AG365" s="59"/>
      <c r="AH365" s="65"/>
      <c r="BF365" s="65"/>
      <c r="BG365" s="65"/>
      <c r="BI365" s="65"/>
    </row>
    <row r="366" spans="4:61">
      <c r="D366" s="11" t="str">
        <f t="shared" si="77"/>
        <v/>
      </c>
      <c r="E366" s="11" t="str">
        <f t="shared" si="71"/>
        <v/>
      </c>
      <c r="F366" s="55" t="str">
        <f t="shared" si="72"/>
        <v/>
      </c>
      <c r="G366" s="14" t="str">
        <f t="shared" si="73"/>
        <v/>
      </c>
      <c r="H366" s="55" t="str">
        <f t="shared" si="74"/>
        <v/>
      </c>
      <c r="I366" s="11"/>
      <c r="J366" s="157"/>
      <c r="K366" s="11">
        <f t="shared" si="75"/>
        <v>0</v>
      </c>
      <c r="L366" s="55" t="str">
        <f t="shared" si="76"/>
        <v/>
      </c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AA366" s="59"/>
      <c r="AB366" s="59"/>
      <c r="AC366" s="59"/>
      <c r="AD366" s="59"/>
      <c r="AE366" s="59"/>
      <c r="AF366" s="59"/>
      <c r="AG366" s="59"/>
      <c r="AH366" s="65"/>
      <c r="BF366" s="65"/>
      <c r="BG366" s="65"/>
      <c r="BI366" s="65"/>
    </row>
    <row r="367" spans="4:61">
      <c r="D367" s="11" t="str">
        <f t="shared" si="77"/>
        <v/>
      </c>
      <c r="E367" s="11" t="str">
        <f t="shared" si="71"/>
        <v/>
      </c>
      <c r="F367" s="55" t="str">
        <f t="shared" si="72"/>
        <v/>
      </c>
      <c r="G367" s="14" t="str">
        <f t="shared" si="73"/>
        <v/>
      </c>
      <c r="H367" s="55" t="str">
        <f t="shared" si="74"/>
        <v/>
      </c>
      <c r="I367" s="11"/>
      <c r="J367" s="157"/>
      <c r="K367" s="11">
        <f t="shared" si="75"/>
        <v>0</v>
      </c>
      <c r="L367" s="55" t="str">
        <f t="shared" si="76"/>
        <v/>
      </c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AA367" s="59"/>
      <c r="AB367" s="59"/>
      <c r="AC367" s="59"/>
      <c r="AD367" s="59"/>
      <c r="AE367" s="59"/>
      <c r="AF367" s="59"/>
      <c r="AG367" s="59"/>
      <c r="AH367" s="65"/>
      <c r="BF367" s="65"/>
      <c r="BG367" s="65"/>
      <c r="BI367" s="65"/>
    </row>
    <row r="368" spans="4:61">
      <c r="D368" s="11" t="str">
        <f t="shared" si="77"/>
        <v/>
      </c>
      <c r="E368" s="11" t="str">
        <f t="shared" si="71"/>
        <v/>
      </c>
      <c r="F368" s="55" t="str">
        <f t="shared" si="72"/>
        <v/>
      </c>
      <c r="G368" s="14" t="str">
        <f t="shared" si="73"/>
        <v/>
      </c>
      <c r="H368" s="55" t="str">
        <f t="shared" si="74"/>
        <v/>
      </c>
      <c r="I368" s="11"/>
      <c r="J368" s="157"/>
      <c r="K368" s="11">
        <f t="shared" si="75"/>
        <v>0</v>
      </c>
      <c r="L368" s="55" t="str">
        <f t="shared" si="76"/>
        <v/>
      </c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AA368" s="59"/>
      <c r="AB368" s="59"/>
      <c r="AC368" s="59"/>
      <c r="AD368" s="59"/>
      <c r="AE368" s="59"/>
      <c r="AF368" s="59"/>
      <c r="AG368" s="59"/>
      <c r="AH368" s="65"/>
      <c r="BF368" s="65"/>
      <c r="BG368" s="65"/>
      <c r="BI368" s="65"/>
    </row>
    <row r="369" spans="4:61">
      <c r="D369" s="11" t="str">
        <f t="shared" si="77"/>
        <v/>
      </c>
      <c r="E369" s="11" t="str">
        <f t="shared" si="71"/>
        <v/>
      </c>
      <c r="F369" s="55" t="str">
        <f t="shared" si="72"/>
        <v/>
      </c>
      <c r="G369" s="14" t="str">
        <f t="shared" si="73"/>
        <v/>
      </c>
      <c r="H369" s="55" t="str">
        <f t="shared" si="74"/>
        <v/>
      </c>
      <c r="I369" s="11"/>
      <c r="J369" s="157"/>
      <c r="K369" s="11">
        <f t="shared" si="75"/>
        <v>0</v>
      </c>
      <c r="L369" s="55" t="str">
        <f t="shared" si="76"/>
        <v/>
      </c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AA369" s="59"/>
      <c r="AB369" s="59"/>
      <c r="AC369" s="59"/>
      <c r="AD369" s="59"/>
      <c r="AE369" s="59"/>
      <c r="AF369" s="59"/>
      <c r="AG369" s="59"/>
      <c r="AH369" s="65"/>
      <c r="BF369" s="65"/>
      <c r="BG369" s="65"/>
      <c r="BI369" s="65"/>
    </row>
    <row r="370" spans="4:61">
      <c r="D370" s="11" t="str">
        <f t="shared" si="77"/>
        <v/>
      </c>
      <c r="E370" s="11" t="str">
        <f t="shared" si="71"/>
        <v/>
      </c>
      <c r="F370" s="55" t="str">
        <f t="shared" si="72"/>
        <v/>
      </c>
      <c r="G370" s="14" t="str">
        <f t="shared" si="73"/>
        <v/>
      </c>
      <c r="H370" s="55" t="str">
        <f t="shared" si="74"/>
        <v/>
      </c>
      <c r="I370" s="11"/>
      <c r="J370" s="157"/>
      <c r="K370" s="11">
        <f t="shared" si="75"/>
        <v>0</v>
      </c>
      <c r="L370" s="55" t="str">
        <f t="shared" si="76"/>
        <v/>
      </c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AA370" s="59"/>
      <c r="AB370" s="59"/>
      <c r="AC370" s="59"/>
      <c r="AD370" s="59"/>
      <c r="AE370" s="59"/>
      <c r="AF370" s="59"/>
      <c r="AG370" s="59"/>
      <c r="AH370" s="65"/>
      <c r="BF370" s="65"/>
      <c r="BG370" s="65"/>
      <c r="BI370" s="65"/>
    </row>
    <row r="371" spans="4:61">
      <c r="D371" s="11" t="str">
        <f t="shared" si="77"/>
        <v/>
      </c>
      <c r="E371" s="11" t="str">
        <f t="shared" si="71"/>
        <v/>
      </c>
      <c r="F371" s="55" t="str">
        <f t="shared" si="72"/>
        <v/>
      </c>
      <c r="G371" s="14" t="str">
        <f t="shared" si="73"/>
        <v/>
      </c>
      <c r="H371" s="55" t="str">
        <f t="shared" si="74"/>
        <v/>
      </c>
      <c r="I371" s="11"/>
      <c r="J371" s="157"/>
      <c r="K371" s="11">
        <f t="shared" si="75"/>
        <v>0</v>
      </c>
      <c r="L371" s="55" t="str">
        <f t="shared" si="76"/>
        <v/>
      </c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AA371" s="59"/>
      <c r="AB371" s="59"/>
      <c r="AC371" s="59"/>
      <c r="AD371" s="59"/>
      <c r="AE371" s="59"/>
      <c r="AF371" s="59"/>
      <c r="AG371" s="59"/>
      <c r="AH371" s="65"/>
      <c r="BF371" s="65"/>
      <c r="BG371" s="65"/>
      <c r="BI371" s="65"/>
    </row>
    <row r="372" spans="4:61">
      <c r="D372" s="11" t="str">
        <f t="shared" si="77"/>
        <v/>
      </c>
      <c r="E372" s="11" t="str">
        <f t="shared" si="71"/>
        <v/>
      </c>
      <c r="F372" s="55" t="str">
        <f t="shared" si="72"/>
        <v/>
      </c>
      <c r="G372" s="14" t="str">
        <f t="shared" si="73"/>
        <v/>
      </c>
      <c r="H372" s="55" t="str">
        <f t="shared" si="74"/>
        <v/>
      </c>
      <c r="I372" s="11"/>
      <c r="J372" s="157"/>
      <c r="K372" s="11">
        <f t="shared" si="75"/>
        <v>0</v>
      </c>
      <c r="L372" s="55" t="str">
        <f t="shared" si="76"/>
        <v/>
      </c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AA372" s="59"/>
      <c r="AB372" s="59"/>
      <c r="AC372" s="59"/>
      <c r="AD372" s="59"/>
      <c r="AE372" s="59"/>
      <c r="AF372" s="59"/>
      <c r="AG372" s="59"/>
      <c r="AH372" s="65"/>
      <c r="BF372" s="65"/>
      <c r="BG372" s="65"/>
      <c r="BI372" s="65"/>
    </row>
    <row r="373" spans="4:61">
      <c r="D373" s="11" t="str">
        <f t="shared" si="77"/>
        <v/>
      </c>
      <c r="E373" s="11" t="str">
        <f t="shared" si="71"/>
        <v/>
      </c>
      <c r="F373" s="55" t="str">
        <f t="shared" si="72"/>
        <v/>
      </c>
      <c r="G373" s="14" t="str">
        <f t="shared" si="73"/>
        <v/>
      </c>
      <c r="H373" s="55" t="str">
        <f t="shared" si="74"/>
        <v/>
      </c>
      <c r="I373" s="11"/>
      <c r="J373" s="157"/>
      <c r="K373" s="11">
        <f t="shared" si="75"/>
        <v>0</v>
      </c>
      <c r="L373" s="55" t="str">
        <f t="shared" si="76"/>
        <v/>
      </c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AA373" s="59"/>
      <c r="AB373" s="59"/>
      <c r="AC373" s="59"/>
      <c r="AD373" s="59"/>
      <c r="AE373" s="59"/>
      <c r="AF373" s="59"/>
      <c r="AG373" s="59"/>
      <c r="AH373" s="65"/>
      <c r="BF373" s="65"/>
      <c r="BG373" s="65"/>
      <c r="BI373" s="65"/>
    </row>
    <row r="374" spans="4:61">
      <c r="D374" s="11" t="str">
        <f t="shared" si="77"/>
        <v/>
      </c>
      <c r="E374" s="11" t="str">
        <f t="shared" si="71"/>
        <v/>
      </c>
      <c r="F374" s="55" t="str">
        <f t="shared" si="72"/>
        <v/>
      </c>
      <c r="G374" s="14" t="str">
        <f t="shared" si="73"/>
        <v/>
      </c>
      <c r="H374" s="55" t="str">
        <f t="shared" si="74"/>
        <v/>
      </c>
      <c r="I374" s="11"/>
      <c r="J374" s="157"/>
      <c r="K374" s="11">
        <f t="shared" si="75"/>
        <v>0</v>
      </c>
      <c r="L374" s="55" t="str">
        <f t="shared" si="76"/>
        <v/>
      </c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AA374" s="59"/>
      <c r="AB374" s="59"/>
      <c r="AC374" s="59"/>
      <c r="AD374" s="59"/>
      <c r="AE374" s="59"/>
      <c r="AF374" s="59"/>
      <c r="AG374" s="59"/>
      <c r="AH374" s="65"/>
      <c r="BF374" s="65"/>
      <c r="BG374" s="65"/>
      <c r="BI374" s="65"/>
    </row>
    <row r="375" spans="4:61">
      <c r="D375" s="11" t="str">
        <f t="shared" si="77"/>
        <v/>
      </c>
      <c r="E375" s="11" t="str">
        <f t="shared" si="71"/>
        <v/>
      </c>
      <c r="F375" s="55" t="str">
        <f t="shared" si="72"/>
        <v/>
      </c>
      <c r="G375" s="14" t="str">
        <f t="shared" si="73"/>
        <v/>
      </c>
      <c r="H375" s="55" t="str">
        <f t="shared" si="74"/>
        <v/>
      </c>
      <c r="I375" s="11"/>
      <c r="J375" s="157"/>
      <c r="K375" s="11">
        <f t="shared" si="75"/>
        <v>0</v>
      </c>
      <c r="L375" s="55" t="str">
        <f t="shared" si="76"/>
        <v/>
      </c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AA375" s="59"/>
      <c r="AB375" s="59"/>
      <c r="AC375" s="59"/>
      <c r="AD375" s="59"/>
      <c r="AE375" s="59"/>
      <c r="AF375" s="59"/>
      <c r="AG375" s="59"/>
      <c r="AH375" s="65"/>
      <c r="BF375" s="65"/>
      <c r="BG375" s="65"/>
      <c r="BI375" s="65"/>
    </row>
    <row r="376" spans="4:61">
      <c r="D376" s="11" t="str">
        <f t="shared" si="77"/>
        <v/>
      </c>
      <c r="E376" s="11" t="str">
        <f t="shared" si="71"/>
        <v/>
      </c>
      <c r="F376" s="55" t="str">
        <f t="shared" si="72"/>
        <v/>
      </c>
      <c r="G376" s="14" t="str">
        <f t="shared" si="73"/>
        <v/>
      </c>
      <c r="H376" s="55" t="str">
        <f t="shared" si="74"/>
        <v/>
      </c>
      <c r="I376" s="11"/>
      <c r="J376" s="157"/>
      <c r="K376" s="11">
        <f t="shared" si="75"/>
        <v>0</v>
      </c>
      <c r="L376" s="55" t="str">
        <f t="shared" si="76"/>
        <v/>
      </c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AA376" s="59"/>
      <c r="AB376" s="59"/>
      <c r="AC376" s="59"/>
      <c r="AD376" s="59"/>
      <c r="AE376" s="59"/>
      <c r="AF376" s="59"/>
      <c r="AG376" s="59"/>
      <c r="AH376" s="65"/>
      <c r="BF376" s="65"/>
      <c r="BG376" s="65"/>
      <c r="BI376" s="65"/>
    </row>
    <row r="377" spans="4:61">
      <c r="D377" s="11" t="str">
        <f t="shared" si="77"/>
        <v/>
      </c>
      <c r="E377" s="11" t="str">
        <f t="shared" si="71"/>
        <v/>
      </c>
      <c r="F377" s="55" t="str">
        <f t="shared" si="72"/>
        <v/>
      </c>
      <c r="G377" s="14" t="str">
        <f t="shared" si="73"/>
        <v/>
      </c>
      <c r="H377" s="55" t="str">
        <f t="shared" si="74"/>
        <v/>
      </c>
      <c r="I377" s="11"/>
      <c r="J377" s="157"/>
      <c r="K377" s="11">
        <f t="shared" si="75"/>
        <v>0</v>
      </c>
      <c r="L377" s="55" t="str">
        <f t="shared" si="76"/>
        <v/>
      </c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AA377" s="59"/>
      <c r="AB377" s="59"/>
      <c r="AC377" s="59"/>
      <c r="AD377" s="59"/>
      <c r="AE377" s="59"/>
      <c r="AF377" s="59"/>
      <c r="AG377" s="59"/>
      <c r="AH377" s="65"/>
      <c r="BF377" s="65"/>
      <c r="BG377" s="65"/>
      <c r="BI377" s="65"/>
    </row>
    <row r="378" spans="4:61">
      <c r="D378" s="11" t="str">
        <f t="shared" si="77"/>
        <v/>
      </c>
      <c r="E378" s="11" t="str">
        <f t="shared" si="71"/>
        <v/>
      </c>
      <c r="F378" s="55" t="str">
        <f t="shared" si="72"/>
        <v/>
      </c>
      <c r="G378" s="14" t="str">
        <f t="shared" si="73"/>
        <v/>
      </c>
      <c r="H378" s="55" t="str">
        <f t="shared" si="74"/>
        <v/>
      </c>
      <c r="I378" s="11"/>
      <c r="J378" s="157"/>
      <c r="K378" s="11">
        <f t="shared" si="75"/>
        <v>0</v>
      </c>
      <c r="L378" s="55" t="str">
        <f t="shared" si="76"/>
        <v/>
      </c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AA378" s="59"/>
      <c r="AB378" s="59"/>
      <c r="AC378" s="59"/>
      <c r="AD378" s="59"/>
      <c r="AE378" s="59"/>
      <c r="AF378" s="59"/>
      <c r="AG378" s="59"/>
      <c r="AH378" s="65"/>
      <c r="BF378" s="65"/>
      <c r="BG378" s="65"/>
      <c r="BI378" s="65"/>
    </row>
    <row r="379" spans="4:61">
      <c r="D379" s="11" t="str">
        <f t="shared" si="77"/>
        <v/>
      </c>
      <c r="E379" s="11" t="str">
        <f t="shared" si="71"/>
        <v/>
      </c>
      <c r="F379" s="55" t="str">
        <f t="shared" si="72"/>
        <v/>
      </c>
      <c r="G379" s="14" t="str">
        <f t="shared" si="73"/>
        <v/>
      </c>
      <c r="H379" s="55" t="str">
        <f t="shared" si="74"/>
        <v/>
      </c>
      <c r="I379" s="11"/>
      <c r="J379" s="157"/>
      <c r="K379" s="11">
        <f t="shared" si="75"/>
        <v>0</v>
      </c>
      <c r="L379" s="55" t="str">
        <f t="shared" si="76"/>
        <v/>
      </c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AA379" s="59"/>
      <c r="AB379" s="59"/>
      <c r="AC379" s="59"/>
      <c r="AD379" s="59"/>
      <c r="AE379" s="59"/>
      <c r="AF379" s="59"/>
      <c r="AG379" s="59"/>
      <c r="AH379" s="65"/>
      <c r="BF379" s="65"/>
      <c r="BG379" s="65"/>
      <c r="BI379" s="65"/>
    </row>
    <row r="380" spans="4:61">
      <c r="D380" s="11" t="str">
        <f t="shared" si="77"/>
        <v/>
      </c>
      <c r="E380" s="11" t="str">
        <f t="shared" si="71"/>
        <v/>
      </c>
      <c r="F380" s="55" t="str">
        <f t="shared" si="72"/>
        <v/>
      </c>
      <c r="G380" s="14" t="str">
        <f t="shared" si="73"/>
        <v/>
      </c>
      <c r="H380" s="55" t="str">
        <f t="shared" si="74"/>
        <v/>
      </c>
      <c r="I380" s="11"/>
      <c r="J380" s="157"/>
      <c r="K380" s="11">
        <f t="shared" si="75"/>
        <v>0</v>
      </c>
      <c r="L380" s="55" t="str">
        <f t="shared" si="76"/>
        <v/>
      </c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AA380" s="59"/>
      <c r="AB380" s="59"/>
      <c r="AC380" s="59"/>
      <c r="AD380" s="59"/>
      <c r="AE380" s="59"/>
      <c r="AF380" s="59"/>
      <c r="AG380" s="59"/>
      <c r="AH380" s="65"/>
      <c r="BF380" s="65"/>
      <c r="BG380" s="65"/>
      <c r="BI380" s="65"/>
    </row>
    <row r="381" spans="4:61">
      <c r="D381" s="11" t="str">
        <f t="shared" si="77"/>
        <v/>
      </c>
      <c r="E381" s="11" t="str">
        <f t="shared" si="71"/>
        <v/>
      </c>
      <c r="F381" s="55" t="str">
        <f t="shared" si="72"/>
        <v/>
      </c>
      <c r="G381" s="14" t="str">
        <f t="shared" si="73"/>
        <v/>
      </c>
      <c r="H381" s="55" t="str">
        <f t="shared" si="74"/>
        <v/>
      </c>
      <c r="I381" s="11"/>
      <c r="J381" s="157"/>
      <c r="K381" s="11">
        <f t="shared" si="75"/>
        <v>0</v>
      </c>
      <c r="L381" s="55" t="str">
        <f t="shared" si="76"/>
        <v/>
      </c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AA381" s="59"/>
      <c r="AB381" s="59"/>
      <c r="AC381" s="59"/>
      <c r="AD381" s="59"/>
      <c r="AE381" s="59"/>
      <c r="AF381" s="59"/>
      <c r="AG381" s="59"/>
      <c r="AH381" s="65"/>
      <c r="BF381" s="65"/>
      <c r="BG381" s="65"/>
      <c r="BI381" s="65"/>
    </row>
    <row r="382" spans="4:61">
      <c r="D382" s="11" t="str">
        <f t="shared" si="77"/>
        <v/>
      </c>
      <c r="E382" s="11" t="str">
        <f t="shared" si="71"/>
        <v/>
      </c>
      <c r="F382" s="55" t="str">
        <f t="shared" si="72"/>
        <v/>
      </c>
      <c r="G382" s="14" t="str">
        <f t="shared" si="73"/>
        <v/>
      </c>
      <c r="H382" s="55" t="str">
        <f t="shared" si="74"/>
        <v/>
      </c>
      <c r="I382" s="11"/>
      <c r="J382" s="157"/>
      <c r="K382" s="11">
        <f t="shared" si="75"/>
        <v>0</v>
      </c>
      <c r="L382" s="55" t="str">
        <f t="shared" si="76"/>
        <v/>
      </c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AA382" s="59"/>
      <c r="AB382" s="59"/>
      <c r="AC382" s="59"/>
      <c r="AD382" s="59"/>
      <c r="AE382" s="59"/>
      <c r="AF382" s="59"/>
      <c r="AG382" s="59"/>
      <c r="AH382" s="65"/>
      <c r="BF382" s="65"/>
      <c r="BG382" s="65"/>
      <c r="BI382" s="65"/>
    </row>
    <row r="383" spans="4:61">
      <c r="D383" s="11" t="str">
        <f t="shared" si="77"/>
        <v/>
      </c>
      <c r="E383" s="11" t="str">
        <f t="shared" si="71"/>
        <v/>
      </c>
      <c r="F383" s="55" t="str">
        <f t="shared" si="72"/>
        <v/>
      </c>
      <c r="G383" s="14" t="str">
        <f t="shared" si="73"/>
        <v/>
      </c>
      <c r="H383" s="55" t="str">
        <f t="shared" si="74"/>
        <v/>
      </c>
      <c r="I383" s="11"/>
      <c r="J383" s="157"/>
      <c r="K383" s="11">
        <f t="shared" si="75"/>
        <v>0</v>
      </c>
      <c r="L383" s="55" t="str">
        <f t="shared" si="76"/>
        <v/>
      </c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AA383" s="59"/>
      <c r="AB383" s="59"/>
      <c r="AC383" s="59"/>
      <c r="AD383" s="59"/>
      <c r="AE383" s="59"/>
      <c r="AF383" s="59"/>
      <c r="AG383" s="59"/>
      <c r="AH383" s="65"/>
      <c r="BF383" s="65"/>
      <c r="BG383" s="65"/>
      <c r="BI383" s="65"/>
    </row>
    <row r="384" spans="4:61">
      <c r="D384" s="11" t="str">
        <f t="shared" si="77"/>
        <v/>
      </c>
      <c r="E384" s="11" t="str">
        <f t="shared" si="71"/>
        <v/>
      </c>
      <c r="F384" s="55" t="str">
        <f t="shared" si="72"/>
        <v/>
      </c>
      <c r="G384" s="14" t="str">
        <f t="shared" si="73"/>
        <v/>
      </c>
      <c r="H384" s="55" t="str">
        <f t="shared" si="74"/>
        <v/>
      </c>
      <c r="I384" s="11"/>
      <c r="J384" s="157"/>
      <c r="K384" s="11">
        <f t="shared" si="75"/>
        <v>0</v>
      </c>
      <c r="L384" s="55" t="str">
        <f t="shared" si="76"/>
        <v/>
      </c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AA384" s="59"/>
      <c r="AB384" s="59"/>
      <c r="AC384" s="59"/>
      <c r="AD384" s="59"/>
      <c r="AE384" s="59"/>
      <c r="AF384" s="59"/>
      <c r="AG384" s="59"/>
      <c r="AH384" s="65"/>
      <c r="BF384" s="65"/>
      <c r="BG384" s="65"/>
      <c r="BI384" s="65"/>
    </row>
    <row r="385" spans="4:61">
      <c r="D385" s="11" t="str">
        <f t="shared" si="77"/>
        <v/>
      </c>
      <c r="E385" s="11" t="str">
        <f t="shared" si="71"/>
        <v/>
      </c>
      <c r="F385" s="55" t="str">
        <f t="shared" si="72"/>
        <v/>
      </c>
      <c r="G385" s="14" t="str">
        <f t="shared" si="73"/>
        <v/>
      </c>
      <c r="H385" s="55" t="str">
        <f t="shared" si="74"/>
        <v/>
      </c>
      <c r="I385" s="11"/>
      <c r="J385" s="157"/>
      <c r="K385" s="11">
        <f t="shared" si="75"/>
        <v>0</v>
      </c>
      <c r="L385" s="55" t="str">
        <f t="shared" si="76"/>
        <v/>
      </c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AA385" s="59"/>
      <c r="AB385" s="59"/>
      <c r="AC385" s="59"/>
      <c r="AD385" s="59"/>
      <c r="AE385" s="59"/>
      <c r="AF385" s="59"/>
      <c r="AG385" s="59"/>
      <c r="AH385" s="65"/>
      <c r="BF385" s="65"/>
      <c r="BG385" s="65"/>
      <c r="BI385" s="65"/>
    </row>
    <row r="386" spans="4:61">
      <c r="D386" s="11" t="str">
        <f t="shared" si="77"/>
        <v/>
      </c>
      <c r="E386" s="11" t="str">
        <f t="shared" si="71"/>
        <v/>
      </c>
      <c r="F386" s="55" t="str">
        <f t="shared" si="72"/>
        <v/>
      </c>
      <c r="G386" s="14" t="str">
        <f t="shared" si="73"/>
        <v/>
      </c>
      <c r="H386" s="55" t="str">
        <f t="shared" si="74"/>
        <v/>
      </c>
      <c r="I386" s="11"/>
      <c r="J386" s="157"/>
      <c r="K386" s="11">
        <f t="shared" si="75"/>
        <v>0</v>
      </c>
      <c r="L386" s="55" t="str">
        <f t="shared" si="76"/>
        <v/>
      </c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AA386" s="59"/>
      <c r="AB386" s="59"/>
      <c r="AC386" s="59"/>
      <c r="AD386" s="59"/>
      <c r="AE386" s="59"/>
      <c r="AF386" s="59"/>
      <c r="AG386" s="59"/>
      <c r="AH386" s="65"/>
      <c r="BF386" s="65"/>
      <c r="BG386" s="65"/>
      <c r="BI386" s="65"/>
    </row>
    <row r="387" spans="4:61">
      <c r="D387" s="11" t="str">
        <f t="shared" si="77"/>
        <v/>
      </c>
      <c r="E387" s="11" t="str">
        <f t="shared" si="71"/>
        <v/>
      </c>
      <c r="F387" s="55" t="str">
        <f t="shared" si="72"/>
        <v/>
      </c>
      <c r="G387" s="14" t="str">
        <f t="shared" si="73"/>
        <v/>
      </c>
      <c r="H387" s="55" t="str">
        <f t="shared" si="74"/>
        <v/>
      </c>
      <c r="I387" s="11"/>
      <c r="J387" s="157"/>
      <c r="K387" s="11">
        <f t="shared" si="75"/>
        <v>0</v>
      </c>
      <c r="L387" s="55" t="str">
        <f t="shared" si="76"/>
        <v/>
      </c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AA387" s="59"/>
      <c r="AB387" s="59"/>
      <c r="AC387" s="59"/>
      <c r="AD387" s="59"/>
      <c r="AE387" s="59"/>
      <c r="AF387" s="59"/>
      <c r="AG387" s="59"/>
      <c r="AH387" s="65"/>
      <c r="BF387" s="65"/>
      <c r="BG387" s="65"/>
      <c r="BI387" s="65"/>
    </row>
    <row r="388" spans="4:61">
      <c r="D388" s="11" t="str">
        <f t="shared" si="77"/>
        <v/>
      </c>
      <c r="E388" s="11" t="str">
        <f t="shared" ref="E388:E451" si="78">IF(D388="","",IF(ISERROR(INDEX($A$19:$B$28,MATCH(D388,$A$19:$A$28,0),2)),0,INDEX($A$19:$B$28,MATCH(D388,$A$19:$A$28,0),2)))</f>
        <v/>
      </c>
      <c r="F388" s="55" t="str">
        <f t="shared" ref="F388:F451" si="79">IF(D388="","",IF(emi&gt;(L387*(1+rate/freq)),IF((L387*(1+rate/freq))&lt;0,0,(L387*(1+rate/freq))),emi))</f>
        <v/>
      </c>
      <c r="G388" s="14" t="str">
        <f t="shared" ref="G388:G451" si="80">IF(D388="","",IF(L387&lt;0,0,L387)*rate/freq)</f>
        <v/>
      </c>
      <c r="H388" s="55" t="str">
        <f t="shared" si="74"/>
        <v/>
      </c>
      <c r="I388" s="11"/>
      <c r="J388" s="157"/>
      <c r="K388" s="11">
        <f t="shared" si="75"/>
        <v>0</v>
      </c>
      <c r="L388" s="55" t="str">
        <f t="shared" si="76"/>
        <v/>
      </c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AA388" s="59"/>
      <c r="AB388" s="59"/>
      <c r="AC388" s="59"/>
      <c r="AD388" s="59"/>
      <c r="AE388" s="59"/>
      <c r="AF388" s="59"/>
      <c r="AG388" s="59"/>
      <c r="AH388" s="65"/>
      <c r="BF388" s="65"/>
      <c r="BG388" s="65"/>
      <c r="BI388" s="65"/>
    </row>
    <row r="389" spans="4:61">
      <c r="D389" s="11" t="str">
        <f t="shared" si="77"/>
        <v/>
      </c>
      <c r="E389" s="11" t="str">
        <f t="shared" si="78"/>
        <v/>
      </c>
      <c r="F389" s="55" t="str">
        <f t="shared" si="79"/>
        <v/>
      </c>
      <c r="G389" s="14" t="str">
        <f t="shared" si="80"/>
        <v/>
      </c>
      <c r="H389" s="55" t="str">
        <f t="shared" ref="H389:H452" si="81">IF(D389="","",F389-G389)</f>
        <v/>
      </c>
      <c r="I389" s="11"/>
      <c r="J389" s="157"/>
      <c r="K389" s="11">
        <f t="shared" ref="K389:K452" si="82">IF(L388=0,0,J389)</f>
        <v>0</v>
      </c>
      <c r="L389" s="55" t="str">
        <f t="shared" ref="L389:L452" si="83">IF(D389="","",IF(L388&lt;=0,0,IF(L388+E389-H389-I389-K389&lt;0,0,L388+E389-H389-I389-K389)))</f>
        <v/>
      </c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AA389" s="59"/>
      <c r="AB389" s="59"/>
      <c r="AC389" s="59"/>
      <c r="AD389" s="59"/>
      <c r="AE389" s="59"/>
      <c r="AF389" s="59"/>
      <c r="AG389" s="59"/>
      <c r="AH389" s="65"/>
      <c r="BF389" s="65"/>
      <c r="BG389" s="65"/>
      <c r="BI389" s="65"/>
    </row>
    <row r="390" spans="4:61">
      <c r="D390" s="11" t="str">
        <f t="shared" si="77"/>
        <v/>
      </c>
      <c r="E390" s="11" t="str">
        <f t="shared" si="78"/>
        <v/>
      </c>
      <c r="F390" s="55" t="str">
        <f t="shared" si="79"/>
        <v/>
      </c>
      <c r="G390" s="14" t="str">
        <f t="shared" si="80"/>
        <v/>
      </c>
      <c r="H390" s="55" t="str">
        <f t="shared" si="81"/>
        <v/>
      </c>
      <c r="I390" s="11"/>
      <c r="J390" s="157"/>
      <c r="K390" s="11">
        <f t="shared" si="82"/>
        <v>0</v>
      </c>
      <c r="L390" s="55" t="str">
        <f t="shared" si="83"/>
        <v/>
      </c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AA390" s="59"/>
      <c r="AB390" s="59"/>
      <c r="AC390" s="59"/>
      <c r="AD390" s="59"/>
      <c r="AE390" s="59"/>
      <c r="AF390" s="59"/>
      <c r="AG390" s="59"/>
      <c r="AH390" s="65"/>
      <c r="BF390" s="65"/>
      <c r="BG390" s="65"/>
      <c r="BI390" s="65"/>
    </row>
    <row r="391" spans="4:61">
      <c r="D391" s="11" t="str">
        <f t="shared" si="77"/>
        <v/>
      </c>
      <c r="E391" s="11" t="str">
        <f t="shared" si="78"/>
        <v/>
      </c>
      <c r="F391" s="55" t="str">
        <f t="shared" si="79"/>
        <v/>
      </c>
      <c r="G391" s="14" t="str">
        <f t="shared" si="80"/>
        <v/>
      </c>
      <c r="H391" s="55" t="str">
        <f t="shared" si="81"/>
        <v/>
      </c>
      <c r="I391" s="11"/>
      <c r="J391" s="157"/>
      <c r="K391" s="11">
        <f t="shared" si="82"/>
        <v>0</v>
      </c>
      <c r="L391" s="55" t="str">
        <f t="shared" si="83"/>
        <v/>
      </c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AA391" s="59"/>
      <c r="AB391" s="59"/>
      <c r="AC391" s="59"/>
      <c r="AD391" s="59"/>
      <c r="AE391" s="59"/>
      <c r="AF391" s="59"/>
      <c r="AG391" s="59"/>
      <c r="AH391" s="65"/>
      <c r="BF391" s="65"/>
      <c r="BG391" s="65"/>
      <c r="BI391" s="65"/>
    </row>
    <row r="392" spans="4:61">
      <c r="D392" s="11" t="str">
        <f t="shared" si="77"/>
        <v/>
      </c>
      <c r="E392" s="11" t="str">
        <f t="shared" si="78"/>
        <v/>
      </c>
      <c r="F392" s="55" t="str">
        <f t="shared" si="79"/>
        <v/>
      </c>
      <c r="G392" s="14" t="str">
        <f t="shared" si="80"/>
        <v/>
      </c>
      <c r="H392" s="55" t="str">
        <f t="shared" si="81"/>
        <v/>
      </c>
      <c r="I392" s="11"/>
      <c r="J392" s="157"/>
      <c r="K392" s="11">
        <f t="shared" si="82"/>
        <v>0</v>
      </c>
      <c r="L392" s="55" t="str">
        <f t="shared" si="83"/>
        <v/>
      </c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AA392" s="59"/>
      <c r="AB392" s="59"/>
      <c r="AC392" s="59"/>
      <c r="AD392" s="59"/>
      <c r="AE392" s="59"/>
      <c r="AF392" s="59"/>
      <c r="AG392" s="59"/>
      <c r="AH392" s="65"/>
      <c r="BF392" s="65"/>
      <c r="BG392" s="65"/>
      <c r="BI392" s="65"/>
    </row>
    <row r="393" spans="4:61">
      <c r="D393" s="11" t="str">
        <f t="shared" si="77"/>
        <v/>
      </c>
      <c r="E393" s="11" t="str">
        <f t="shared" si="78"/>
        <v/>
      </c>
      <c r="F393" s="55" t="str">
        <f t="shared" si="79"/>
        <v/>
      </c>
      <c r="G393" s="14" t="str">
        <f t="shared" si="80"/>
        <v/>
      </c>
      <c r="H393" s="55" t="str">
        <f t="shared" si="81"/>
        <v/>
      </c>
      <c r="I393" s="11"/>
      <c r="J393" s="157"/>
      <c r="K393" s="11">
        <f t="shared" si="82"/>
        <v>0</v>
      </c>
      <c r="L393" s="55" t="str">
        <f t="shared" si="83"/>
        <v/>
      </c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AA393" s="59"/>
      <c r="AB393" s="59"/>
      <c r="AC393" s="59"/>
      <c r="AD393" s="59"/>
      <c r="AE393" s="59"/>
      <c r="AF393" s="59"/>
      <c r="AG393" s="59"/>
      <c r="AH393" s="65"/>
      <c r="BF393" s="65"/>
      <c r="BG393" s="65"/>
      <c r="BI393" s="65"/>
    </row>
    <row r="394" spans="4:61">
      <c r="D394" s="11" t="str">
        <f t="shared" si="77"/>
        <v/>
      </c>
      <c r="E394" s="11" t="str">
        <f t="shared" si="78"/>
        <v/>
      </c>
      <c r="F394" s="55" t="str">
        <f t="shared" si="79"/>
        <v/>
      </c>
      <c r="G394" s="14" t="str">
        <f t="shared" si="80"/>
        <v/>
      </c>
      <c r="H394" s="55" t="str">
        <f t="shared" si="81"/>
        <v/>
      </c>
      <c r="I394" s="11"/>
      <c r="J394" s="157"/>
      <c r="K394" s="11">
        <f t="shared" si="82"/>
        <v>0</v>
      </c>
      <c r="L394" s="55" t="str">
        <f t="shared" si="83"/>
        <v/>
      </c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AA394" s="59"/>
      <c r="AB394" s="59"/>
      <c r="AC394" s="59"/>
      <c r="AD394" s="59"/>
      <c r="AE394" s="59"/>
      <c r="AF394" s="59"/>
      <c r="AG394" s="59"/>
      <c r="AH394" s="65"/>
      <c r="BF394" s="65"/>
      <c r="BG394" s="65"/>
      <c r="BI394" s="65"/>
    </row>
    <row r="395" spans="4:61">
      <c r="D395" s="11" t="str">
        <f t="shared" si="77"/>
        <v/>
      </c>
      <c r="E395" s="11" t="str">
        <f t="shared" si="78"/>
        <v/>
      </c>
      <c r="F395" s="55" t="str">
        <f t="shared" si="79"/>
        <v/>
      </c>
      <c r="G395" s="14" t="str">
        <f t="shared" si="80"/>
        <v/>
      </c>
      <c r="H395" s="55" t="str">
        <f t="shared" si="81"/>
        <v/>
      </c>
      <c r="I395" s="11"/>
      <c r="J395" s="157"/>
      <c r="K395" s="11">
        <f t="shared" si="82"/>
        <v>0</v>
      </c>
      <c r="L395" s="55" t="str">
        <f t="shared" si="83"/>
        <v/>
      </c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AA395" s="59"/>
      <c r="AB395" s="59"/>
      <c r="AC395" s="59"/>
      <c r="AD395" s="59"/>
      <c r="AE395" s="59"/>
      <c r="AF395" s="59"/>
      <c r="AG395" s="59"/>
      <c r="AH395" s="65"/>
      <c r="BF395" s="65"/>
      <c r="BG395" s="65"/>
      <c r="BI395" s="65"/>
    </row>
    <row r="396" spans="4:61">
      <c r="D396" s="11" t="str">
        <f t="shared" si="77"/>
        <v/>
      </c>
      <c r="E396" s="11" t="str">
        <f t="shared" si="78"/>
        <v/>
      </c>
      <c r="F396" s="55" t="str">
        <f t="shared" si="79"/>
        <v/>
      </c>
      <c r="G396" s="14" t="str">
        <f t="shared" si="80"/>
        <v/>
      </c>
      <c r="H396" s="55" t="str">
        <f t="shared" si="81"/>
        <v/>
      </c>
      <c r="I396" s="11"/>
      <c r="J396" s="157"/>
      <c r="K396" s="11">
        <f t="shared" si="82"/>
        <v>0</v>
      </c>
      <c r="L396" s="55" t="str">
        <f t="shared" si="83"/>
        <v/>
      </c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AA396" s="59"/>
      <c r="AB396" s="59"/>
      <c r="AC396" s="59"/>
      <c r="AD396" s="59"/>
      <c r="AE396" s="59"/>
      <c r="AF396" s="59"/>
      <c r="AG396" s="59"/>
      <c r="AH396" s="65"/>
      <c r="BF396" s="65"/>
      <c r="BG396" s="65"/>
      <c r="BI396" s="65"/>
    </row>
    <row r="397" spans="4:61">
      <c r="D397" s="11" t="str">
        <f t="shared" si="77"/>
        <v/>
      </c>
      <c r="E397" s="11" t="str">
        <f t="shared" si="78"/>
        <v/>
      </c>
      <c r="F397" s="55" t="str">
        <f t="shared" si="79"/>
        <v/>
      </c>
      <c r="G397" s="14" t="str">
        <f t="shared" si="80"/>
        <v/>
      </c>
      <c r="H397" s="55" t="str">
        <f t="shared" si="81"/>
        <v/>
      </c>
      <c r="I397" s="11"/>
      <c r="J397" s="157"/>
      <c r="K397" s="11">
        <f t="shared" si="82"/>
        <v>0</v>
      </c>
      <c r="L397" s="55" t="str">
        <f t="shared" si="83"/>
        <v/>
      </c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AA397" s="59"/>
      <c r="AB397" s="59"/>
      <c r="AC397" s="59"/>
      <c r="AD397" s="59"/>
      <c r="AE397" s="59"/>
      <c r="AF397" s="59"/>
      <c r="AG397" s="59"/>
      <c r="AH397" s="65"/>
      <c r="BF397" s="65"/>
      <c r="BG397" s="65"/>
      <c r="BI397" s="65"/>
    </row>
    <row r="398" spans="4:61">
      <c r="D398" s="11" t="str">
        <f t="shared" si="77"/>
        <v/>
      </c>
      <c r="E398" s="11" t="str">
        <f t="shared" si="78"/>
        <v/>
      </c>
      <c r="F398" s="55" t="str">
        <f t="shared" si="79"/>
        <v/>
      </c>
      <c r="G398" s="14" t="str">
        <f t="shared" si="80"/>
        <v/>
      </c>
      <c r="H398" s="55" t="str">
        <f t="shared" si="81"/>
        <v/>
      </c>
      <c r="I398" s="11"/>
      <c r="J398" s="157"/>
      <c r="K398" s="11">
        <f t="shared" si="82"/>
        <v>0</v>
      </c>
      <c r="L398" s="55" t="str">
        <f t="shared" si="83"/>
        <v/>
      </c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AA398" s="59"/>
      <c r="AB398" s="59"/>
      <c r="AC398" s="59"/>
      <c r="AD398" s="59"/>
      <c r="AE398" s="59"/>
      <c r="AF398" s="59"/>
      <c r="AG398" s="59"/>
      <c r="AH398" s="65"/>
      <c r="BF398" s="65"/>
      <c r="BG398" s="65"/>
      <c r="BI398" s="65"/>
    </row>
    <row r="399" spans="4:61">
      <c r="D399" s="11" t="str">
        <f t="shared" si="77"/>
        <v/>
      </c>
      <c r="E399" s="11" t="str">
        <f t="shared" si="78"/>
        <v/>
      </c>
      <c r="F399" s="55" t="str">
        <f t="shared" si="79"/>
        <v/>
      </c>
      <c r="G399" s="14" t="str">
        <f t="shared" si="80"/>
        <v/>
      </c>
      <c r="H399" s="55" t="str">
        <f t="shared" si="81"/>
        <v/>
      </c>
      <c r="I399" s="11"/>
      <c r="J399" s="157"/>
      <c r="K399" s="11">
        <f t="shared" si="82"/>
        <v>0</v>
      </c>
      <c r="L399" s="55" t="str">
        <f t="shared" si="83"/>
        <v/>
      </c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AA399" s="59"/>
      <c r="AB399" s="59"/>
      <c r="AC399" s="59"/>
      <c r="AD399" s="59"/>
      <c r="AE399" s="59"/>
      <c r="AF399" s="59"/>
      <c r="AG399" s="59"/>
      <c r="AH399" s="65"/>
      <c r="BF399" s="65"/>
      <c r="BG399" s="65"/>
      <c r="BI399" s="65"/>
    </row>
    <row r="400" spans="4:61">
      <c r="D400" s="11" t="str">
        <f t="shared" si="77"/>
        <v/>
      </c>
      <c r="E400" s="11" t="str">
        <f t="shared" si="78"/>
        <v/>
      </c>
      <c r="F400" s="55" t="str">
        <f t="shared" si="79"/>
        <v/>
      </c>
      <c r="G400" s="14" t="str">
        <f t="shared" si="80"/>
        <v/>
      </c>
      <c r="H400" s="55" t="str">
        <f t="shared" si="81"/>
        <v/>
      </c>
      <c r="I400" s="11"/>
      <c r="J400" s="157"/>
      <c r="K400" s="11">
        <f t="shared" si="82"/>
        <v>0</v>
      </c>
      <c r="L400" s="55" t="str">
        <f t="shared" si="83"/>
        <v/>
      </c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AA400" s="59"/>
      <c r="AB400" s="59"/>
      <c r="AC400" s="59"/>
      <c r="AD400" s="59"/>
      <c r="AE400" s="59"/>
      <c r="AF400" s="59"/>
      <c r="AG400" s="59"/>
      <c r="AH400" s="65"/>
      <c r="BF400" s="65"/>
      <c r="BG400" s="65"/>
      <c r="BI400" s="65"/>
    </row>
    <row r="401" spans="4:61">
      <c r="D401" s="11" t="str">
        <f t="shared" si="77"/>
        <v/>
      </c>
      <c r="E401" s="11" t="str">
        <f t="shared" si="78"/>
        <v/>
      </c>
      <c r="F401" s="55" t="str">
        <f t="shared" si="79"/>
        <v/>
      </c>
      <c r="G401" s="14" t="str">
        <f t="shared" si="80"/>
        <v/>
      </c>
      <c r="H401" s="55" t="str">
        <f t="shared" si="81"/>
        <v/>
      </c>
      <c r="I401" s="11"/>
      <c r="J401" s="157"/>
      <c r="K401" s="11">
        <f t="shared" si="82"/>
        <v>0</v>
      </c>
      <c r="L401" s="55" t="str">
        <f t="shared" si="83"/>
        <v/>
      </c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AA401" s="59"/>
      <c r="AB401" s="59"/>
      <c r="AC401" s="59"/>
      <c r="AD401" s="59"/>
      <c r="AE401" s="59"/>
      <c r="AF401" s="59"/>
      <c r="AG401" s="59"/>
      <c r="AH401" s="65"/>
      <c r="BF401" s="65"/>
      <c r="BG401" s="65"/>
      <c r="BI401" s="65"/>
    </row>
    <row r="402" spans="4:61">
      <c r="D402" s="11" t="str">
        <f t="shared" si="77"/>
        <v/>
      </c>
      <c r="E402" s="11" t="str">
        <f t="shared" si="78"/>
        <v/>
      </c>
      <c r="F402" s="55" t="str">
        <f t="shared" si="79"/>
        <v/>
      </c>
      <c r="G402" s="14" t="str">
        <f t="shared" si="80"/>
        <v/>
      </c>
      <c r="H402" s="55" t="str">
        <f t="shared" si="81"/>
        <v/>
      </c>
      <c r="I402" s="11"/>
      <c r="J402" s="157"/>
      <c r="K402" s="11">
        <f t="shared" si="82"/>
        <v>0</v>
      </c>
      <c r="L402" s="55" t="str">
        <f t="shared" si="83"/>
        <v/>
      </c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AA402" s="59"/>
      <c r="AB402" s="59"/>
      <c r="AC402" s="59"/>
      <c r="AD402" s="59"/>
      <c r="AE402" s="59"/>
      <c r="AF402" s="59"/>
      <c r="AG402" s="59"/>
      <c r="AH402" s="65"/>
      <c r="BF402" s="65"/>
      <c r="BG402" s="65"/>
      <c r="BI402" s="65"/>
    </row>
    <row r="403" spans="4:61">
      <c r="D403" s="11" t="str">
        <f t="shared" si="77"/>
        <v/>
      </c>
      <c r="E403" s="11" t="str">
        <f t="shared" si="78"/>
        <v/>
      </c>
      <c r="F403" s="55" t="str">
        <f t="shared" si="79"/>
        <v/>
      </c>
      <c r="G403" s="14" t="str">
        <f t="shared" si="80"/>
        <v/>
      </c>
      <c r="H403" s="55" t="str">
        <f t="shared" si="81"/>
        <v/>
      </c>
      <c r="I403" s="11"/>
      <c r="J403" s="157"/>
      <c r="K403" s="11">
        <f t="shared" si="82"/>
        <v>0</v>
      </c>
      <c r="L403" s="55" t="str">
        <f t="shared" si="83"/>
        <v/>
      </c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AA403" s="59"/>
      <c r="AB403" s="59"/>
      <c r="AC403" s="59"/>
      <c r="AD403" s="59"/>
      <c r="AE403" s="59"/>
      <c r="AF403" s="59"/>
      <c r="AG403" s="59"/>
      <c r="AH403" s="65"/>
      <c r="BF403" s="65"/>
      <c r="BG403" s="65"/>
      <c r="BI403" s="65"/>
    </row>
    <row r="404" spans="4:61">
      <c r="D404" s="11" t="str">
        <f t="shared" si="77"/>
        <v/>
      </c>
      <c r="E404" s="11" t="str">
        <f t="shared" si="78"/>
        <v/>
      </c>
      <c r="F404" s="55" t="str">
        <f t="shared" si="79"/>
        <v/>
      </c>
      <c r="G404" s="14" t="str">
        <f t="shared" si="80"/>
        <v/>
      </c>
      <c r="H404" s="55" t="str">
        <f t="shared" si="81"/>
        <v/>
      </c>
      <c r="I404" s="11"/>
      <c r="J404" s="157"/>
      <c r="K404" s="11">
        <f t="shared" si="82"/>
        <v>0</v>
      </c>
      <c r="L404" s="55" t="str">
        <f t="shared" si="83"/>
        <v/>
      </c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AA404" s="59"/>
      <c r="AB404" s="59"/>
      <c r="AC404" s="59"/>
      <c r="AD404" s="59"/>
      <c r="AE404" s="59"/>
      <c r="AF404" s="59"/>
      <c r="AG404" s="59"/>
      <c r="AH404" s="65"/>
      <c r="BF404" s="65"/>
      <c r="BG404" s="65"/>
      <c r="BI404" s="65"/>
    </row>
    <row r="405" spans="4:61">
      <c r="D405" s="11" t="str">
        <f t="shared" si="77"/>
        <v/>
      </c>
      <c r="E405" s="11" t="str">
        <f t="shared" si="78"/>
        <v/>
      </c>
      <c r="F405" s="55" t="str">
        <f t="shared" si="79"/>
        <v/>
      </c>
      <c r="G405" s="14" t="str">
        <f t="shared" si="80"/>
        <v/>
      </c>
      <c r="H405" s="55" t="str">
        <f t="shared" si="81"/>
        <v/>
      </c>
      <c r="I405" s="11"/>
      <c r="J405" s="157"/>
      <c r="K405" s="11">
        <f t="shared" si="82"/>
        <v>0</v>
      </c>
      <c r="L405" s="55" t="str">
        <f t="shared" si="83"/>
        <v/>
      </c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AA405" s="59"/>
      <c r="AB405" s="59"/>
      <c r="AC405" s="59"/>
      <c r="AD405" s="59"/>
      <c r="AE405" s="59"/>
      <c r="AF405" s="59"/>
      <c r="AG405" s="59"/>
      <c r="AH405" s="65"/>
      <c r="BF405" s="65"/>
      <c r="BG405" s="65"/>
      <c r="BI405" s="65"/>
    </row>
    <row r="406" spans="4:61">
      <c r="D406" s="11" t="str">
        <f t="shared" si="77"/>
        <v/>
      </c>
      <c r="E406" s="11" t="str">
        <f t="shared" si="78"/>
        <v/>
      </c>
      <c r="F406" s="55" t="str">
        <f t="shared" si="79"/>
        <v/>
      </c>
      <c r="G406" s="14" t="str">
        <f t="shared" si="80"/>
        <v/>
      </c>
      <c r="H406" s="55" t="str">
        <f t="shared" si="81"/>
        <v/>
      </c>
      <c r="I406" s="11"/>
      <c r="J406" s="157"/>
      <c r="K406" s="11">
        <f t="shared" si="82"/>
        <v>0</v>
      </c>
      <c r="L406" s="55" t="str">
        <f t="shared" si="83"/>
        <v/>
      </c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AA406" s="59"/>
      <c r="AB406" s="59"/>
      <c r="AC406" s="59"/>
      <c r="AD406" s="59"/>
      <c r="AE406" s="59"/>
      <c r="AF406" s="59"/>
      <c r="AG406" s="59"/>
      <c r="AH406" s="65"/>
      <c r="BF406" s="65"/>
      <c r="BG406" s="65"/>
      <c r="BI406" s="65"/>
    </row>
    <row r="407" spans="4:61">
      <c r="D407" s="11" t="str">
        <f t="shared" si="77"/>
        <v/>
      </c>
      <c r="E407" s="11" t="str">
        <f t="shared" si="78"/>
        <v/>
      </c>
      <c r="F407" s="55" t="str">
        <f t="shared" si="79"/>
        <v/>
      </c>
      <c r="G407" s="14" t="str">
        <f t="shared" si="80"/>
        <v/>
      </c>
      <c r="H407" s="55" t="str">
        <f t="shared" si="81"/>
        <v/>
      </c>
      <c r="I407" s="11"/>
      <c r="J407" s="157"/>
      <c r="K407" s="11">
        <f t="shared" si="82"/>
        <v>0</v>
      </c>
      <c r="L407" s="55" t="str">
        <f t="shared" si="83"/>
        <v/>
      </c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AA407" s="59"/>
      <c r="AB407" s="59"/>
      <c r="AC407" s="59"/>
      <c r="AD407" s="59"/>
      <c r="AE407" s="59"/>
      <c r="AF407" s="59"/>
      <c r="AG407" s="59"/>
      <c r="AH407" s="65"/>
      <c r="BF407" s="65"/>
      <c r="BG407" s="65"/>
      <c r="BI407" s="65"/>
    </row>
    <row r="408" spans="4:61">
      <c r="D408" s="11" t="str">
        <f t="shared" si="77"/>
        <v/>
      </c>
      <c r="E408" s="11" t="str">
        <f t="shared" si="78"/>
        <v/>
      </c>
      <c r="F408" s="55" t="str">
        <f t="shared" si="79"/>
        <v/>
      </c>
      <c r="G408" s="14" t="str">
        <f t="shared" si="80"/>
        <v/>
      </c>
      <c r="H408" s="55" t="str">
        <f t="shared" si="81"/>
        <v/>
      </c>
      <c r="I408" s="11"/>
      <c r="J408" s="157"/>
      <c r="K408" s="11">
        <f t="shared" si="82"/>
        <v>0</v>
      </c>
      <c r="L408" s="55" t="str">
        <f t="shared" si="83"/>
        <v/>
      </c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AA408" s="59"/>
      <c r="AB408" s="59"/>
      <c r="AC408" s="59"/>
      <c r="AD408" s="59"/>
      <c r="AE408" s="59"/>
      <c r="AF408" s="59"/>
      <c r="AG408" s="59"/>
      <c r="AH408" s="65"/>
      <c r="BF408" s="65"/>
      <c r="BG408" s="65"/>
      <c r="BI408" s="65"/>
    </row>
    <row r="409" spans="4:61">
      <c r="D409" s="11" t="str">
        <f t="shared" si="77"/>
        <v/>
      </c>
      <c r="E409" s="11" t="str">
        <f t="shared" si="78"/>
        <v/>
      </c>
      <c r="F409" s="55" t="str">
        <f t="shared" si="79"/>
        <v/>
      </c>
      <c r="G409" s="14" t="str">
        <f t="shared" si="80"/>
        <v/>
      </c>
      <c r="H409" s="55" t="str">
        <f t="shared" si="81"/>
        <v/>
      </c>
      <c r="I409" s="11"/>
      <c r="J409" s="157"/>
      <c r="K409" s="11">
        <f t="shared" si="82"/>
        <v>0</v>
      </c>
      <c r="L409" s="55" t="str">
        <f t="shared" si="83"/>
        <v/>
      </c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AA409" s="59"/>
      <c r="AB409" s="59"/>
      <c r="AC409" s="59"/>
      <c r="AD409" s="59"/>
      <c r="AE409" s="59"/>
      <c r="AF409" s="59"/>
      <c r="AG409" s="59"/>
      <c r="AH409" s="65"/>
      <c r="BF409" s="65"/>
      <c r="BG409" s="65"/>
      <c r="BI409" s="65"/>
    </row>
    <row r="410" spans="4:61">
      <c r="D410" s="11" t="str">
        <f t="shared" si="77"/>
        <v/>
      </c>
      <c r="E410" s="11" t="str">
        <f t="shared" si="78"/>
        <v/>
      </c>
      <c r="F410" s="55" t="str">
        <f t="shared" si="79"/>
        <v/>
      </c>
      <c r="G410" s="14" t="str">
        <f t="shared" si="80"/>
        <v/>
      </c>
      <c r="H410" s="55" t="str">
        <f t="shared" si="81"/>
        <v/>
      </c>
      <c r="I410" s="11"/>
      <c r="J410" s="157"/>
      <c r="K410" s="11">
        <f t="shared" si="82"/>
        <v>0</v>
      </c>
      <c r="L410" s="55" t="str">
        <f t="shared" si="83"/>
        <v/>
      </c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AA410" s="59"/>
      <c r="AB410" s="59"/>
      <c r="AC410" s="59"/>
      <c r="AD410" s="59"/>
      <c r="AE410" s="59"/>
      <c r="AF410" s="59"/>
      <c r="AG410" s="59"/>
      <c r="AH410" s="65"/>
      <c r="BF410" s="65"/>
      <c r="BG410" s="65"/>
      <c r="BI410" s="65"/>
    </row>
    <row r="411" spans="4:61">
      <c r="D411" s="11" t="str">
        <f t="shared" si="77"/>
        <v/>
      </c>
      <c r="E411" s="11" t="str">
        <f t="shared" si="78"/>
        <v/>
      </c>
      <c r="F411" s="55" t="str">
        <f t="shared" si="79"/>
        <v/>
      </c>
      <c r="G411" s="14" t="str">
        <f t="shared" si="80"/>
        <v/>
      </c>
      <c r="H411" s="55" t="str">
        <f t="shared" si="81"/>
        <v/>
      </c>
      <c r="I411" s="11"/>
      <c r="J411" s="157"/>
      <c r="K411" s="11">
        <f t="shared" si="82"/>
        <v>0</v>
      </c>
      <c r="L411" s="55" t="str">
        <f t="shared" si="83"/>
        <v/>
      </c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AA411" s="59"/>
      <c r="AB411" s="59"/>
      <c r="AC411" s="59"/>
      <c r="AD411" s="59"/>
      <c r="AE411" s="59"/>
      <c r="AF411" s="59"/>
      <c r="AG411" s="59"/>
      <c r="AH411" s="65"/>
      <c r="BF411" s="65"/>
      <c r="BG411" s="65"/>
      <c r="BI411" s="65"/>
    </row>
    <row r="412" spans="4:61">
      <c r="D412" s="11" t="str">
        <f t="shared" si="77"/>
        <v/>
      </c>
      <c r="E412" s="11" t="str">
        <f t="shared" si="78"/>
        <v/>
      </c>
      <c r="F412" s="55" t="str">
        <f t="shared" si="79"/>
        <v/>
      </c>
      <c r="G412" s="14" t="str">
        <f t="shared" si="80"/>
        <v/>
      </c>
      <c r="H412" s="55" t="str">
        <f t="shared" si="81"/>
        <v/>
      </c>
      <c r="I412" s="11"/>
      <c r="J412" s="157"/>
      <c r="K412" s="11">
        <f t="shared" si="82"/>
        <v>0</v>
      </c>
      <c r="L412" s="55" t="str">
        <f t="shared" si="83"/>
        <v/>
      </c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AA412" s="59"/>
      <c r="AB412" s="59"/>
      <c r="AC412" s="59"/>
      <c r="AD412" s="59"/>
      <c r="AE412" s="59"/>
      <c r="AF412" s="59"/>
      <c r="AG412" s="59"/>
      <c r="AH412" s="65"/>
      <c r="BF412" s="65"/>
      <c r="BG412" s="65"/>
      <c r="BI412" s="65"/>
    </row>
    <row r="413" spans="4:61">
      <c r="D413" s="11" t="str">
        <f t="shared" si="77"/>
        <v/>
      </c>
      <c r="E413" s="11" t="str">
        <f t="shared" si="78"/>
        <v/>
      </c>
      <c r="F413" s="55" t="str">
        <f t="shared" si="79"/>
        <v/>
      </c>
      <c r="G413" s="14" t="str">
        <f t="shared" si="80"/>
        <v/>
      </c>
      <c r="H413" s="55" t="str">
        <f t="shared" si="81"/>
        <v/>
      </c>
      <c r="I413" s="11"/>
      <c r="J413" s="157"/>
      <c r="K413" s="11">
        <f t="shared" si="82"/>
        <v>0</v>
      </c>
      <c r="L413" s="55" t="str">
        <f t="shared" si="83"/>
        <v/>
      </c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AA413" s="59"/>
      <c r="AB413" s="59"/>
      <c r="AC413" s="59"/>
      <c r="AD413" s="59"/>
      <c r="AE413" s="59"/>
      <c r="AF413" s="59"/>
      <c r="AG413" s="59"/>
      <c r="AH413" s="65"/>
      <c r="BF413" s="65"/>
      <c r="BG413" s="65"/>
      <c r="BI413" s="65"/>
    </row>
    <row r="414" spans="4:61">
      <c r="D414" s="11" t="str">
        <f t="shared" si="77"/>
        <v/>
      </c>
      <c r="E414" s="11" t="str">
        <f t="shared" si="78"/>
        <v/>
      </c>
      <c r="F414" s="55" t="str">
        <f t="shared" si="79"/>
        <v/>
      </c>
      <c r="G414" s="14" t="str">
        <f t="shared" si="80"/>
        <v/>
      </c>
      <c r="H414" s="55" t="str">
        <f t="shared" si="81"/>
        <v/>
      </c>
      <c r="I414" s="11"/>
      <c r="J414" s="157"/>
      <c r="K414" s="11">
        <f t="shared" si="82"/>
        <v>0</v>
      </c>
      <c r="L414" s="55" t="str">
        <f t="shared" si="83"/>
        <v/>
      </c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AA414" s="59"/>
      <c r="AB414" s="59"/>
      <c r="AC414" s="59"/>
      <c r="AD414" s="59"/>
      <c r="AE414" s="59"/>
      <c r="AF414" s="59"/>
      <c r="AG414" s="59"/>
      <c r="AH414" s="65"/>
      <c r="BF414" s="65"/>
      <c r="BG414" s="65"/>
      <c r="BI414" s="65"/>
    </row>
    <row r="415" spans="4:61">
      <c r="D415" s="11" t="str">
        <f t="shared" si="77"/>
        <v/>
      </c>
      <c r="E415" s="11" t="str">
        <f t="shared" si="78"/>
        <v/>
      </c>
      <c r="F415" s="55" t="str">
        <f t="shared" si="79"/>
        <v/>
      </c>
      <c r="G415" s="14" t="str">
        <f t="shared" si="80"/>
        <v/>
      </c>
      <c r="H415" s="55" t="str">
        <f t="shared" si="81"/>
        <v/>
      </c>
      <c r="I415" s="11"/>
      <c r="J415" s="157"/>
      <c r="K415" s="11">
        <f t="shared" si="82"/>
        <v>0</v>
      </c>
      <c r="L415" s="55" t="str">
        <f t="shared" si="83"/>
        <v/>
      </c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AA415" s="59"/>
      <c r="AB415" s="59"/>
      <c r="AC415" s="59"/>
      <c r="AD415" s="59"/>
      <c r="AE415" s="59"/>
      <c r="AF415" s="59"/>
      <c r="AG415" s="59"/>
      <c r="AH415" s="65"/>
      <c r="BF415" s="65"/>
      <c r="BG415" s="65"/>
      <c r="BI415" s="65"/>
    </row>
    <row r="416" spans="4:61">
      <c r="D416" s="11" t="str">
        <f t="shared" si="77"/>
        <v/>
      </c>
      <c r="E416" s="11" t="str">
        <f t="shared" si="78"/>
        <v/>
      </c>
      <c r="F416" s="55" t="str">
        <f t="shared" si="79"/>
        <v/>
      </c>
      <c r="G416" s="14" t="str">
        <f t="shared" si="80"/>
        <v/>
      </c>
      <c r="H416" s="55" t="str">
        <f t="shared" si="81"/>
        <v/>
      </c>
      <c r="I416" s="11"/>
      <c r="J416" s="157"/>
      <c r="K416" s="11">
        <f t="shared" si="82"/>
        <v>0</v>
      </c>
      <c r="L416" s="55" t="str">
        <f t="shared" si="83"/>
        <v/>
      </c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AA416" s="59"/>
      <c r="AB416" s="59"/>
      <c r="AC416" s="59"/>
      <c r="AD416" s="59"/>
      <c r="AE416" s="59"/>
      <c r="AF416" s="59"/>
      <c r="AG416" s="59"/>
      <c r="AH416" s="65"/>
      <c r="BF416" s="65"/>
      <c r="BG416" s="65"/>
      <c r="BI416" s="65"/>
    </row>
    <row r="417" spans="4:61">
      <c r="D417" s="11" t="str">
        <f t="shared" si="77"/>
        <v/>
      </c>
      <c r="E417" s="11" t="str">
        <f t="shared" si="78"/>
        <v/>
      </c>
      <c r="F417" s="55" t="str">
        <f t="shared" si="79"/>
        <v/>
      </c>
      <c r="G417" s="14" t="str">
        <f t="shared" si="80"/>
        <v/>
      </c>
      <c r="H417" s="55" t="str">
        <f t="shared" si="81"/>
        <v/>
      </c>
      <c r="I417" s="11"/>
      <c r="J417" s="157"/>
      <c r="K417" s="11">
        <f t="shared" si="82"/>
        <v>0</v>
      </c>
      <c r="L417" s="55" t="str">
        <f t="shared" si="83"/>
        <v/>
      </c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AA417" s="59"/>
      <c r="AB417" s="59"/>
      <c r="AC417" s="59"/>
      <c r="AD417" s="59"/>
      <c r="AE417" s="59"/>
      <c r="AF417" s="59"/>
      <c r="AG417" s="59"/>
      <c r="AH417" s="65"/>
      <c r="BF417" s="65"/>
      <c r="BG417" s="65"/>
      <c r="BI417" s="65"/>
    </row>
    <row r="418" spans="4:61">
      <c r="D418" s="11" t="str">
        <f t="shared" si="77"/>
        <v/>
      </c>
      <c r="E418" s="11" t="str">
        <f t="shared" si="78"/>
        <v/>
      </c>
      <c r="F418" s="55" t="str">
        <f t="shared" si="79"/>
        <v/>
      </c>
      <c r="G418" s="14" t="str">
        <f t="shared" si="80"/>
        <v/>
      </c>
      <c r="H418" s="55" t="str">
        <f t="shared" si="81"/>
        <v/>
      </c>
      <c r="I418" s="11"/>
      <c r="J418" s="157"/>
      <c r="K418" s="11">
        <f t="shared" si="82"/>
        <v>0</v>
      </c>
      <c r="L418" s="55" t="str">
        <f t="shared" si="83"/>
        <v/>
      </c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AA418" s="59"/>
      <c r="AB418" s="59"/>
      <c r="AC418" s="59"/>
      <c r="AD418" s="59"/>
      <c r="AE418" s="59"/>
      <c r="AF418" s="59"/>
      <c r="AG418" s="59"/>
      <c r="AH418" s="65"/>
      <c r="BF418" s="65"/>
      <c r="BG418" s="65"/>
      <c r="BI418" s="65"/>
    </row>
    <row r="419" spans="4:61">
      <c r="D419" s="11" t="str">
        <f t="shared" si="77"/>
        <v/>
      </c>
      <c r="E419" s="11" t="str">
        <f t="shared" si="78"/>
        <v/>
      </c>
      <c r="F419" s="55" t="str">
        <f t="shared" si="79"/>
        <v/>
      </c>
      <c r="G419" s="14" t="str">
        <f t="shared" si="80"/>
        <v/>
      </c>
      <c r="H419" s="55" t="str">
        <f t="shared" si="81"/>
        <v/>
      </c>
      <c r="I419" s="11"/>
      <c r="J419" s="157"/>
      <c r="K419" s="11">
        <f t="shared" si="82"/>
        <v>0</v>
      </c>
      <c r="L419" s="55" t="str">
        <f t="shared" si="83"/>
        <v/>
      </c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AA419" s="59"/>
      <c r="AB419" s="59"/>
      <c r="AC419" s="59"/>
      <c r="AD419" s="59"/>
      <c r="AE419" s="59"/>
      <c r="AF419" s="59"/>
      <c r="AG419" s="59"/>
      <c r="AH419" s="65"/>
      <c r="BF419" s="65"/>
      <c r="BG419" s="65"/>
      <c r="BI419" s="65"/>
    </row>
    <row r="420" spans="4:61">
      <c r="D420" s="11" t="str">
        <f t="shared" si="77"/>
        <v/>
      </c>
      <c r="E420" s="11" t="str">
        <f t="shared" si="78"/>
        <v/>
      </c>
      <c r="F420" s="55" t="str">
        <f t="shared" si="79"/>
        <v/>
      </c>
      <c r="G420" s="14" t="str">
        <f t="shared" si="80"/>
        <v/>
      </c>
      <c r="H420" s="55" t="str">
        <f t="shared" si="81"/>
        <v/>
      </c>
      <c r="I420" s="11"/>
      <c r="J420" s="157"/>
      <c r="K420" s="11">
        <f t="shared" si="82"/>
        <v>0</v>
      </c>
      <c r="L420" s="55" t="str">
        <f t="shared" si="83"/>
        <v/>
      </c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AA420" s="59"/>
      <c r="AB420" s="59"/>
      <c r="AC420" s="59"/>
      <c r="AD420" s="59"/>
      <c r="AE420" s="59"/>
      <c r="AF420" s="59"/>
      <c r="AG420" s="59"/>
      <c r="AH420" s="65"/>
      <c r="BF420" s="65"/>
      <c r="BG420" s="65"/>
      <c r="BI420" s="65"/>
    </row>
    <row r="421" spans="4:61">
      <c r="D421" s="11" t="str">
        <f t="shared" ref="D421:D484" si="84">IF(D420&lt;term*freq,D420+1,"")</f>
        <v/>
      </c>
      <c r="E421" s="11" t="str">
        <f t="shared" si="78"/>
        <v/>
      </c>
      <c r="F421" s="55" t="str">
        <f t="shared" si="79"/>
        <v/>
      </c>
      <c r="G421" s="14" t="str">
        <f t="shared" si="80"/>
        <v/>
      </c>
      <c r="H421" s="55" t="str">
        <f t="shared" si="81"/>
        <v/>
      </c>
      <c r="I421" s="11"/>
      <c r="J421" s="157"/>
      <c r="K421" s="11">
        <f t="shared" si="82"/>
        <v>0</v>
      </c>
      <c r="L421" s="55" t="str">
        <f t="shared" si="83"/>
        <v/>
      </c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AA421" s="59"/>
      <c r="AB421" s="59"/>
      <c r="AC421" s="59"/>
      <c r="AD421" s="59"/>
      <c r="AE421" s="59"/>
      <c r="AF421" s="59"/>
      <c r="AG421" s="59"/>
      <c r="AH421" s="65"/>
      <c r="BF421" s="65"/>
      <c r="BG421" s="65"/>
      <c r="BI421" s="65"/>
    </row>
    <row r="422" spans="4:61">
      <c r="D422" s="11" t="str">
        <f t="shared" si="84"/>
        <v/>
      </c>
      <c r="E422" s="11" t="str">
        <f t="shared" si="78"/>
        <v/>
      </c>
      <c r="F422" s="55" t="str">
        <f t="shared" si="79"/>
        <v/>
      </c>
      <c r="G422" s="14" t="str">
        <f t="shared" si="80"/>
        <v/>
      </c>
      <c r="H422" s="55" t="str">
        <f t="shared" si="81"/>
        <v/>
      </c>
      <c r="I422" s="11"/>
      <c r="J422" s="157"/>
      <c r="K422" s="11">
        <f t="shared" si="82"/>
        <v>0</v>
      </c>
      <c r="L422" s="55" t="str">
        <f t="shared" si="83"/>
        <v/>
      </c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AA422" s="59"/>
      <c r="AB422" s="59"/>
      <c r="AC422" s="59"/>
      <c r="AD422" s="59"/>
      <c r="AE422" s="59"/>
      <c r="AF422" s="59"/>
      <c r="AG422" s="59"/>
      <c r="AH422" s="65"/>
      <c r="BF422" s="65"/>
      <c r="BG422" s="65"/>
      <c r="BI422" s="65"/>
    </row>
    <row r="423" spans="4:61">
      <c r="D423" s="11" t="str">
        <f t="shared" si="84"/>
        <v/>
      </c>
      <c r="E423" s="11" t="str">
        <f t="shared" si="78"/>
        <v/>
      </c>
      <c r="F423" s="55" t="str">
        <f t="shared" si="79"/>
        <v/>
      </c>
      <c r="G423" s="14" t="str">
        <f t="shared" si="80"/>
        <v/>
      </c>
      <c r="H423" s="55" t="str">
        <f t="shared" si="81"/>
        <v/>
      </c>
      <c r="I423" s="11"/>
      <c r="J423" s="157"/>
      <c r="K423" s="11">
        <f t="shared" si="82"/>
        <v>0</v>
      </c>
      <c r="L423" s="55" t="str">
        <f t="shared" si="83"/>
        <v/>
      </c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AA423" s="59"/>
      <c r="AB423" s="59"/>
      <c r="AC423" s="59"/>
      <c r="AD423" s="59"/>
      <c r="AE423" s="59"/>
      <c r="AF423" s="59"/>
      <c r="AG423" s="59"/>
      <c r="AH423" s="65"/>
      <c r="BF423" s="65"/>
      <c r="BG423" s="65"/>
      <c r="BI423" s="65"/>
    </row>
    <row r="424" spans="4:61">
      <c r="D424" s="11" t="str">
        <f t="shared" si="84"/>
        <v/>
      </c>
      <c r="E424" s="11" t="str">
        <f t="shared" si="78"/>
        <v/>
      </c>
      <c r="F424" s="55" t="str">
        <f t="shared" si="79"/>
        <v/>
      </c>
      <c r="G424" s="14" t="str">
        <f t="shared" si="80"/>
        <v/>
      </c>
      <c r="H424" s="55" t="str">
        <f t="shared" si="81"/>
        <v/>
      </c>
      <c r="I424" s="11"/>
      <c r="J424" s="157"/>
      <c r="K424" s="11">
        <f t="shared" si="82"/>
        <v>0</v>
      </c>
      <c r="L424" s="55" t="str">
        <f t="shared" si="83"/>
        <v/>
      </c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AA424" s="59"/>
      <c r="AB424" s="59"/>
      <c r="AC424" s="59"/>
      <c r="AD424" s="59"/>
      <c r="AE424" s="59"/>
      <c r="AF424" s="59"/>
      <c r="AG424" s="59"/>
      <c r="AH424" s="65"/>
      <c r="BF424" s="65"/>
      <c r="BG424" s="65"/>
      <c r="BI424" s="65"/>
    </row>
    <row r="425" spans="4:61">
      <c r="D425" s="11" t="str">
        <f t="shared" si="84"/>
        <v/>
      </c>
      <c r="E425" s="11" t="str">
        <f t="shared" si="78"/>
        <v/>
      </c>
      <c r="F425" s="55" t="str">
        <f t="shared" si="79"/>
        <v/>
      </c>
      <c r="G425" s="14" t="str">
        <f t="shared" si="80"/>
        <v/>
      </c>
      <c r="H425" s="55" t="str">
        <f t="shared" si="81"/>
        <v/>
      </c>
      <c r="I425" s="11"/>
      <c r="J425" s="157"/>
      <c r="K425" s="11">
        <f t="shared" si="82"/>
        <v>0</v>
      </c>
      <c r="L425" s="55" t="str">
        <f t="shared" si="83"/>
        <v/>
      </c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AA425" s="59"/>
      <c r="AB425" s="59"/>
      <c r="AC425" s="59"/>
      <c r="AD425" s="59"/>
      <c r="AE425" s="59"/>
      <c r="AF425" s="59"/>
      <c r="AG425" s="59"/>
      <c r="AH425" s="65"/>
      <c r="BF425" s="65"/>
      <c r="BG425" s="65"/>
      <c r="BI425" s="65"/>
    </row>
    <row r="426" spans="4:61">
      <c r="D426" s="11" t="str">
        <f t="shared" si="84"/>
        <v/>
      </c>
      <c r="E426" s="11" t="str">
        <f t="shared" si="78"/>
        <v/>
      </c>
      <c r="F426" s="55" t="str">
        <f t="shared" si="79"/>
        <v/>
      </c>
      <c r="G426" s="14" t="str">
        <f t="shared" si="80"/>
        <v/>
      </c>
      <c r="H426" s="55" t="str">
        <f t="shared" si="81"/>
        <v/>
      </c>
      <c r="I426" s="11"/>
      <c r="J426" s="157"/>
      <c r="K426" s="11">
        <f t="shared" si="82"/>
        <v>0</v>
      </c>
      <c r="L426" s="55" t="str">
        <f t="shared" si="83"/>
        <v/>
      </c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AA426" s="59"/>
      <c r="AB426" s="59"/>
      <c r="AC426" s="59"/>
      <c r="AD426" s="59"/>
      <c r="AE426" s="59"/>
      <c r="AF426" s="59"/>
      <c r="AG426" s="59"/>
      <c r="AH426" s="65"/>
      <c r="BF426" s="65"/>
      <c r="BG426" s="65"/>
      <c r="BI426" s="65"/>
    </row>
    <row r="427" spans="4:61">
      <c r="D427" s="11" t="str">
        <f t="shared" si="84"/>
        <v/>
      </c>
      <c r="E427" s="11" t="str">
        <f t="shared" si="78"/>
        <v/>
      </c>
      <c r="F427" s="55" t="str">
        <f t="shared" si="79"/>
        <v/>
      </c>
      <c r="G427" s="14" t="str">
        <f t="shared" si="80"/>
        <v/>
      </c>
      <c r="H427" s="55" t="str">
        <f t="shared" si="81"/>
        <v/>
      </c>
      <c r="I427" s="11"/>
      <c r="J427" s="157"/>
      <c r="K427" s="11">
        <f t="shared" si="82"/>
        <v>0</v>
      </c>
      <c r="L427" s="55" t="str">
        <f t="shared" si="83"/>
        <v/>
      </c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AA427" s="59"/>
      <c r="AB427" s="59"/>
      <c r="AC427" s="59"/>
      <c r="AD427" s="59"/>
      <c r="AE427" s="59"/>
      <c r="AF427" s="59"/>
      <c r="AG427" s="59"/>
      <c r="AH427" s="65"/>
      <c r="BF427" s="65"/>
      <c r="BG427" s="65"/>
      <c r="BI427" s="65"/>
    </row>
    <row r="428" spans="4:61">
      <c r="D428" s="11" t="str">
        <f t="shared" si="84"/>
        <v/>
      </c>
      <c r="E428" s="11" t="str">
        <f t="shared" si="78"/>
        <v/>
      </c>
      <c r="F428" s="55" t="str">
        <f t="shared" si="79"/>
        <v/>
      </c>
      <c r="G428" s="14" t="str">
        <f t="shared" si="80"/>
        <v/>
      </c>
      <c r="H428" s="55" t="str">
        <f t="shared" si="81"/>
        <v/>
      </c>
      <c r="I428" s="11"/>
      <c r="J428" s="157"/>
      <c r="K428" s="11">
        <f t="shared" si="82"/>
        <v>0</v>
      </c>
      <c r="L428" s="55" t="str">
        <f t="shared" si="83"/>
        <v/>
      </c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AA428" s="59"/>
      <c r="AB428" s="59"/>
      <c r="AC428" s="59"/>
      <c r="AD428" s="59"/>
      <c r="AE428" s="59"/>
      <c r="AF428" s="59"/>
      <c r="AG428" s="59"/>
      <c r="AH428" s="65"/>
      <c r="BF428" s="65"/>
      <c r="BG428" s="65"/>
      <c r="BI428" s="65"/>
    </row>
    <row r="429" spans="4:61">
      <c r="D429" s="11" t="str">
        <f t="shared" si="84"/>
        <v/>
      </c>
      <c r="E429" s="11" t="str">
        <f t="shared" si="78"/>
        <v/>
      </c>
      <c r="F429" s="55" t="str">
        <f t="shared" si="79"/>
        <v/>
      </c>
      <c r="G429" s="14" t="str">
        <f t="shared" si="80"/>
        <v/>
      </c>
      <c r="H429" s="55" t="str">
        <f t="shared" si="81"/>
        <v/>
      </c>
      <c r="I429" s="11"/>
      <c r="J429" s="157"/>
      <c r="K429" s="11">
        <f t="shared" si="82"/>
        <v>0</v>
      </c>
      <c r="L429" s="55" t="str">
        <f t="shared" si="83"/>
        <v/>
      </c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AA429" s="59"/>
      <c r="AB429" s="59"/>
      <c r="AC429" s="59"/>
      <c r="AD429" s="59"/>
      <c r="AE429" s="59"/>
      <c r="AF429" s="59"/>
      <c r="AG429" s="59"/>
      <c r="AH429" s="65"/>
      <c r="BF429" s="65"/>
      <c r="BG429" s="65"/>
      <c r="BI429" s="65"/>
    </row>
    <row r="430" spans="4:61">
      <c r="D430" s="11" t="str">
        <f t="shared" si="84"/>
        <v/>
      </c>
      <c r="E430" s="11" t="str">
        <f t="shared" si="78"/>
        <v/>
      </c>
      <c r="F430" s="55" t="str">
        <f t="shared" si="79"/>
        <v/>
      </c>
      <c r="G430" s="14" t="str">
        <f t="shared" si="80"/>
        <v/>
      </c>
      <c r="H430" s="55" t="str">
        <f t="shared" si="81"/>
        <v/>
      </c>
      <c r="I430" s="11"/>
      <c r="J430" s="157"/>
      <c r="K430" s="11">
        <f t="shared" si="82"/>
        <v>0</v>
      </c>
      <c r="L430" s="55" t="str">
        <f t="shared" si="83"/>
        <v/>
      </c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AA430" s="59"/>
      <c r="AB430" s="59"/>
      <c r="AC430" s="59"/>
      <c r="AD430" s="59"/>
      <c r="AE430" s="59"/>
      <c r="AF430" s="59"/>
      <c r="AG430" s="59"/>
      <c r="AH430" s="65"/>
      <c r="BF430" s="65"/>
      <c r="BG430" s="65"/>
      <c r="BI430" s="65"/>
    </row>
    <row r="431" spans="4:61">
      <c r="D431" s="11" t="str">
        <f t="shared" si="84"/>
        <v/>
      </c>
      <c r="E431" s="11" t="str">
        <f t="shared" si="78"/>
        <v/>
      </c>
      <c r="F431" s="55" t="str">
        <f t="shared" si="79"/>
        <v/>
      </c>
      <c r="G431" s="14" t="str">
        <f t="shared" si="80"/>
        <v/>
      </c>
      <c r="H431" s="55" t="str">
        <f t="shared" si="81"/>
        <v/>
      </c>
      <c r="I431" s="11"/>
      <c r="J431" s="157"/>
      <c r="K431" s="11">
        <f t="shared" si="82"/>
        <v>0</v>
      </c>
      <c r="L431" s="55" t="str">
        <f t="shared" si="83"/>
        <v/>
      </c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AA431" s="59"/>
      <c r="AB431" s="59"/>
      <c r="AC431" s="59"/>
      <c r="AD431" s="59"/>
      <c r="AE431" s="59"/>
      <c r="AF431" s="59"/>
      <c r="AG431" s="59"/>
      <c r="AH431" s="65"/>
      <c r="BF431" s="65"/>
      <c r="BG431" s="65"/>
      <c r="BI431" s="65"/>
    </row>
    <row r="432" spans="4:61">
      <c r="D432" s="11" t="str">
        <f t="shared" si="84"/>
        <v/>
      </c>
      <c r="E432" s="11" t="str">
        <f t="shared" si="78"/>
        <v/>
      </c>
      <c r="F432" s="55" t="str">
        <f t="shared" si="79"/>
        <v/>
      </c>
      <c r="G432" s="14" t="str">
        <f t="shared" si="80"/>
        <v/>
      </c>
      <c r="H432" s="55" t="str">
        <f t="shared" si="81"/>
        <v/>
      </c>
      <c r="I432" s="11"/>
      <c r="J432" s="157"/>
      <c r="K432" s="11">
        <f t="shared" si="82"/>
        <v>0</v>
      </c>
      <c r="L432" s="55" t="str">
        <f t="shared" si="83"/>
        <v/>
      </c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AA432" s="59"/>
      <c r="AB432" s="59"/>
      <c r="AC432" s="59"/>
      <c r="AD432" s="59"/>
      <c r="AE432" s="59"/>
      <c r="AF432" s="59"/>
      <c r="AG432" s="59"/>
      <c r="AH432" s="65"/>
      <c r="BF432" s="65"/>
      <c r="BG432" s="65"/>
      <c r="BI432" s="65"/>
    </row>
    <row r="433" spans="4:61">
      <c r="D433" s="11" t="str">
        <f t="shared" si="84"/>
        <v/>
      </c>
      <c r="E433" s="11" t="str">
        <f t="shared" si="78"/>
        <v/>
      </c>
      <c r="F433" s="55" t="str">
        <f t="shared" si="79"/>
        <v/>
      </c>
      <c r="G433" s="14" t="str">
        <f t="shared" si="80"/>
        <v/>
      </c>
      <c r="H433" s="55" t="str">
        <f t="shared" si="81"/>
        <v/>
      </c>
      <c r="I433" s="11"/>
      <c r="J433" s="157"/>
      <c r="K433" s="11">
        <f t="shared" si="82"/>
        <v>0</v>
      </c>
      <c r="L433" s="55" t="str">
        <f t="shared" si="83"/>
        <v/>
      </c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AA433" s="59"/>
      <c r="AB433" s="59"/>
      <c r="AC433" s="59"/>
      <c r="AD433" s="59"/>
      <c r="AE433" s="59"/>
      <c r="AF433" s="59"/>
      <c r="AG433" s="59"/>
      <c r="AH433" s="65"/>
      <c r="BF433" s="65"/>
      <c r="BG433" s="65"/>
      <c r="BI433" s="65"/>
    </row>
    <row r="434" spans="4:61">
      <c r="D434" s="11" t="str">
        <f t="shared" si="84"/>
        <v/>
      </c>
      <c r="E434" s="11" t="str">
        <f t="shared" si="78"/>
        <v/>
      </c>
      <c r="F434" s="55" t="str">
        <f t="shared" si="79"/>
        <v/>
      </c>
      <c r="G434" s="14" t="str">
        <f t="shared" si="80"/>
        <v/>
      </c>
      <c r="H434" s="55" t="str">
        <f t="shared" si="81"/>
        <v/>
      </c>
      <c r="I434" s="11"/>
      <c r="J434" s="157"/>
      <c r="K434" s="11">
        <f t="shared" si="82"/>
        <v>0</v>
      </c>
      <c r="L434" s="55" t="str">
        <f t="shared" si="83"/>
        <v/>
      </c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AA434" s="59"/>
      <c r="AB434" s="59"/>
      <c r="AC434" s="59"/>
      <c r="AD434" s="59"/>
      <c r="AE434" s="59"/>
      <c r="AF434" s="59"/>
      <c r="AG434" s="59"/>
      <c r="AH434" s="65"/>
      <c r="BF434" s="65"/>
      <c r="BG434" s="65"/>
      <c r="BI434" s="65"/>
    </row>
    <row r="435" spans="4:61">
      <c r="D435" s="11" t="str">
        <f t="shared" si="84"/>
        <v/>
      </c>
      <c r="E435" s="11" t="str">
        <f t="shared" si="78"/>
        <v/>
      </c>
      <c r="F435" s="55" t="str">
        <f t="shared" si="79"/>
        <v/>
      </c>
      <c r="G435" s="14" t="str">
        <f t="shared" si="80"/>
        <v/>
      </c>
      <c r="H435" s="55" t="str">
        <f t="shared" si="81"/>
        <v/>
      </c>
      <c r="I435" s="11"/>
      <c r="J435" s="157"/>
      <c r="K435" s="11">
        <f t="shared" si="82"/>
        <v>0</v>
      </c>
      <c r="L435" s="55" t="str">
        <f t="shared" si="83"/>
        <v/>
      </c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AA435" s="59"/>
      <c r="AB435" s="59"/>
      <c r="AC435" s="59"/>
      <c r="AD435" s="59"/>
      <c r="AE435" s="59"/>
      <c r="AF435" s="59"/>
      <c r="AG435" s="59"/>
      <c r="AH435" s="65"/>
      <c r="BF435" s="65"/>
      <c r="BG435" s="65"/>
      <c r="BI435" s="65"/>
    </row>
    <row r="436" spans="4:61">
      <c r="D436" s="11" t="str">
        <f t="shared" si="84"/>
        <v/>
      </c>
      <c r="E436" s="11" t="str">
        <f t="shared" si="78"/>
        <v/>
      </c>
      <c r="F436" s="55" t="str">
        <f t="shared" si="79"/>
        <v/>
      </c>
      <c r="G436" s="14" t="str">
        <f t="shared" si="80"/>
        <v/>
      </c>
      <c r="H436" s="55" t="str">
        <f t="shared" si="81"/>
        <v/>
      </c>
      <c r="I436" s="11"/>
      <c r="J436" s="157"/>
      <c r="K436" s="11">
        <f t="shared" si="82"/>
        <v>0</v>
      </c>
      <c r="L436" s="55" t="str">
        <f t="shared" si="83"/>
        <v/>
      </c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AA436" s="59"/>
      <c r="AB436" s="59"/>
      <c r="AC436" s="59"/>
      <c r="AD436" s="59"/>
      <c r="AE436" s="59"/>
      <c r="AF436" s="59"/>
      <c r="AG436" s="59"/>
      <c r="AH436" s="65"/>
      <c r="BF436" s="65"/>
      <c r="BG436" s="65"/>
      <c r="BI436" s="65"/>
    </row>
    <row r="437" spans="4:61">
      <c r="D437" s="11" t="str">
        <f t="shared" si="84"/>
        <v/>
      </c>
      <c r="E437" s="11" t="str">
        <f t="shared" si="78"/>
        <v/>
      </c>
      <c r="F437" s="55" t="str">
        <f t="shared" si="79"/>
        <v/>
      </c>
      <c r="G437" s="14" t="str">
        <f t="shared" si="80"/>
        <v/>
      </c>
      <c r="H437" s="55" t="str">
        <f t="shared" si="81"/>
        <v/>
      </c>
      <c r="I437" s="11"/>
      <c r="J437" s="157"/>
      <c r="K437" s="11">
        <f t="shared" si="82"/>
        <v>0</v>
      </c>
      <c r="L437" s="55" t="str">
        <f t="shared" si="83"/>
        <v/>
      </c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AA437" s="59"/>
      <c r="AB437" s="59"/>
      <c r="AC437" s="59"/>
      <c r="AD437" s="59"/>
      <c r="AE437" s="59"/>
      <c r="AF437" s="59"/>
      <c r="AG437" s="59"/>
      <c r="AH437" s="65"/>
      <c r="BF437" s="65"/>
      <c r="BG437" s="65"/>
      <c r="BI437" s="65"/>
    </row>
    <row r="438" spans="4:61">
      <c r="D438" s="11" t="str">
        <f t="shared" si="84"/>
        <v/>
      </c>
      <c r="E438" s="11" t="str">
        <f t="shared" si="78"/>
        <v/>
      </c>
      <c r="F438" s="55" t="str">
        <f t="shared" si="79"/>
        <v/>
      </c>
      <c r="G438" s="14" t="str">
        <f t="shared" si="80"/>
        <v/>
      </c>
      <c r="H438" s="55" t="str">
        <f t="shared" si="81"/>
        <v/>
      </c>
      <c r="I438" s="11"/>
      <c r="J438" s="157"/>
      <c r="K438" s="11">
        <f t="shared" si="82"/>
        <v>0</v>
      </c>
      <c r="L438" s="55" t="str">
        <f t="shared" si="83"/>
        <v/>
      </c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AA438" s="59"/>
      <c r="AB438" s="59"/>
      <c r="AC438" s="59"/>
      <c r="AD438" s="59"/>
      <c r="AE438" s="59"/>
      <c r="AF438" s="59"/>
      <c r="AG438" s="59"/>
      <c r="AH438" s="65"/>
      <c r="BF438" s="65"/>
      <c r="BG438" s="65"/>
      <c r="BI438" s="65"/>
    </row>
    <row r="439" spans="4:61">
      <c r="D439" s="11" t="str">
        <f t="shared" si="84"/>
        <v/>
      </c>
      <c r="E439" s="11" t="str">
        <f t="shared" si="78"/>
        <v/>
      </c>
      <c r="F439" s="55" t="str">
        <f t="shared" si="79"/>
        <v/>
      </c>
      <c r="G439" s="14" t="str">
        <f t="shared" si="80"/>
        <v/>
      </c>
      <c r="H439" s="55" t="str">
        <f t="shared" si="81"/>
        <v/>
      </c>
      <c r="I439" s="11"/>
      <c r="J439" s="157"/>
      <c r="K439" s="11">
        <f t="shared" si="82"/>
        <v>0</v>
      </c>
      <c r="L439" s="55" t="str">
        <f t="shared" si="83"/>
        <v/>
      </c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AA439" s="59"/>
      <c r="AB439" s="59"/>
      <c r="AC439" s="59"/>
      <c r="AD439" s="59"/>
      <c r="AE439" s="59"/>
      <c r="AF439" s="59"/>
      <c r="AG439" s="59"/>
      <c r="AH439" s="65"/>
      <c r="BF439" s="65"/>
      <c r="BG439" s="65"/>
      <c r="BI439" s="65"/>
    </row>
    <row r="440" spans="4:61">
      <c r="D440" s="11" t="str">
        <f t="shared" si="84"/>
        <v/>
      </c>
      <c r="E440" s="11" t="str">
        <f t="shared" si="78"/>
        <v/>
      </c>
      <c r="F440" s="55" t="str">
        <f t="shared" si="79"/>
        <v/>
      </c>
      <c r="G440" s="14" t="str">
        <f t="shared" si="80"/>
        <v/>
      </c>
      <c r="H440" s="55" t="str">
        <f t="shared" si="81"/>
        <v/>
      </c>
      <c r="I440" s="11"/>
      <c r="J440" s="157"/>
      <c r="K440" s="11">
        <f t="shared" si="82"/>
        <v>0</v>
      </c>
      <c r="L440" s="55" t="str">
        <f t="shared" si="83"/>
        <v/>
      </c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AA440" s="59"/>
      <c r="AB440" s="59"/>
      <c r="AC440" s="59"/>
      <c r="AD440" s="59"/>
      <c r="AE440" s="59"/>
      <c r="AF440" s="59"/>
      <c r="AG440" s="59"/>
      <c r="AH440" s="65"/>
      <c r="BF440" s="65"/>
      <c r="BG440" s="65"/>
      <c r="BI440" s="65"/>
    </row>
    <row r="441" spans="4:61">
      <c r="D441" s="11" t="str">
        <f t="shared" si="84"/>
        <v/>
      </c>
      <c r="E441" s="11" t="str">
        <f t="shared" si="78"/>
        <v/>
      </c>
      <c r="F441" s="55" t="str">
        <f t="shared" si="79"/>
        <v/>
      </c>
      <c r="G441" s="14" t="str">
        <f t="shared" si="80"/>
        <v/>
      </c>
      <c r="H441" s="55" t="str">
        <f t="shared" si="81"/>
        <v/>
      </c>
      <c r="I441" s="11"/>
      <c r="J441" s="157"/>
      <c r="K441" s="11">
        <f t="shared" si="82"/>
        <v>0</v>
      </c>
      <c r="L441" s="55" t="str">
        <f t="shared" si="83"/>
        <v/>
      </c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AA441" s="59"/>
      <c r="AB441" s="59"/>
      <c r="AC441" s="59"/>
      <c r="AD441" s="59"/>
      <c r="AE441" s="59"/>
      <c r="AF441" s="59"/>
      <c r="AG441" s="59"/>
      <c r="AH441" s="65"/>
      <c r="BF441" s="65"/>
      <c r="BG441" s="65"/>
      <c r="BI441" s="65"/>
    </row>
    <row r="442" spans="4:61">
      <c r="D442" s="11" t="str">
        <f t="shared" si="84"/>
        <v/>
      </c>
      <c r="E442" s="11" t="str">
        <f t="shared" si="78"/>
        <v/>
      </c>
      <c r="F442" s="55" t="str">
        <f t="shared" si="79"/>
        <v/>
      </c>
      <c r="G442" s="14" t="str">
        <f t="shared" si="80"/>
        <v/>
      </c>
      <c r="H442" s="55" t="str">
        <f t="shared" si="81"/>
        <v/>
      </c>
      <c r="I442" s="11"/>
      <c r="J442" s="157"/>
      <c r="K442" s="11">
        <f t="shared" si="82"/>
        <v>0</v>
      </c>
      <c r="L442" s="55" t="str">
        <f t="shared" si="83"/>
        <v/>
      </c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AA442" s="59"/>
      <c r="AB442" s="59"/>
      <c r="AC442" s="59"/>
      <c r="AD442" s="59"/>
      <c r="AE442" s="59"/>
      <c r="AF442" s="59"/>
      <c r="AG442" s="59"/>
      <c r="AH442" s="65"/>
      <c r="BF442" s="65"/>
      <c r="BG442" s="65"/>
      <c r="BI442" s="65"/>
    </row>
    <row r="443" spans="4:61">
      <c r="D443" s="11" t="str">
        <f t="shared" si="84"/>
        <v/>
      </c>
      <c r="E443" s="11" t="str">
        <f t="shared" si="78"/>
        <v/>
      </c>
      <c r="F443" s="55" t="str">
        <f t="shared" si="79"/>
        <v/>
      </c>
      <c r="G443" s="14" t="str">
        <f t="shared" si="80"/>
        <v/>
      </c>
      <c r="H443" s="55" t="str">
        <f t="shared" si="81"/>
        <v/>
      </c>
      <c r="I443" s="11"/>
      <c r="J443" s="157"/>
      <c r="K443" s="11">
        <f t="shared" si="82"/>
        <v>0</v>
      </c>
      <c r="L443" s="55" t="str">
        <f t="shared" si="83"/>
        <v/>
      </c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AA443" s="59"/>
      <c r="AB443" s="59"/>
      <c r="AC443" s="59"/>
      <c r="AD443" s="59"/>
      <c r="AE443" s="59"/>
      <c r="AF443" s="59"/>
      <c r="AG443" s="59"/>
      <c r="AH443" s="65"/>
      <c r="BF443" s="65"/>
      <c r="BG443" s="65"/>
      <c r="BI443" s="65"/>
    </row>
    <row r="444" spans="4:61">
      <c r="D444" s="11" t="str">
        <f t="shared" si="84"/>
        <v/>
      </c>
      <c r="E444" s="11" t="str">
        <f t="shared" si="78"/>
        <v/>
      </c>
      <c r="F444" s="55" t="str">
        <f t="shared" si="79"/>
        <v/>
      </c>
      <c r="G444" s="14" t="str">
        <f t="shared" si="80"/>
        <v/>
      </c>
      <c r="H444" s="55" t="str">
        <f t="shared" si="81"/>
        <v/>
      </c>
      <c r="I444" s="11"/>
      <c r="J444" s="157"/>
      <c r="K444" s="11">
        <f t="shared" si="82"/>
        <v>0</v>
      </c>
      <c r="L444" s="55" t="str">
        <f t="shared" si="83"/>
        <v/>
      </c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AA444" s="59"/>
      <c r="AB444" s="59"/>
      <c r="AC444" s="59"/>
      <c r="AD444" s="59"/>
      <c r="AE444" s="59"/>
      <c r="AF444" s="59"/>
      <c r="AG444" s="59"/>
      <c r="AH444" s="65"/>
      <c r="BF444" s="65"/>
      <c r="BG444" s="65"/>
      <c r="BI444" s="65"/>
    </row>
    <row r="445" spans="4:61">
      <c r="D445" s="11" t="str">
        <f t="shared" si="84"/>
        <v/>
      </c>
      <c r="E445" s="11" t="str">
        <f t="shared" si="78"/>
        <v/>
      </c>
      <c r="F445" s="55" t="str">
        <f t="shared" si="79"/>
        <v/>
      </c>
      <c r="G445" s="14" t="str">
        <f t="shared" si="80"/>
        <v/>
      </c>
      <c r="H445" s="55" t="str">
        <f t="shared" si="81"/>
        <v/>
      </c>
      <c r="I445" s="11"/>
      <c r="J445" s="157"/>
      <c r="K445" s="11">
        <f t="shared" si="82"/>
        <v>0</v>
      </c>
      <c r="L445" s="55" t="str">
        <f t="shared" si="83"/>
        <v/>
      </c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AA445" s="59"/>
      <c r="AB445" s="59"/>
      <c r="AC445" s="59"/>
      <c r="AD445" s="59"/>
      <c r="AE445" s="59"/>
      <c r="AF445" s="59"/>
      <c r="AG445" s="59"/>
      <c r="AH445" s="65"/>
      <c r="BF445" s="65"/>
      <c r="BG445" s="65"/>
      <c r="BI445" s="65"/>
    </row>
    <row r="446" spans="4:61">
      <c r="D446" s="11" t="str">
        <f t="shared" si="84"/>
        <v/>
      </c>
      <c r="E446" s="11" t="str">
        <f t="shared" si="78"/>
        <v/>
      </c>
      <c r="F446" s="55" t="str">
        <f t="shared" si="79"/>
        <v/>
      </c>
      <c r="G446" s="14" t="str">
        <f t="shared" si="80"/>
        <v/>
      </c>
      <c r="H446" s="55" t="str">
        <f t="shared" si="81"/>
        <v/>
      </c>
      <c r="I446" s="11"/>
      <c r="J446" s="157"/>
      <c r="K446" s="11">
        <f t="shared" si="82"/>
        <v>0</v>
      </c>
      <c r="L446" s="55" t="str">
        <f t="shared" si="83"/>
        <v/>
      </c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AA446" s="59"/>
      <c r="AB446" s="59"/>
      <c r="AC446" s="59"/>
      <c r="AD446" s="59"/>
      <c r="AE446" s="59"/>
      <c r="AF446" s="59"/>
      <c r="AG446" s="59"/>
      <c r="AH446" s="65"/>
      <c r="BF446" s="65"/>
      <c r="BG446" s="65"/>
      <c r="BI446" s="65"/>
    </row>
    <row r="447" spans="4:61">
      <c r="D447" s="11" t="str">
        <f t="shared" si="84"/>
        <v/>
      </c>
      <c r="E447" s="11" t="str">
        <f t="shared" si="78"/>
        <v/>
      </c>
      <c r="F447" s="55" t="str">
        <f t="shared" si="79"/>
        <v/>
      </c>
      <c r="G447" s="14" t="str">
        <f t="shared" si="80"/>
        <v/>
      </c>
      <c r="H447" s="55" t="str">
        <f t="shared" si="81"/>
        <v/>
      </c>
      <c r="I447" s="11"/>
      <c r="J447" s="157"/>
      <c r="K447" s="11">
        <f t="shared" si="82"/>
        <v>0</v>
      </c>
      <c r="L447" s="55" t="str">
        <f t="shared" si="83"/>
        <v/>
      </c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AA447" s="59"/>
      <c r="AB447" s="59"/>
      <c r="AC447" s="59"/>
      <c r="AD447" s="59"/>
      <c r="AE447" s="59"/>
      <c r="AF447" s="59"/>
      <c r="AG447" s="59"/>
      <c r="AH447" s="65"/>
      <c r="BF447" s="65"/>
      <c r="BG447" s="65"/>
      <c r="BI447" s="65"/>
    </row>
    <row r="448" spans="4:61">
      <c r="D448" s="11" t="str">
        <f t="shared" si="84"/>
        <v/>
      </c>
      <c r="E448" s="11" t="str">
        <f t="shared" si="78"/>
        <v/>
      </c>
      <c r="F448" s="55" t="str">
        <f t="shared" si="79"/>
        <v/>
      </c>
      <c r="G448" s="14" t="str">
        <f t="shared" si="80"/>
        <v/>
      </c>
      <c r="H448" s="55" t="str">
        <f t="shared" si="81"/>
        <v/>
      </c>
      <c r="I448" s="11"/>
      <c r="J448" s="157"/>
      <c r="K448" s="11">
        <f t="shared" si="82"/>
        <v>0</v>
      </c>
      <c r="L448" s="55" t="str">
        <f t="shared" si="83"/>
        <v/>
      </c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AA448" s="59"/>
      <c r="AB448" s="59"/>
      <c r="AC448" s="59"/>
      <c r="AD448" s="59"/>
      <c r="AE448" s="59"/>
      <c r="AF448" s="59"/>
      <c r="AG448" s="59"/>
      <c r="AH448" s="65"/>
      <c r="BF448" s="65"/>
      <c r="BG448" s="65"/>
      <c r="BI448" s="65"/>
    </row>
    <row r="449" spans="4:61">
      <c r="D449" s="11" t="str">
        <f t="shared" si="84"/>
        <v/>
      </c>
      <c r="E449" s="11" t="str">
        <f t="shared" si="78"/>
        <v/>
      </c>
      <c r="F449" s="55" t="str">
        <f t="shared" si="79"/>
        <v/>
      </c>
      <c r="G449" s="14" t="str">
        <f t="shared" si="80"/>
        <v/>
      </c>
      <c r="H449" s="55" t="str">
        <f t="shared" si="81"/>
        <v/>
      </c>
      <c r="I449" s="11"/>
      <c r="J449" s="157"/>
      <c r="K449" s="11">
        <f t="shared" si="82"/>
        <v>0</v>
      </c>
      <c r="L449" s="55" t="str">
        <f t="shared" si="83"/>
        <v/>
      </c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AA449" s="59"/>
      <c r="AB449" s="59"/>
      <c r="AC449" s="59"/>
      <c r="AD449" s="59"/>
      <c r="AE449" s="59"/>
      <c r="AF449" s="59"/>
      <c r="AG449" s="59"/>
      <c r="AH449" s="65"/>
      <c r="BF449" s="65"/>
      <c r="BG449" s="65"/>
      <c r="BI449" s="65"/>
    </row>
    <row r="450" spans="4:61">
      <c r="D450" s="11" t="str">
        <f t="shared" si="84"/>
        <v/>
      </c>
      <c r="E450" s="11" t="str">
        <f t="shared" si="78"/>
        <v/>
      </c>
      <c r="F450" s="55" t="str">
        <f t="shared" si="79"/>
        <v/>
      </c>
      <c r="G450" s="14" t="str">
        <f t="shared" si="80"/>
        <v/>
      </c>
      <c r="H450" s="55" t="str">
        <f t="shared" si="81"/>
        <v/>
      </c>
      <c r="I450" s="11"/>
      <c r="J450" s="157"/>
      <c r="K450" s="11">
        <f t="shared" si="82"/>
        <v>0</v>
      </c>
      <c r="L450" s="55" t="str">
        <f t="shared" si="83"/>
        <v/>
      </c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AA450" s="59"/>
      <c r="AB450" s="59"/>
      <c r="AC450" s="59"/>
      <c r="AD450" s="59"/>
      <c r="AE450" s="59"/>
      <c r="AF450" s="59"/>
      <c r="AG450" s="59"/>
      <c r="AH450" s="65"/>
      <c r="BF450" s="65"/>
      <c r="BG450" s="65"/>
      <c r="BI450" s="65"/>
    </row>
    <row r="451" spans="4:61">
      <c r="D451" s="11" t="str">
        <f t="shared" si="84"/>
        <v/>
      </c>
      <c r="E451" s="11" t="str">
        <f t="shared" si="78"/>
        <v/>
      </c>
      <c r="F451" s="55" t="str">
        <f t="shared" si="79"/>
        <v/>
      </c>
      <c r="G451" s="14" t="str">
        <f t="shared" si="80"/>
        <v/>
      </c>
      <c r="H451" s="55" t="str">
        <f t="shared" si="81"/>
        <v/>
      </c>
      <c r="I451" s="11"/>
      <c r="J451" s="157"/>
      <c r="K451" s="11">
        <f t="shared" si="82"/>
        <v>0</v>
      </c>
      <c r="L451" s="55" t="str">
        <f t="shared" si="83"/>
        <v/>
      </c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AA451" s="59"/>
      <c r="AB451" s="59"/>
      <c r="AC451" s="59"/>
      <c r="AD451" s="59"/>
      <c r="AE451" s="59"/>
      <c r="AF451" s="59"/>
      <c r="AG451" s="59"/>
      <c r="AH451" s="65"/>
      <c r="BF451" s="65"/>
      <c r="BG451" s="65"/>
      <c r="BI451" s="65"/>
    </row>
    <row r="452" spans="4:61">
      <c r="D452" s="11" t="str">
        <f t="shared" si="84"/>
        <v/>
      </c>
      <c r="E452" s="11" t="str">
        <f t="shared" ref="E452:E515" si="85">IF(D452="","",IF(ISERROR(INDEX($A$19:$B$28,MATCH(D452,$A$19:$A$28,0),2)),0,INDEX($A$19:$B$28,MATCH(D452,$A$19:$A$28,0),2)))</f>
        <v/>
      </c>
      <c r="F452" s="55" t="str">
        <f t="shared" ref="F452:F515" si="86">IF(D452="","",IF(emi&gt;(L451*(1+rate/freq)),IF((L451*(1+rate/freq))&lt;0,0,(L451*(1+rate/freq))),emi))</f>
        <v/>
      </c>
      <c r="G452" s="14" t="str">
        <f t="shared" ref="G452:G515" si="87">IF(D452="","",IF(L451&lt;0,0,L451)*rate/freq)</f>
        <v/>
      </c>
      <c r="H452" s="55" t="str">
        <f t="shared" si="81"/>
        <v/>
      </c>
      <c r="I452" s="11"/>
      <c r="J452" s="157"/>
      <c r="K452" s="11">
        <f t="shared" si="82"/>
        <v>0</v>
      </c>
      <c r="L452" s="55" t="str">
        <f t="shared" si="83"/>
        <v/>
      </c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AA452" s="59"/>
      <c r="AB452" s="59"/>
      <c r="AC452" s="59"/>
      <c r="AD452" s="59"/>
      <c r="AE452" s="59"/>
      <c r="AF452" s="59"/>
      <c r="AG452" s="59"/>
      <c r="AH452" s="65"/>
      <c r="BF452" s="65"/>
      <c r="BG452" s="65"/>
      <c r="BI452" s="65"/>
    </row>
    <row r="453" spans="4:61">
      <c r="D453" s="11" t="str">
        <f t="shared" si="84"/>
        <v/>
      </c>
      <c r="E453" s="11" t="str">
        <f t="shared" si="85"/>
        <v/>
      </c>
      <c r="F453" s="55" t="str">
        <f t="shared" si="86"/>
        <v/>
      </c>
      <c r="G453" s="14" t="str">
        <f t="shared" si="87"/>
        <v/>
      </c>
      <c r="H453" s="55" t="str">
        <f t="shared" ref="H453:H516" si="88">IF(D453="","",F453-G453)</f>
        <v/>
      </c>
      <c r="I453" s="11"/>
      <c r="J453" s="157"/>
      <c r="K453" s="11">
        <f t="shared" ref="K453:K516" si="89">IF(L452=0,0,J453)</f>
        <v>0</v>
      </c>
      <c r="L453" s="55" t="str">
        <f t="shared" ref="L453:L516" si="90">IF(D453="","",IF(L452&lt;=0,0,IF(L452+E453-H453-I453-K453&lt;0,0,L452+E453-H453-I453-K453)))</f>
        <v/>
      </c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AA453" s="59"/>
      <c r="AB453" s="59"/>
      <c r="AC453" s="59"/>
      <c r="AD453" s="59"/>
      <c r="AE453" s="59"/>
      <c r="AF453" s="59"/>
      <c r="AG453" s="59"/>
      <c r="AH453" s="65"/>
      <c r="BF453" s="65"/>
      <c r="BG453" s="65"/>
      <c r="BI453" s="65"/>
    </row>
    <row r="454" spans="4:61">
      <c r="D454" s="11" t="str">
        <f t="shared" si="84"/>
        <v/>
      </c>
      <c r="E454" s="11" t="str">
        <f t="shared" si="85"/>
        <v/>
      </c>
      <c r="F454" s="55" t="str">
        <f t="shared" si="86"/>
        <v/>
      </c>
      <c r="G454" s="14" t="str">
        <f t="shared" si="87"/>
        <v/>
      </c>
      <c r="H454" s="55" t="str">
        <f t="shared" si="88"/>
        <v/>
      </c>
      <c r="I454" s="11"/>
      <c r="J454" s="157"/>
      <c r="K454" s="11">
        <f t="shared" si="89"/>
        <v>0</v>
      </c>
      <c r="L454" s="55" t="str">
        <f t="shared" si="90"/>
        <v/>
      </c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AA454" s="59"/>
      <c r="AB454" s="59"/>
      <c r="AC454" s="59"/>
      <c r="AD454" s="59"/>
      <c r="AE454" s="59"/>
      <c r="AF454" s="59"/>
      <c r="AG454" s="59"/>
      <c r="AH454" s="65"/>
      <c r="BF454" s="65"/>
      <c r="BG454" s="65"/>
      <c r="BI454" s="65"/>
    </row>
    <row r="455" spans="4:61">
      <c r="D455" s="11" t="str">
        <f t="shared" si="84"/>
        <v/>
      </c>
      <c r="E455" s="11" t="str">
        <f t="shared" si="85"/>
        <v/>
      </c>
      <c r="F455" s="55" t="str">
        <f t="shared" si="86"/>
        <v/>
      </c>
      <c r="G455" s="14" t="str">
        <f t="shared" si="87"/>
        <v/>
      </c>
      <c r="H455" s="55" t="str">
        <f t="shared" si="88"/>
        <v/>
      </c>
      <c r="I455" s="11"/>
      <c r="J455" s="157"/>
      <c r="K455" s="11">
        <f t="shared" si="89"/>
        <v>0</v>
      </c>
      <c r="L455" s="55" t="str">
        <f t="shared" si="90"/>
        <v/>
      </c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AA455" s="59"/>
      <c r="AB455" s="59"/>
      <c r="AC455" s="59"/>
      <c r="AD455" s="59"/>
      <c r="AE455" s="59"/>
      <c r="AF455" s="59"/>
      <c r="AG455" s="59"/>
      <c r="AH455" s="65"/>
      <c r="BF455" s="65"/>
      <c r="BG455" s="65"/>
      <c r="BI455" s="65"/>
    </row>
    <row r="456" spans="4:61">
      <c r="D456" s="11" t="str">
        <f t="shared" si="84"/>
        <v/>
      </c>
      <c r="E456" s="11" t="str">
        <f t="shared" si="85"/>
        <v/>
      </c>
      <c r="F456" s="55" t="str">
        <f t="shared" si="86"/>
        <v/>
      </c>
      <c r="G456" s="14" t="str">
        <f t="shared" si="87"/>
        <v/>
      </c>
      <c r="H456" s="55" t="str">
        <f t="shared" si="88"/>
        <v/>
      </c>
      <c r="I456" s="11"/>
      <c r="J456" s="157"/>
      <c r="K456" s="11">
        <f t="shared" si="89"/>
        <v>0</v>
      </c>
      <c r="L456" s="55" t="str">
        <f t="shared" si="90"/>
        <v/>
      </c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AA456" s="59"/>
      <c r="AB456" s="59"/>
      <c r="AC456" s="59"/>
      <c r="AD456" s="59"/>
      <c r="AE456" s="59"/>
      <c r="AF456" s="59"/>
      <c r="AG456" s="59"/>
      <c r="AH456" s="65"/>
      <c r="BF456" s="65"/>
      <c r="BG456" s="65"/>
      <c r="BI456" s="65"/>
    </row>
    <row r="457" spans="4:61">
      <c r="D457" s="11" t="str">
        <f t="shared" si="84"/>
        <v/>
      </c>
      <c r="E457" s="11" t="str">
        <f t="shared" si="85"/>
        <v/>
      </c>
      <c r="F457" s="55" t="str">
        <f t="shared" si="86"/>
        <v/>
      </c>
      <c r="G457" s="14" t="str">
        <f t="shared" si="87"/>
        <v/>
      </c>
      <c r="H457" s="55" t="str">
        <f t="shared" si="88"/>
        <v/>
      </c>
      <c r="I457" s="11"/>
      <c r="J457" s="157"/>
      <c r="K457" s="11">
        <f t="shared" si="89"/>
        <v>0</v>
      </c>
      <c r="L457" s="55" t="str">
        <f t="shared" si="90"/>
        <v/>
      </c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AA457" s="59"/>
      <c r="AB457" s="59"/>
      <c r="AC457" s="59"/>
      <c r="AD457" s="59"/>
      <c r="AE457" s="59"/>
      <c r="AF457" s="59"/>
      <c r="AG457" s="59"/>
      <c r="AH457" s="65"/>
      <c r="BF457" s="65"/>
      <c r="BG457" s="65"/>
      <c r="BI457" s="65"/>
    </row>
    <row r="458" spans="4:61">
      <c r="D458" s="11" t="str">
        <f t="shared" si="84"/>
        <v/>
      </c>
      <c r="E458" s="11" t="str">
        <f t="shared" si="85"/>
        <v/>
      </c>
      <c r="F458" s="55" t="str">
        <f t="shared" si="86"/>
        <v/>
      </c>
      <c r="G458" s="14" t="str">
        <f t="shared" si="87"/>
        <v/>
      </c>
      <c r="H458" s="55" t="str">
        <f t="shared" si="88"/>
        <v/>
      </c>
      <c r="I458" s="11"/>
      <c r="J458" s="157"/>
      <c r="K458" s="11">
        <f t="shared" si="89"/>
        <v>0</v>
      </c>
      <c r="L458" s="55" t="str">
        <f t="shared" si="90"/>
        <v/>
      </c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AA458" s="59"/>
      <c r="AB458" s="59"/>
      <c r="AC458" s="59"/>
      <c r="AD458" s="59"/>
      <c r="AE458" s="59"/>
      <c r="AF458" s="59"/>
      <c r="AG458" s="59"/>
      <c r="AH458" s="65"/>
      <c r="BF458" s="65"/>
      <c r="BG458" s="65"/>
      <c r="BI458" s="65"/>
    </row>
    <row r="459" spans="4:61">
      <c r="D459" s="11" t="str">
        <f t="shared" si="84"/>
        <v/>
      </c>
      <c r="E459" s="11" t="str">
        <f t="shared" si="85"/>
        <v/>
      </c>
      <c r="F459" s="55" t="str">
        <f t="shared" si="86"/>
        <v/>
      </c>
      <c r="G459" s="14" t="str">
        <f t="shared" si="87"/>
        <v/>
      </c>
      <c r="H459" s="55" t="str">
        <f t="shared" si="88"/>
        <v/>
      </c>
      <c r="I459" s="11"/>
      <c r="J459" s="157"/>
      <c r="K459" s="11">
        <f t="shared" si="89"/>
        <v>0</v>
      </c>
      <c r="L459" s="55" t="str">
        <f t="shared" si="90"/>
        <v/>
      </c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AA459" s="59"/>
      <c r="AB459" s="59"/>
      <c r="AC459" s="59"/>
      <c r="AD459" s="59"/>
      <c r="AE459" s="59"/>
      <c r="AF459" s="59"/>
      <c r="AG459" s="59"/>
      <c r="AH459" s="65"/>
      <c r="BF459" s="65"/>
      <c r="BG459" s="65"/>
      <c r="BI459" s="65"/>
    </row>
    <row r="460" spans="4:61">
      <c r="D460" s="11" t="str">
        <f t="shared" si="84"/>
        <v/>
      </c>
      <c r="E460" s="11" t="str">
        <f t="shared" si="85"/>
        <v/>
      </c>
      <c r="F460" s="55" t="str">
        <f t="shared" si="86"/>
        <v/>
      </c>
      <c r="G460" s="14" t="str">
        <f t="shared" si="87"/>
        <v/>
      </c>
      <c r="H460" s="55" t="str">
        <f t="shared" si="88"/>
        <v/>
      </c>
      <c r="I460" s="11"/>
      <c r="J460" s="157"/>
      <c r="K460" s="11">
        <f t="shared" si="89"/>
        <v>0</v>
      </c>
      <c r="L460" s="55" t="str">
        <f t="shared" si="90"/>
        <v/>
      </c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AA460" s="59"/>
      <c r="AB460" s="59"/>
      <c r="AC460" s="59"/>
      <c r="AD460" s="59"/>
      <c r="AE460" s="59"/>
      <c r="AF460" s="59"/>
      <c r="AG460" s="59"/>
      <c r="AH460" s="65"/>
      <c r="BF460" s="65"/>
      <c r="BG460" s="65"/>
      <c r="BI460" s="65"/>
    </row>
    <row r="461" spans="4:61">
      <c r="D461" s="11" t="str">
        <f t="shared" si="84"/>
        <v/>
      </c>
      <c r="E461" s="11" t="str">
        <f t="shared" si="85"/>
        <v/>
      </c>
      <c r="F461" s="55" t="str">
        <f t="shared" si="86"/>
        <v/>
      </c>
      <c r="G461" s="14" t="str">
        <f t="shared" si="87"/>
        <v/>
      </c>
      <c r="H461" s="55" t="str">
        <f t="shared" si="88"/>
        <v/>
      </c>
      <c r="I461" s="11"/>
      <c r="J461" s="157"/>
      <c r="K461" s="11">
        <f t="shared" si="89"/>
        <v>0</v>
      </c>
      <c r="L461" s="55" t="str">
        <f t="shared" si="90"/>
        <v/>
      </c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AA461" s="59"/>
      <c r="AB461" s="59"/>
      <c r="AC461" s="59"/>
      <c r="AD461" s="59"/>
      <c r="AE461" s="59"/>
      <c r="AF461" s="59"/>
      <c r="AG461" s="59"/>
      <c r="AH461" s="65"/>
      <c r="BF461" s="65"/>
      <c r="BG461" s="65"/>
      <c r="BI461" s="65"/>
    </row>
    <row r="462" spans="4:61">
      <c r="D462" s="11" t="str">
        <f t="shared" si="84"/>
        <v/>
      </c>
      <c r="E462" s="11" t="str">
        <f t="shared" si="85"/>
        <v/>
      </c>
      <c r="F462" s="55" t="str">
        <f t="shared" si="86"/>
        <v/>
      </c>
      <c r="G462" s="14" t="str">
        <f t="shared" si="87"/>
        <v/>
      </c>
      <c r="H462" s="55" t="str">
        <f t="shared" si="88"/>
        <v/>
      </c>
      <c r="I462" s="11"/>
      <c r="J462" s="157"/>
      <c r="K462" s="11">
        <f t="shared" si="89"/>
        <v>0</v>
      </c>
      <c r="L462" s="55" t="str">
        <f t="shared" si="90"/>
        <v/>
      </c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AA462" s="59"/>
      <c r="AB462" s="59"/>
      <c r="AC462" s="59"/>
      <c r="AD462" s="59"/>
      <c r="AE462" s="59"/>
      <c r="AF462" s="59"/>
      <c r="AG462" s="59"/>
      <c r="AH462" s="65"/>
      <c r="BF462" s="65"/>
      <c r="BG462" s="65"/>
      <c r="BI462" s="65"/>
    </row>
    <row r="463" spans="4:61">
      <c r="D463" s="11" t="str">
        <f t="shared" si="84"/>
        <v/>
      </c>
      <c r="E463" s="11" t="str">
        <f t="shared" si="85"/>
        <v/>
      </c>
      <c r="F463" s="55" t="str">
        <f t="shared" si="86"/>
        <v/>
      </c>
      <c r="G463" s="14" t="str">
        <f t="shared" si="87"/>
        <v/>
      </c>
      <c r="H463" s="55" t="str">
        <f t="shared" si="88"/>
        <v/>
      </c>
      <c r="I463" s="11"/>
      <c r="J463" s="157"/>
      <c r="K463" s="11">
        <f t="shared" si="89"/>
        <v>0</v>
      </c>
      <c r="L463" s="55" t="str">
        <f t="shared" si="90"/>
        <v/>
      </c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AA463" s="59"/>
      <c r="AB463" s="59"/>
      <c r="AC463" s="59"/>
      <c r="AD463" s="59"/>
      <c r="AE463" s="59"/>
      <c r="AF463" s="59"/>
      <c r="AG463" s="59"/>
      <c r="AH463" s="65"/>
      <c r="BF463" s="65"/>
      <c r="BG463" s="65"/>
      <c r="BI463" s="65"/>
    </row>
    <row r="464" spans="4:61">
      <c r="D464" s="11" t="str">
        <f t="shared" si="84"/>
        <v/>
      </c>
      <c r="E464" s="11" t="str">
        <f t="shared" si="85"/>
        <v/>
      </c>
      <c r="F464" s="55" t="str">
        <f t="shared" si="86"/>
        <v/>
      </c>
      <c r="G464" s="14" t="str">
        <f t="shared" si="87"/>
        <v/>
      </c>
      <c r="H464" s="55" t="str">
        <f t="shared" si="88"/>
        <v/>
      </c>
      <c r="I464" s="11"/>
      <c r="J464" s="157"/>
      <c r="K464" s="11">
        <f t="shared" si="89"/>
        <v>0</v>
      </c>
      <c r="L464" s="55" t="str">
        <f t="shared" si="90"/>
        <v/>
      </c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AA464" s="59"/>
      <c r="AB464" s="59"/>
      <c r="AC464" s="59"/>
      <c r="AD464" s="59"/>
      <c r="AE464" s="59"/>
      <c r="AF464" s="59"/>
      <c r="AG464" s="59"/>
      <c r="AH464" s="65"/>
      <c r="BF464" s="65"/>
      <c r="BG464" s="65"/>
      <c r="BI464" s="65"/>
    </row>
    <row r="465" spans="4:61">
      <c r="D465" s="11" t="str">
        <f t="shared" si="84"/>
        <v/>
      </c>
      <c r="E465" s="11" t="str">
        <f t="shared" si="85"/>
        <v/>
      </c>
      <c r="F465" s="55" t="str">
        <f t="shared" si="86"/>
        <v/>
      </c>
      <c r="G465" s="14" t="str">
        <f t="shared" si="87"/>
        <v/>
      </c>
      <c r="H465" s="55" t="str">
        <f t="shared" si="88"/>
        <v/>
      </c>
      <c r="I465" s="11"/>
      <c r="J465" s="157"/>
      <c r="K465" s="11">
        <f t="shared" si="89"/>
        <v>0</v>
      </c>
      <c r="L465" s="55" t="str">
        <f t="shared" si="90"/>
        <v/>
      </c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AA465" s="59"/>
      <c r="AB465" s="59"/>
      <c r="AC465" s="59"/>
      <c r="AD465" s="59"/>
      <c r="AE465" s="59"/>
      <c r="AF465" s="59"/>
      <c r="AG465" s="59"/>
      <c r="AH465" s="65"/>
      <c r="BF465" s="65"/>
      <c r="BG465" s="65"/>
      <c r="BI465" s="65"/>
    </row>
    <row r="466" spans="4:61">
      <c r="D466" s="11" t="str">
        <f t="shared" si="84"/>
        <v/>
      </c>
      <c r="E466" s="11" t="str">
        <f t="shared" si="85"/>
        <v/>
      </c>
      <c r="F466" s="55" t="str">
        <f t="shared" si="86"/>
        <v/>
      </c>
      <c r="G466" s="14" t="str">
        <f t="shared" si="87"/>
        <v/>
      </c>
      <c r="H466" s="55" t="str">
        <f t="shared" si="88"/>
        <v/>
      </c>
      <c r="I466" s="11"/>
      <c r="J466" s="157"/>
      <c r="K466" s="11">
        <f t="shared" si="89"/>
        <v>0</v>
      </c>
      <c r="L466" s="55" t="str">
        <f t="shared" si="90"/>
        <v/>
      </c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AA466" s="59"/>
      <c r="AB466" s="59"/>
      <c r="AC466" s="59"/>
      <c r="AD466" s="59"/>
      <c r="AE466" s="59"/>
      <c r="AF466" s="59"/>
      <c r="AG466" s="59"/>
      <c r="AH466" s="65"/>
      <c r="BF466" s="65"/>
      <c r="BG466" s="65"/>
      <c r="BI466" s="65"/>
    </row>
    <row r="467" spans="4:61">
      <c r="D467" s="11" t="str">
        <f t="shared" si="84"/>
        <v/>
      </c>
      <c r="E467" s="11" t="str">
        <f t="shared" si="85"/>
        <v/>
      </c>
      <c r="F467" s="55" t="str">
        <f t="shared" si="86"/>
        <v/>
      </c>
      <c r="G467" s="14" t="str">
        <f t="shared" si="87"/>
        <v/>
      </c>
      <c r="H467" s="55" t="str">
        <f t="shared" si="88"/>
        <v/>
      </c>
      <c r="I467" s="11"/>
      <c r="J467" s="157"/>
      <c r="K467" s="11">
        <f t="shared" si="89"/>
        <v>0</v>
      </c>
      <c r="L467" s="55" t="str">
        <f t="shared" si="90"/>
        <v/>
      </c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AA467" s="59"/>
      <c r="AB467" s="59"/>
      <c r="AC467" s="59"/>
      <c r="AD467" s="59"/>
      <c r="AE467" s="59"/>
      <c r="AF467" s="59"/>
      <c r="AG467" s="59"/>
      <c r="AH467" s="65"/>
      <c r="BF467" s="65"/>
      <c r="BG467" s="65"/>
      <c r="BI467" s="65"/>
    </row>
    <row r="468" spans="4:61">
      <c r="D468" s="11" t="str">
        <f t="shared" si="84"/>
        <v/>
      </c>
      <c r="E468" s="11" t="str">
        <f t="shared" si="85"/>
        <v/>
      </c>
      <c r="F468" s="55" t="str">
        <f t="shared" si="86"/>
        <v/>
      </c>
      <c r="G468" s="14" t="str">
        <f t="shared" si="87"/>
        <v/>
      </c>
      <c r="H468" s="55" t="str">
        <f t="shared" si="88"/>
        <v/>
      </c>
      <c r="I468" s="11"/>
      <c r="J468" s="157"/>
      <c r="K468" s="11">
        <f t="shared" si="89"/>
        <v>0</v>
      </c>
      <c r="L468" s="55" t="str">
        <f t="shared" si="90"/>
        <v/>
      </c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AA468" s="59"/>
      <c r="AB468" s="59"/>
      <c r="AC468" s="59"/>
      <c r="AD468" s="59"/>
      <c r="AE468" s="59"/>
      <c r="AF468" s="59"/>
      <c r="AG468" s="59"/>
      <c r="AH468" s="65"/>
      <c r="BF468" s="65"/>
      <c r="BG468" s="65"/>
      <c r="BI468" s="65"/>
    </row>
    <row r="469" spans="4:61">
      <c r="D469" s="11" t="str">
        <f t="shared" si="84"/>
        <v/>
      </c>
      <c r="E469" s="11" t="str">
        <f t="shared" si="85"/>
        <v/>
      </c>
      <c r="F469" s="55" t="str">
        <f t="shared" si="86"/>
        <v/>
      </c>
      <c r="G469" s="14" t="str">
        <f t="shared" si="87"/>
        <v/>
      </c>
      <c r="H469" s="55" t="str">
        <f t="shared" si="88"/>
        <v/>
      </c>
      <c r="I469" s="11"/>
      <c r="J469" s="157"/>
      <c r="K469" s="11">
        <f t="shared" si="89"/>
        <v>0</v>
      </c>
      <c r="L469" s="55" t="str">
        <f t="shared" si="90"/>
        <v/>
      </c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AA469" s="59"/>
      <c r="AB469" s="59"/>
      <c r="AC469" s="59"/>
      <c r="AD469" s="59"/>
      <c r="AE469" s="59"/>
      <c r="AF469" s="59"/>
      <c r="AG469" s="59"/>
      <c r="AH469" s="65"/>
      <c r="BF469" s="65"/>
      <c r="BG469" s="65"/>
      <c r="BI469" s="65"/>
    </row>
    <row r="470" spans="4:61">
      <c r="D470" s="11" t="str">
        <f t="shared" si="84"/>
        <v/>
      </c>
      <c r="E470" s="11" t="str">
        <f t="shared" si="85"/>
        <v/>
      </c>
      <c r="F470" s="55" t="str">
        <f t="shared" si="86"/>
        <v/>
      </c>
      <c r="G470" s="14" t="str">
        <f t="shared" si="87"/>
        <v/>
      </c>
      <c r="H470" s="55" t="str">
        <f t="shared" si="88"/>
        <v/>
      </c>
      <c r="I470" s="11"/>
      <c r="J470" s="157"/>
      <c r="K470" s="11">
        <f t="shared" si="89"/>
        <v>0</v>
      </c>
      <c r="L470" s="55" t="str">
        <f t="shared" si="90"/>
        <v/>
      </c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AA470" s="59"/>
      <c r="AB470" s="59"/>
      <c r="AC470" s="59"/>
      <c r="AD470" s="59"/>
      <c r="AE470" s="59"/>
      <c r="AF470" s="59"/>
      <c r="AG470" s="59"/>
      <c r="AH470" s="65"/>
      <c r="BF470" s="65"/>
      <c r="BG470" s="65"/>
      <c r="BI470" s="65"/>
    </row>
    <row r="471" spans="4:61">
      <c r="D471" s="11" t="str">
        <f t="shared" si="84"/>
        <v/>
      </c>
      <c r="E471" s="11" t="str">
        <f t="shared" si="85"/>
        <v/>
      </c>
      <c r="F471" s="55" t="str">
        <f t="shared" si="86"/>
        <v/>
      </c>
      <c r="G471" s="14" t="str">
        <f t="shared" si="87"/>
        <v/>
      </c>
      <c r="H471" s="55" t="str">
        <f t="shared" si="88"/>
        <v/>
      </c>
      <c r="I471" s="11"/>
      <c r="J471" s="157"/>
      <c r="K471" s="11">
        <f t="shared" si="89"/>
        <v>0</v>
      </c>
      <c r="L471" s="55" t="str">
        <f t="shared" si="90"/>
        <v/>
      </c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AA471" s="59"/>
      <c r="AB471" s="59"/>
      <c r="AC471" s="59"/>
      <c r="AD471" s="59"/>
      <c r="AE471" s="59"/>
      <c r="AF471" s="59"/>
      <c r="AG471" s="59"/>
      <c r="AH471" s="65"/>
      <c r="BF471" s="65"/>
      <c r="BG471" s="65"/>
      <c r="BI471" s="65"/>
    </row>
    <row r="472" spans="4:61">
      <c r="D472" s="11" t="str">
        <f t="shared" si="84"/>
        <v/>
      </c>
      <c r="E472" s="11" t="str">
        <f t="shared" si="85"/>
        <v/>
      </c>
      <c r="F472" s="55" t="str">
        <f t="shared" si="86"/>
        <v/>
      </c>
      <c r="G472" s="14" t="str">
        <f t="shared" si="87"/>
        <v/>
      </c>
      <c r="H472" s="55" t="str">
        <f t="shared" si="88"/>
        <v/>
      </c>
      <c r="I472" s="11"/>
      <c r="J472" s="157"/>
      <c r="K472" s="11">
        <f t="shared" si="89"/>
        <v>0</v>
      </c>
      <c r="L472" s="55" t="str">
        <f t="shared" si="90"/>
        <v/>
      </c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AA472" s="59"/>
      <c r="AB472" s="59"/>
      <c r="AC472" s="59"/>
      <c r="AD472" s="59"/>
      <c r="AE472" s="59"/>
      <c r="AF472" s="59"/>
      <c r="AG472" s="59"/>
      <c r="AH472" s="65"/>
      <c r="BF472" s="65"/>
      <c r="BG472" s="65"/>
      <c r="BI472" s="65"/>
    </row>
    <row r="473" spans="4:61">
      <c r="D473" s="11" t="str">
        <f t="shared" si="84"/>
        <v/>
      </c>
      <c r="E473" s="11" t="str">
        <f t="shared" si="85"/>
        <v/>
      </c>
      <c r="F473" s="55" t="str">
        <f t="shared" si="86"/>
        <v/>
      </c>
      <c r="G473" s="14" t="str">
        <f t="shared" si="87"/>
        <v/>
      </c>
      <c r="H473" s="55" t="str">
        <f t="shared" si="88"/>
        <v/>
      </c>
      <c r="I473" s="11"/>
      <c r="J473" s="157"/>
      <c r="K473" s="11">
        <f t="shared" si="89"/>
        <v>0</v>
      </c>
      <c r="L473" s="55" t="str">
        <f t="shared" si="90"/>
        <v/>
      </c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AA473" s="59"/>
      <c r="AB473" s="59"/>
      <c r="AC473" s="59"/>
      <c r="AD473" s="59"/>
      <c r="AE473" s="59"/>
      <c r="AF473" s="59"/>
      <c r="AG473" s="59"/>
      <c r="AH473" s="65"/>
      <c r="BF473" s="65"/>
      <c r="BG473" s="65"/>
      <c r="BI473" s="65"/>
    </row>
    <row r="474" spans="4:61">
      <c r="D474" s="11" t="str">
        <f t="shared" si="84"/>
        <v/>
      </c>
      <c r="E474" s="11" t="str">
        <f t="shared" si="85"/>
        <v/>
      </c>
      <c r="F474" s="55" t="str">
        <f t="shared" si="86"/>
        <v/>
      </c>
      <c r="G474" s="14" t="str">
        <f t="shared" si="87"/>
        <v/>
      </c>
      <c r="H474" s="55" t="str">
        <f t="shared" si="88"/>
        <v/>
      </c>
      <c r="I474" s="11"/>
      <c r="J474" s="157"/>
      <c r="K474" s="11">
        <f t="shared" si="89"/>
        <v>0</v>
      </c>
      <c r="L474" s="55" t="str">
        <f t="shared" si="90"/>
        <v/>
      </c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AA474" s="59"/>
      <c r="AB474" s="59"/>
      <c r="AC474" s="59"/>
      <c r="AD474" s="59"/>
      <c r="AE474" s="59"/>
      <c r="AF474" s="59"/>
      <c r="AG474" s="59"/>
      <c r="AH474" s="65"/>
      <c r="BF474" s="65"/>
      <c r="BG474" s="65"/>
      <c r="BI474" s="65"/>
    </row>
    <row r="475" spans="4:61">
      <c r="D475" s="11" t="str">
        <f t="shared" si="84"/>
        <v/>
      </c>
      <c r="E475" s="11" t="str">
        <f t="shared" si="85"/>
        <v/>
      </c>
      <c r="F475" s="55" t="str">
        <f t="shared" si="86"/>
        <v/>
      </c>
      <c r="G475" s="14" t="str">
        <f t="shared" si="87"/>
        <v/>
      </c>
      <c r="H475" s="55" t="str">
        <f t="shared" si="88"/>
        <v/>
      </c>
      <c r="I475" s="11"/>
      <c r="J475" s="157"/>
      <c r="K475" s="11">
        <f t="shared" si="89"/>
        <v>0</v>
      </c>
      <c r="L475" s="55" t="str">
        <f t="shared" si="90"/>
        <v/>
      </c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AA475" s="59"/>
      <c r="AB475" s="59"/>
      <c r="AC475" s="59"/>
      <c r="AD475" s="59"/>
      <c r="AE475" s="59"/>
      <c r="AF475" s="59"/>
      <c r="AG475" s="59"/>
      <c r="AH475" s="65"/>
      <c r="BF475" s="65"/>
      <c r="BG475" s="65"/>
      <c r="BI475" s="65"/>
    </row>
    <row r="476" spans="4:61">
      <c r="D476" s="11" t="str">
        <f t="shared" si="84"/>
        <v/>
      </c>
      <c r="E476" s="11" t="str">
        <f t="shared" si="85"/>
        <v/>
      </c>
      <c r="F476" s="55" t="str">
        <f t="shared" si="86"/>
        <v/>
      </c>
      <c r="G476" s="14" t="str">
        <f t="shared" si="87"/>
        <v/>
      </c>
      <c r="H476" s="55" t="str">
        <f t="shared" si="88"/>
        <v/>
      </c>
      <c r="I476" s="11"/>
      <c r="J476" s="157"/>
      <c r="K476" s="11">
        <f t="shared" si="89"/>
        <v>0</v>
      </c>
      <c r="L476" s="55" t="str">
        <f t="shared" si="90"/>
        <v/>
      </c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AA476" s="59"/>
      <c r="AB476" s="59"/>
      <c r="AC476" s="59"/>
      <c r="AD476" s="59"/>
      <c r="AE476" s="59"/>
      <c r="AF476" s="59"/>
      <c r="AG476" s="59"/>
      <c r="AH476" s="65"/>
      <c r="BF476" s="65"/>
      <c r="BG476" s="65"/>
      <c r="BI476" s="65"/>
    </row>
    <row r="477" spans="4:61">
      <c r="D477" s="11" t="str">
        <f t="shared" si="84"/>
        <v/>
      </c>
      <c r="E477" s="11" t="str">
        <f t="shared" si="85"/>
        <v/>
      </c>
      <c r="F477" s="55" t="str">
        <f t="shared" si="86"/>
        <v/>
      </c>
      <c r="G477" s="14" t="str">
        <f t="shared" si="87"/>
        <v/>
      </c>
      <c r="H477" s="55" t="str">
        <f t="shared" si="88"/>
        <v/>
      </c>
      <c r="I477" s="11"/>
      <c r="J477" s="157"/>
      <c r="K477" s="11">
        <f t="shared" si="89"/>
        <v>0</v>
      </c>
      <c r="L477" s="55" t="str">
        <f t="shared" si="90"/>
        <v/>
      </c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AA477" s="59"/>
      <c r="AB477" s="59"/>
      <c r="AC477" s="59"/>
      <c r="AD477" s="59"/>
      <c r="AE477" s="59"/>
      <c r="AF477" s="59"/>
      <c r="AG477" s="59"/>
      <c r="AH477" s="65"/>
      <c r="BF477" s="65"/>
      <c r="BG477" s="65"/>
      <c r="BI477" s="65"/>
    </row>
    <row r="478" spans="4:61">
      <c r="D478" s="11" t="str">
        <f t="shared" si="84"/>
        <v/>
      </c>
      <c r="E478" s="11" t="str">
        <f t="shared" si="85"/>
        <v/>
      </c>
      <c r="F478" s="55" t="str">
        <f t="shared" si="86"/>
        <v/>
      </c>
      <c r="G478" s="14" t="str">
        <f t="shared" si="87"/>
        <v/>
      </c>
      <c r="H478" s="55" t="str">
        <f t="shared" si="88"/>
        <v/>
      </c>
      <c r="I478" s="11"/>
      <c r="J478" s="157"/>
      <c r="K478" s="11">
        <f t="shared" si="89"/>
        <v>0</v>
      </c>
      <c r="L478" s="55" t="str">
        <f t="shared" si="90"/>
        <v/>
      </c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AA478" s="59"/>
      <c r="AB478" s="59"/>
      <c r="AC478" s="59"/>
      <c r="AD478" s="59"/>
      <c r="AE478" s="59"/>
      <c r="AF478" s="59"/>
      <c r="AG478" s="59"/>
      <c r="AH478" s="65"/>
      <c r="BF478" s="65"/>
      <c r="BG478" s="65"/>
      <c r="BI478" s="65"/>
    </row>
    <row r="479" spans="4:61">
      <c r="D479" s="11" t="str">
        <f t="shared" si="84"/>
        <v/>
      </c>
      <c r="E479" s="11" t="str">
        <f t="shared" si="85"/>
        <v/>
      </c>
      <c r="F479" s="55" t="str">
        <f t="shared" si="86"/>
        <v/>
      </c>
      <c r="G479" s="14" t="str">
        <f t="shared" si="87"/>
        <v/>
      </c>
      <c r="H479" s="55" t="str">
        <f t="shared" si="88"/>
        <v/>
      </c>
      <c r="I479" s="11"/>
      <c r="J479" s="157"/>
      <c r="K479" s="11">
        <f t="shared" si="89"/>
        <v>0</v>
      </c>
      <c r="L479" s="55" t="str">
        <f t="shared" si="90"/>
        <v/>
      </c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AA479" s="59"/>
      <c r="AB479" s="59"/>
      <c r="AC479" s="59"/>
      <c r="AD479" s="59"/>
      <c r="AE479" s="59"/>
      <c r="AF479" s="59"/>
      <c r="AG479" s="59"/>
      <c r="AH479" s="65"/>
      <c r="BF479" s="65"/>
      <c r="BG479" s="65"/>
      <c r="BI479" s="65"/>
    </row>
    <row r="480" spans="4:61">
      <c r="D480" s="11" t="str">
        <f t="shared" si="84"/>
        <v/>
      </c>
      <c r="E480" s="11" t="str">
        <f t="shared" si="85"/>
        <v/>
      </c>
      <c r="F480" s="55" t="str">
        <f t="shared" si="86"/>
        <v/>
      </c>
      <c r="G480" s="14" t="str">
        <f t="shared" si="87"/>
        <v/>
      </c>
      <c r="H480" s="55" t="str">
        <f t="shared" si="88"/>
        <v/>
      </c>
      <c r="I480" s="11"/>
      <c r="J480" s="157"/>
      <c r="K480" s="11">
        <f t="shared" si="89"/>
        <v>0</v>
      </c>
      <c r="L480" s="55" t="str">
        <f t="shared" si="90"/>
        <v/>
      </c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AA480" s="59"/>
      <c r="AB480" s="59"/>
      <c r="AC480" s="59"/>
      <c r="AD480" s="59"/>
      <c r="AE480" s="59"/>
      <c r="AF480" s="59"/>
      <c r="AG480" s="59"/>
      <c r="AH480" s="65"/>
      <c r="BF480" s="65"/>
      <c r="BG480" s="65"/>
      <c r="BI480" s="65"/>
    </row>
    <row r="481" spans="4:61">
      <c r="D481" s="11" t="str">
        <f t="shared" si="84"/>
        <v/>
      </c>
      <c r="E481" s="11" t="str">
        <f t="shared" si="85"/>
        <v/>
      </c>
      <c r="F481" s="55" t="str">
        <f t="shared" si="86"/>
        <v/>
      </c>
      <c r="G481" s="14" t="str">
        <f t="shared" si="87"/>
        <v/>
      </c>
      <c r="H481" s="55" t="str">
        <f t="shared" si="88"/>
        <v/>
      </c>
      <c r="I481" s="11"/>
      <c r="J481" s="157"/>
      <c r="K481" s="11">
        <f t="shared" si="89"/>
        <v>0</v>
      </c>
      <c r="L481" s="55" t="str">
        <f t="shared" si="90"/>
        <v/>
      </c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AA481" s="59"/>
      <c r="AB481" s="59"/>
      <c r="AC481" s="59"/>
      <c r="AD481" s="59"/>
      <c r="AE481" s="59"/>
      <c r="AF481" s="59"/>
      <c r="AG481" s="59"/>
      <c r="AH481" s="65"/>
      <c r="BF481" s="65"/>
      <c r="BG481" s="65"/>
      <c r="BI481" s="65"/>
    </row>
    <row r="482" spans="4:61">
      <c r="D482" s="11" t="str">
        <f t="shared" si="84"/>
        <v/>
      </c>
      <c r="E482" s="11" t="str">
        <f t="shared" si="85"/>
        <v/>
      </c>
      <c r="F482" s="55" t="str">
        <f t="shared" si="86"/>
        <v/>
      </c>
      <c r="G482" s="14" t="str">
        <f t="shared" si="87"/>
        <v/>
      </c>
      <c r="H482" s="55" t="str">
        <f t="shared" si="88"/>
        <v/>
      </c>
      <c r="I482" s="11"/>
      <c r="J482" s="157"/>
      <c r="K482" s="11">
        <f t="shared" si="89"/>
        <v>0</v>
      </c>
      <c r="L482" s="55" t="str">
        <f t="shared" si="90"/>
        <v/>
      </c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AA482" s="59"/>
      <c r="AB482" s="59"/>
      <c r="AC482" s="59"/>
      <c r="AD482" s="59"/>
      <c r="AE482" s="59"/>
      <c r="AF482" s="59"/>
      <c r="AG482" s="59"/>
      <c r="AH482" s="65"/>
      <c r="BF482" s="65"/>
      <c r="BG482" s="65"/>
      <c r="BI482" s="65"/>
    </row>
    <row r="483" spans="4:61">
      <c r="D483" s="11" t="str">
        <f t="shared" si="84"/>
        <v/>
      </c>
      <c r="E483" s="11" t="str">
        <f t="shared" si="85"/>
        <v/>
      </c>
      <c r="F483" s="55" t="str">
        <f t="shared" si="86"/>
        <v/>
      </c>
      <c r="G483" s="14" t="str">
        <f t="shared" si="87"/>
        <v/>
      </c>
      <c r="H483" s="55" t="str">
        <f t="shared" si="88"/>
        <v/>
      </c>
      <c r="I483" s="11"/>
      <c r="J483" s="157"/>
      <c r="K483" s="11">
        <f t="shared" si="89"/>
        <v>0</v>
      </c>
      <c r="L483" s="55" t="str">
        <f t="shared" si="90"/>
        <v/>
      </c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AA483" s="59"/>
      <c r="AB483" s="59"/>
      <c r="AC483" s="59"/>
      <c r="AD483" s="59"/>
      <c r="AE483" s="59"/>
      <c r="AF483" s="59"/>
      <c r="AG483" s="59"/>
      <c r="AH483" s="65"/>
      <c r="BF483" s="65"/>
      <c r="BG483" s="65"/>
      <c r="BI483" s="65"/>
    </row>
    <row r="484" spans="4:61">
      <c r="D484" s="11" t="str">
        <f t="shared" si="84"/>
        <v/>
      </c>
      <c r="E484" s="11" t="str">
        <f t="shared" si="85"/>
        <v/>
      </c>
      <c r="F484" s="55" t="str">
        <f t="shared" si="86"/>
        <v/>
      </c>
      <c r="G484" s="14" t="str">
        <f t="shared" si="87"/>
        <v/>
      </c>
      <c r="H484" s="55" t="str">
        <f t="shared" si="88"/>
        <v/>
      </c>
      <c r="I484" s="11"/>
      <c r="J484" s="157"/>
      <c r="K484" s="11">
        <f t="shared" si="89"/>
        <v>0</v>
      </c>
      <c r="L484" s="55" t="str">
        <f t="shared" si="90"/>
        <v/>
      </c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AA484" s="59"/>
      <c r="AB484" s="59"/>
      <c r="AC484" s="59"/>
      <c r="AD484" s="59"/>
      <c r="AE484" s="59"/>
      <c r="AF484" s="59"/>
      <c r="AG484" s="59"/>
      <c r="AH484" s="65"/>
      <c r="BF484" s="65"/>
      <c r="BG484" s="65"/>
      <c r="BI484" s="65"/>
    </row>
    <row r="485" spans="4:61">
      <c r="D485" s="11" t="str">
        <f t="shared" ref="D485:D548" si="91">IF(D484&lt;term*freq,D484+1,"")</f>
        <v/>
      </c>
      <c r="E485" s="11" t="str">
        <f t="shared" si="85"/>
        <v/>
      </c>
      <c r="F485" s="55" t="str">
        <f t="shared" si="86"/>
        <v/>
      </c>
      <c r="G485" s="14" t="str">
        <f t="shared" si="87"/>
        <v/>
      </c>
      <c r="H485" s="55" t="str">
        <f t="shared" si="88"/>
        <v/>
      </c>
      <c r="I485" s="11"/>
      <c r="J485" s="157"/>
      <c r="K485" s="11">
        <f t="shared" si="89"/>
        <v>0</v>
      </c>
      <c r="L485" s="55" t="str">
        <f t="shared" si="90"/>
        <v/>
      </c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AA485" s="59"/>
      <c r="AB485" s="59"/>
      <c r="AC485" s="59"/>
      <c r="AD485" s="59"/>
      <c r="AE485" s="59"/>
      <c r="AF485" s="59"/>
      <c r="AG485" s="59"/>
      <c r="AH485" s="65"/>
      <c r="BF485" s="65"/>
      <c r="BG485" s="65"/>
      <c r="BI485" s="65"/>
    </row>
    <row r="486" spans="4:61">
      <c r="D486" s="11" t="str">
        <f t="shared" si="91"/>
        <v/>
      </c>
      <c r="E486" s="11" t="str">
        <f t="shared" si="85"/>
        <v/>
      </c>
      <c r="F486" s="55" t="str">
        <f t="shared" si="86"/>
        <v/>
      </c>
      <c r="G486" s="14" t="str">
        <f t="shared" si="87"/>
        <v/>
      </c>
      <c r="H486" s="55" t="str">
        <f t="shared" si="88"/>
        <v/>
      </c>
      <c r="I486" s="11"/>
      <c r="J486" s="157"/>
      <c r="K486" s="11">
        <f t="shared" si="89"/>
        <v>0</v>
      </c>
      <c r="L486" s="55" t="str">
        <f t="shared" si="90"/>
        <v/>
      </c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AA486" s="59"/>
      <c r="AB486" s="59"/>
      <c r="AC486" s="59"/>
      <c r="AD486" s="59"/>
      <c r="AE486" s="59"/>
      <c r="AF486" s="59"/>
      <c r="AG486" s="59"/>
      <c r="AH486" s="65"/>
      <c r="BF486" s="65"/>
      <c r="BG486" s="65"/>
      <c r="BI486" s="65"/>
    </row>
    <row r="487" spans="4:61">
      <c r="D487" s="11" t="str">
        <f t="shared" si="91"/>
        <v/>
      </c>
      <c r="E487" s="11" t="str">
        <f t="shared" si="85"/>
        <v/>
      </c>
      <c r="F487" s="55" t="str">
        <f t="shared" si="86"/>
        <v/>
      </c>
      <c r="G487" s="14" t="str">
        <f t="shared" si="87"/>
        <v/>
      </c>
      <c r="H487" s="55" t="str">
        <f t="shared" si="88"/>
        <v/>
      </c>
      <c r="I487" s="11"/>
      <c r="J487" s="157"/>
      <c r="K487" s="11">
        <f t="shared" si="89"/>
        <v>0</v>
      </c>
      <c r="L487" s="55" t="str">
        <f t="shared" si="90"/>
        <v/>
      </c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AA487" s="59"/>
      <c r="AB487" s="59"/>
      <c r="AC487" s="59"/>
      <c r="AD487" s="59"/>
      <c r="AE487" s="59"/>
      <c r="AF487" s="59"/>
      <c r="AG487" s="59"/>
      <c r="AH487" s="65"/>
      <c r="BF487" s="65"/>
      <c r="BG487" s="65"/>
      <c r="BI487" s="65"/>
    </row>
    <row r="488" spans="4:61">
      <c r="D488" s="11" t="str">
        <f t="shared" si="91"/>
        <v/>
      </c>
      <c r="E488" s="11" t="str">
        <f t="shared" si="85"/>
        <v/>
      </c>
      <c r="F488" s="55" t="str">
        <f t="shared" si="86"/>
        <v/>
      </c>
      <c r="G488" s="14" t="str">
        <f t="shared" si="87"/>
        <v/>
      </c>
      <c r="H488" s="55" t="str">
        <f t="shared" si="88"/>
        <v/>
      </c>
      <c r="I488" s="11"/>
      <c r="J488" s="157"/>
      <c r="K488" s="11">
        <f t="shared" si="89"/>
        <v>0</v>
      </c>
      <c r="L488" s="55" t="str">
        <f t="shared" si="90"/>
        <v/>
      </c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AA488" s="59"/>
      <c r="AB488" s="59"/>
      <c r="AC488" s="59"/>
      <c r="AD488" s="59"/>
      <c r="AE488" s="59"/>
      <c r="AF488" s="59"/>
      <c r="AG488" s="59"/>
      <c r="AH488" s="65"/>
      <c r="BF488" s="65"/>
      <c r="BG488" s="65"/>
      <c r="BI488" s="65"/>
    </row>
    <row r="489" spans="4:61">
      <c r="D489" s="11" t="str">
        <f t="shared" si="91"/>
        <v/>
      </c>
      <c r="E489" s="11" t="str">
        <f t="shared" si="85"/>
        <v/>
      </c>
      <c r="F489" s="55" t="str">
        <f t="shared" si="86"/>
        <v/>
      </c>
      <c r="G489" s="14" t="str">
        <f t="shared" si="87"/>
        <v/>
      </c>
      <c r="H489" s="55" t="str">
        <f t="shared" si="88"/>
        <v/>
      </c>
      <c r="I489" s="11"/>
      <c r="J489" s="157"/>
      <c r="K489" s="11">
        <f t="shared" si="89"/>
        <v>0</v>
      </c>
      <c r="L489" s="55" t="str">
        <f t="shared" si="90"/>
        <v/>
      </c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AA489" s="59"/>
      <c r="AB489" s="59"/>
      <c r="AC489" s="59"/>
      <c r="AD489" s="59"/>
      <c r="AE489" s="59"/>
      <c r="AF489" s="59"/>
      <c r="AG489" s="59"/>
      <c r="AH489" s="65"/>
      <c r="BF489" s="65"/>
      <c r="BG489" s="65"/>
      <c r="BI489" s="65"/>
    </row>
    <row r="490" spans="4:61">
      <c r="D490" s="11" t="str">
        <f t="shared" si="91"/>
        <v/>
      </c>
      <c r="E490" s="11" t="str">
        <f t="shared" si="85"/>
        <v/>
      </c>
      <c r="F490" s="55" t="str">
        <f t="shared" si="86"/>
        <v/>
      </c>
      <c r="G490" s="14" t="str">
        <f t="shared" si="87"/>
        <v/>
      </c>
      <c r="H490" s="55" t="str">
        <f t="shared" si="88"/>
        <v/>
      </c>
      <c r="I490" s="11"/>
      <c r="J490" s="157"/>
      <c r="K490" s="11">
        <f t="shared" si="89"/>
        <v>0</v>
      </c>
      <c r="L490" s="55" t="str">
        <f t="shared" si="90"/>
        <v/>
      </c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AA490" s="59"/>
      <c r="AB490" s="59"/>
      <c r="AC490" s="59"/>
      <c r="AD490" s="59"/>
      <c r="AE490" s="59"/>
      <c r="AF490" s="59"/>
      <c r="AG490" s="59"/>
      <c r="AH490" s="65"/>
      <c r="BF490" s="65"/>
      <c r="BG490" s="65"/>
      <c r="BI490" s="65"/>
    </row>
    <row r="491" spans="4:61">
      <c r="D491" s="11" t="str">
        <f t="shared" si="91"/>
        <v/>
      </c>
      <c r="E491" s="11" t="str">
        <f t="shared" si="85"/>
        <v/>
      </c>
      <c r="F491" s="55" t="str">
        <f t="shared" si="86"/>
        <v/>
      </c>
      <c r="G491" s="14" t="str">
        <f t="shared" si="87"/>
        <v/>
      </c>
      <c r="H491" s="55" t="str">
        <f t="shared" si="88"/>
        <v/>
      </c>
      <c r="I491" s="11"/>
      <c r="J491" s="157"/>
      <c r="K491" s="11">
        <f t="shared" si="89"/>
        <v>0</v>
      </c>
      <c r="L491" s="55" t="str">
        <f t="shared" si="90"/>
        <v/>
      </c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AA491" s="59"/>
      <c r="AB491" s="59"/>
      <c r="AC491" s="59"/>
      <c r="AD491" s="59"/>
      <c r="AE491" s="59"/>
      <c r="AF491" s="59"/>
      <c r="AG491" s="59"/>
      <c r="AH491" s="65"/>
      <c r="BF491" s="65"/>
      <c r="BG491" s="65"/>
      <c r="BI491" s="65"/>
    </row>
    <row r="492" spans="4:61">
      <c r="D492" s="11" t="str">
        <f t="shared" si="91"/>
        <v/>
      </c>
      <c r="E492" s="11" t="str">
        <f t="shared" si="85"/>
        <v/>
      </c>
      <c r="F492" s="55" t="str">
        <f t="shared" si="86"/>
        <v/>
      </c>
      <c r="G492" s="14" t="str">
        <f t="shared" si="87"/>
        <v/>
      </c>
      <c r="H492" s="55" t="str">
        <f t="shared" si="88"/>
        <v/>
      </c>
      <c r="I492" s="11"/>
      <c r="J492" s="157"/>
      <c r="K492" s="11">
        <f t="shared" si="89"/>
        <v>0</v>
      </c>
      <c r="L492" s="55" t="str">
        <f t="shared" si="90"/>
        <v/>
      </c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AA492" s="59"/>
      <c r="AB492" s="59"/>
      <c r="AC492" s="59"/>
      <c r="AD492" s="59"/>
      <c r="AE492" s="59"/>
      <c r="AF492" s="59"/>
      <c r="AG492" s="59"/>
      <c r="AH492" s="65"/>
      <c r="BF492" s="65"/>
      <c r="BG492" s="65"/>
      <c r="BI492" s="65"/>
    </row>
    <row r="493" spans="4:61">
      <c r="D493" s="11" t="str">
        <f t="shared" si="91"/>
        <v/>
      </c>
      <c r="E493" s="11" t="str">
        <f t="shared" si="85"/>
        <v/>
      </c>
      <c r="F493" s="55" t="str">
        <f t="shared" si="86"/>
        <v/>
      </c>
      <c r="G493" s="14" t="str">
        <f t="shared" si="87"/>
        <v/>
      </c>
      <c r="H493" s="55" t="str">
        <f t="shared" si="88"/>
        <v/>
      </c>
      <c r="I493" s="11"/>
      <c r="J493" s="157"/>
      <c r="K493" s="11">
        <f t="shared" si="89"/>
        <v>0</v>
      </c>
      <c r="L493" s="55" t="str">
        <f t="shared" si="90"/>
        <v/>
      </c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AA493" s="59"/>
      <c r="AB493" s="59"/>
      <c r="AC493" s="59"/>
      <c r="AD493" s="59"/>
      <c r="AE493" s="59"/>
      <c r="AF493" s="59"/>
      <c r="AG493" s="59"/>
      <c r="AH493" s="65"/>
      <c r="BF493" s="65"/>
      <c r="BG493" s="65"/>
      <c r="BI493" s="65"/>
    </row>
    <row r="494" spans="4:61">
      <c r="D494" s="11" t="str">
        <f t="shared" si="91"/>
        <v/>
      </c>
      <c r="E494" s="11" t="str">
        <f t="shared" si="85"/>
        <v/>
      </c>
      <c r="F494" s="55" t="str">
        <f t="shared" si="86"/>
        <v/>
      </c>
      <c r="G494" s="14" t="str">
        <f t="shared" si="87"/>
        <v/>
      </c>
      <c r="H494" s="55" t="str">
        <f t="shared" si="88"/>
        <v/>
      </c>
      <c r="I494" s="11"/>
      <c r="J494" s="157"/>
      <c r="K494" s="11">
        <f t="shared" si="89"/>
        <v>0</v>
      </c>
      <c r="L494" s="55" t="str">
        <f t="shared" si="90"/>
        <v/>
      </c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AA494" s="59"/>
      <c r="AB494" s="59"/>
      <c r="AC494" s="59"/>
      <c r="AD494" s="59"/>
      <c r="AE494" s="59"/>
      <c r="AF494" s="59"/>
      <c r="AG494" s="59"/>
      <c r="AH494" s="65"/>
      <c r="BF494" s="65"/>
      <c r="BG494" s="65"/>
      <c r="BI494" s="65"/>
    </row>
    <row r="495" spans="4:61">
      <c r="D495" s="11" t="str">
        <f t="shared" si="91"/>
        <v/>
      </c>
      <c r="E495" s="11" t="str">
        <f t="shared" si="85"/>
        <v/>
      </c>
      <c r="F495" s="55" t="str">
        <f t="shared" si="86"/>
        <v/>
      </c>
      <c r="G495" s="14" t="str">
        <f t="shared" si="87"/>
        <v/>
      </c>
      <c r="H495" s="55" t="str">
        <f t="shared" si="88"/>
        <v/>
      </c>
      <c r="I495" s="11"/>
      <c r="J495" s="157"/>
      <c r="K495" s="11">
        <f t="shared" si="89"/>
        <v>0</v>
      </c>
      <c r="L495" s="55" t="str">
        <f t="shared" si="90"/>
        <v/>
      </c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AA495" s="59"/>
      <c r="AB495" s="59"/>
      <c r="AC495" s="59"/>
      <c r="AD495" s="59"/>
      <c r="AE495" s="59"/>
      <c r="AF495" s="59"/>
      <c r="AG495" s="59"/>
      <c r="AH495" s="65"/>
      <c r="BF495" s="65"/>
      <c r="BG495" s="65"/>
      <c r="BI495" s="65"/>
    </row>
    <row r="496" spans="4:61">
      <c r="D496" s="11" t="str">
        <f t="shared" si="91"/>
        <v/>
      </c>
      <c r="E496" s="11" t="str">
        <f t="shared" si="85"/>
        <v/>
      </c>
      <c r="F496" s="55" t="str">
        <f t="shared" si="86"/>
        <v/>
      </c>
      <c r="G496" s="14" t="str">
        <f t="shared" si="87"/>
        <v/>
      </c>
      <c r="H496" s="55" t="str">
        <f t="shared" si="88"/>
        <v/>
      </c>
      <c r="I496" s="11"/>
      <c r="J496" s="157"/>
      <c r="K496" s="11">
        <f t="shared" si="89"/>
        <v>0</v>
      </c>
      <c r="L496" s="55" t="str">
        <f t="shared" si="90"/>
        <v/>
      </c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AA496" s="59"/>
      <c r="AB496" s="59"/>
      <c r="AC496" s="59"/>
      <c r="AD496" s="59"/>
      <c r="AE496" s="59"/>
      <c r="AF496" s="59"/>
      <c r="AG496" s="59"/>
      <c r="AH496" s="65"/>
      <c r="BF496" s="65"/>
      <c r="BG496" s="65"/>
      <c r="BI496" s="65"/>
    </row>
    <row r="497" spans="4:61">
      <c r="D497" s="11" t="str">
        <f t="shared" si="91"/>
        <v/>
      </c>
      <c r="E497" s="11" t="str">
        <f t="shared" si="85"/>
        <v/>
      </c>
      <c r="F497" s="55" t="str">
        <f t="shared" si="86"/>
        <v/>
      </c>
      <c r="G497" s="14" t="str">
        <f t="shared" si="87"/>
        <v/>
      </c>
      <c r="H497" s="55" t="str">
        <f t="shared" si="88"/>
        <v/>
      </c>
      <c r="I497" s="11"/>
      <c r="J497" s="157"/>
      <c r="K497" s="11">
        <f t="shared" si="89"/>
        <v>0</v>
      </c>
      <c r="L497" s="55" t="str">
        <f t="shared" si="90"/>
        <v/>
      </c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AA497" s="59"/>
      <c r="AB497" s="59"/>
      <c r="AC497" s="59"/>
      <c r="AD497" s="59"/>
      <c r="AE497" s="59"/>
      <c r="AF497" s="59"/>
      <c r="AG497" s="59"/>
      <c r="AH497" s="65"/>
      <c r="BF497" s="65"/>
      <c r="BG497" s="65"/>
      <c r="BI497" s="65"/>
    </row>
    <row r="498" spans="4:61">
      <c r="D498" s="11" t="str">
        <f t="shared" si="91"/>
        <v/>
      </c>
      <c r="E498" s="11" t="str">
        <f t="shared" si="85"/>
        <v/>
      </c>
      <c r="F498" s="55" t="str">
        <f t="shared" si="86"/>
        <v/>
      </c>
      <c r="G498" s="14" t="str">
        <f t="shared" si="87"/>
        <v/>
      </c>
      <c r="H498" s="55" t="str">
        <f t="shared" si="88"/>
        <v/>
      </c>
      <c r="I498" s="11"/>
      <c r="J498" s="157"/>
      <c r="K498" s="11">
        <f t="shared" si="89"/>
        <v>0</v>
      </c>
      <c r="L498" s="55" t="str">
        <f t="shared" si="90"/>
        <v/>
      </c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AA498" s="59"/>
      <c r="AB498" s="59"/>
      <c r="AC498" s="59"/>
      <c r="AD498" s="59"/>
      <c r="AE498" s="59"/>
      <c r="AF498" s="59"/>
      <c r="AG498" s="59"/>
      <c r="AH498" s="65"/>
      <c r="BF498" s="65"/>
      <c r="BG498" s="65"/>
      <c r="BI498" s="65"/>
    </row>
    <row r="499" spans="4:61">
      <c r="D499" s="11" t="str">
        <f t="shared" si="91"/>
        <v/>
      </c>
      <c r="E499" s="11" t="str">
        <f t="shared" si="85"/>
        <v/>
      </c>
      <c r="F499" s="55" t="str">
        <f t="shared" si="86"/>
        <v/>
      </c>
      <c r="G499" s="14" t="str">
        <f t="shared" si="87"/>
        <v/>
      </c>
      <c r="H499" s="55" t="str">
        <f t="shared" si="88"/>
        <v/>
      </c>
      <c r="I499" s="11"/>
      <c r="J499" s="157"/>
      <c r="K499" s="11">
        <f t="shared" si="89"/>
        <v>0</v>
      </c>
      <c r="L499" s="55" t="str">
        <f t="shared" si="90"/>
        <v/>
      </c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AA499" s="59"/>
      <c r="AB499" s="59"/>
      <c r="AC499" s="59"/>
      <c r="AD499" s="59"/>
      <c r="AE499" s="59"/>
      <c r="AF499" s="59"/>
      <c r="AG499" s="59"/>
      <c r="AH499" s="65"/>
      <c r="BF499" s="65"/>
      <c r="BG499" s="65"/>
      <c r="BI499" s="65"/>
    </row>
    <row r="500" spans="4:61">
      <c r="D500" s="11" t="str">
        <f t="shared" si="91"/>
        <v/>
      </c>
      <c r="E500" s="11" t="str">
        <f t="shared" si="85"/>
        <v/>
      </c>
      <c r="F500" s="55" t="str">
        <f t="shared" si="86"/>
        <v/>
      </c>
      <c r="G500" s="14" t="str">
        <f t="shared" si="87"/>
        <v/>
      </c>
      <c r="H500" s="55" t="str">
        <f t="shared" si="88"/>
        <v/>
      </c>
      <c r="I500" s="11"/>
      <c r="J500" s="157"/>
      <c r="K500" s="11">
        <f t="shared" si="89"/>
        <v>0</v>
      </c>
      <c r="L500" s="55" t="str">
        <f t="shared" si="90"/>
        <v/>
      </c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AA500" s="59"/>
      <c r="AB500" s="59"/>
      <c r="AC500" s="59"/>
      <c r="AD500" s="59"/>
      <c r="AE500" s="59"/>
      <c r="AF500" s="59"/>
      <c r="AG500" s="59"/>
      <c r="AH500" s="65"/>
      <c r="BF500" s="65"/>
      <c r="BG500" s="65"/>
      <c r="BI500" s="65"/>
    </row>
    <row r="501" spans="4:61">
      <c r="D501" s="11" t="str">
        <f t="shared" si="91"/>
        <v/>
      </c>
      <c r="E501" s="11" t="str">
        <f t="shared" si="85"/>
        <v/>
      </c>
      <c r="F501" s="55" t="str">
        <f t="shared" si="86"/>
        <v/>
      </c>
      <c r="G501" s="14" t="str">
        <f t="shared" si="87"/>
        <v/>
      </c>
      <c r="H501" s="55" t="str">
        <f t="shared" si="88"/>
        <v/>
      </c>
      <c r="I501" s="11"/>
      <c r="J501" s="157"/>
      <c r="K501" s="11">
        <f t="shared" si="89"/>
        <v>0</v>
      </c>
      <c r="L501" s="55" t="str">
        <f t="shared" si="90"/>
        <v/>
      </c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AA501" s="59"/>
      <c r="AB501" s="59"/>
      <c r="AC501" s="59"/>
      <c r="AD501" s="59"/>
      <c r="AE501" s="59"/>
      <c r="AF501" s="59"/>
      <c r="AG501" s="59"/>
      <c r="AH501" s="65"/>
      <c r="BF501" s="65"/>
      <c r="BG501" s="65"/>
      <c r="BI501" s="65"/>
    </row>
    <row r="502" spans="4:61">
      <c r="D502" s="11" t="str">
        <f t="shared" si="91"/>
        <v/>
      </c>
      <c r="E502" s="11" t="str">
        <f t="shared" si="85"/>
        <v/>
      </c>
      <c r="F502" s="55" t="str">
        <f t="shared" si="86"/>
        <v/>
      </c>
      <c r="G502" s="14" t="str">
        <f t="shared" si="87"/>
        <v/>
      </c>
      <c r="H502" s="55" t="str">
        <f t="shared" si="88"/>
        <v/>
      </c>
      <c r="I502" s="11"/>
      <c r="J502" s="157"/>
      <c r="K502" s="11">
        <f t="shared" si="89"/>
        <v>0</v>
      </c>
      <c r="L502" s="55" t="str">
        <f t="shared" si="90"/>
        <v/>
      </c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AA502" s="59"/>
      <c r="AB502" s="59"/>
      <c r="AC502" s="59"/>
      <c r="AD502" s="59"/>
      <c r="AE502" s="59"/>
      <c r="AF502" s="59"/>
      <c r="AG502" s="59"/>
      <c r="AH502" s="65"/>
      <c r="BF502" s="65"/>
      <c r="BG502" s="65"/>
      <c r="BI502" s="65"/>
    </row>
    <row r="503" spans="4:61">
      <c r="D503" s="11" t="str">
        <f t="shared" si="91"/>
        <v/>
      </c>
      <c r="E503" s="11" t="str">
        <f t="shared" si="85"/>
        <v/>
      </c>
      <c r="F503" s="55" t="str">
        <f t="shared" si="86"/>
        <v/>
      </c>
      <c r="G503" s="14" t="str">
        <f t="shared" si="87"/>
        <v/>
      </c>
      <c r="H503" s="55" t="str">
        <f t="shared" si="88"/>
        <v/>
      </c>
      <c r="I503" s="11"/>
      <c r="J503" s="157"/>
      <c r="K503" s="11">
        <f t="shared" si="89"/>
        <v>0</v>
      </c>
      <c r="L503" s="55" t="str">
        <f t="shared" si="90"/>
        <v/>
      </c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AA503" s="59"/>
      <c r="AB503" s="59"/>
      <c r="AC503" s="59"/>
      <c r="AD503" s="59"/>
      <c r="AE503" s="59"/>
      <c r="AF503" s="59"/>
      <c r="AG503" s="59"/>
      <c r="AH503" s="65"/>
      <c r="BF503" s="65"/>
      <c r="BG503" s="65"/>
      <c r="BI503" s="65"/>
    </row>
    <row r="504" spans="4:61">
      <c r="D504" s="11" t="str">
        <f t="shared" si="91"/>
        <v/>
      </c>
      <c r="E504" s="11" t="str">
        <f t="shared" si="85"/>
        <v/>
      </c>
      <c r="F504" s="55" t="str">
        <f t="shared" si="86"/>
        <v/>
      </c>
      <c r="G504" s="14" t="str">
        <f t="shared" si="87"/>
        <v/>
      </c>
      <c r="H504" s="55" t="str">
        <f t="shared" si="88"/>
        <v/>
      </c>
      <c r="I504" s="11"/>
      <c r="J504" s="157"/>
      <c r="K504" s="11">
        <f t="shared" si="89"/>
        <v>0</v>
      </c>
      <c r="L504" s="55" t="str">
        <f t="shared" si="90"/>
        <v/>
      </c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AA504" s="59"/>
      <c r="AB504" s="59"/>
      <c r="AC504" s="59"/>
      <c r="AD504" s="59"/>
      <c r="AE504" s="59"/>
      <c r="AF504" s="59"/>
      <c r="AG504" s="59"/>
      <c r="AH504" s="65"/>
      <c r="BF504" s="65"/>
      <c r="BG504" s="65"/>
      <c r="BI504" s="65"/>
    </row>
    <row r="505" spans="4:61">
      <c r="D505" s="11" t="str">
        <f t="shared" si="91"/>
        <v/>
      </c>
      <c r="E505" s="11" t="str">
        <f t="shared" si="85"/>
        <v/>
      </c>
      <c r="F505" s="55" t="str">
        <f t="shared" si="86"/>
        <v/>
      </c>
      <c r="G505" s="14" t="str">
        <f t="shared" si="87"/>
        <v/>
      </c>
      <c r="H505" s="55" t="str">
        <f t="shared" si="88"/>
        <v/>
      </c>
      <c r="I505" s="11"/>
      <c r="J505" s="157"/>
      <c r="K505" s="11">
        <f t="shared" si="89"/>
        <v>0</v>
      </c>
      <c r="L505" s="55" t="str">
        <f t="shared" si="90"/>
        <v/>
      </c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AA505" s="59"/>
      <c r="AB505" s="59"/>
      <c r="AC505" s="59"/>
      <c r="AD505" s="59"/>
      <c r="AE505" s="59"/>
      <c r="AF505" s="59"/>
      <c r="AG505" s="59"/>
      <c r="AH505" s="65"/>
      <c r="BF505" s="65"/>
      <c r="BG505" s="65"/>
      <c r="BI505" s="65"/>
    </row>
    <row r="506" spans="4:61">
      <c r="D506" s="11" t="str">
        <f t="shared" si="91"/>
        <v/>
      </c>
      <c r="E506" s="11" t="str">
        <f t="shared" si="85"/>
        <v/>
      </c>
      <c r="F506" s="55" t="str">
        <f t="shared" si="86"/>
        <v/>
      </c>
      <c r="G506" s="14" t="str">
        <f t="shared" si="87"/>
        <v/>
      </c>
      <c r="H506" s="55" t="str">
        <f t="shared" si="88"/>
        <v/>
      </c>
      <c r="I506" s="11"/>
      <c r="J506" s="157"/>
      <c r="K506" s="11">
        <f t="shared" si="89"/>
        <v>0</v>
      </c>
      <c r="L506" s="55" t="str">
        <f t="shared" si="90"/>
        <v/>
      </c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AA506" s="59"/>
      <c r="AB506" s="59"/>
      <c r="AC506" s="59"/>
      <c r="AD506" s="59"/>
      <c r="AE506" s="59"/>
      <c r="AF506" s="59"/>
      <c r="AG506" s="59"/>
      <c r="AH506" s="65"/>
      <c r="BF506" s="65"/>
      <c r="BG506" s="65"/>
      <c r="BI506" s="65"/>
    </row>
    <row r="507" spans="4:61">
      <c r="D507" s="11" t="str">
        <f t="shared" si="91"/>
        <v/>
      </c>
      <c r="E507" s="11" t="str">
        <f t="shared" si="85"/>
        <v/>
      </c>
      <c r="F507" s="55" t="str">
        <f t="shared" si="86"/>
        <v/>
      </c>
      <c r="G507" s="14" t="str">
        <f t="shared" si="87"/>
        <v/>
      </c>
      <c r="H507" s="55" t="str">
        <f t="shared" si="88"/>
        <v/>
      </c>
      <c r="I507" s="11"/>
      <c r="J507" s="157"/>
      <c r="K507" s="11">
        <f t="shared" si="89"/>
        <v>0</v>
      </c>
      <c r="L507" s="55" t="str">
        <f t="shared" si="90"/>
        <v/>
      </c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AA507" s="59"/>
      <c r="AB507" s="59"/>
      <c r="AC507" s="59"/>
      <c r="AD507" s="59"/>
      <c r="AE507" s="59"/>
      <c r="AF507" s="59"/>
      <c r="AG507" s="59"/>
      <c r="AH507" s="65"/>
      <c r="BF507" s="65"/>
      <c r="BG507" s="65"/>
      <c r="BI507" s="65"/>
    </row>
    <row r="508" spans="4:61">
      <c r="D508" s="11" t="str">
        <f t="shared" si="91"/>
        <v/>
      </c>
      <c r="E508" s="11" t="str">
        <f t="shared" si="85"/>
        <v/>
      </c>
      <c r="F508" s="55" t="str">
        <f t="shared" si="86"/>
        <v/>
      </c>
      <c r="G508" s="14" t="str">
        <f t="shared" si="87"/>
        <v/>
      </c>
      <c r="H508" s="55" t="str">
        <f t="shared" si="88"/>
        <v/>
      </c>
      <c r="I508" s="11"/>
      <c r="J508" s="157"/>
      <c r="K508" s="11">
        <f t="shared" si="89"/>
        <v>0</v>
      </c>
      <c r="L508" s="55" t="str">
        <f t="shared" si="90"/>
        <v/>
      </c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AA508" s="59"/>
      <c r="AB508" s="59"/>
      <c r="AC508" s="59"/>
      <c r="AD508" s="59"/>
      <c r="AE508" s="59"/>
      <c r="AF508" s="59"/>
      <c r="AG508" s="59"/>
      <c r="AH508" s="65"/>
      <c r="BF508" s="65"/>
      <c r="BG508" s="65"/>
      <c r="BI508" s="65"/>
    </row>
    <row r="509" spans="4:61">
      <c r="D509" s="11" t="str">
        <f t="shared" si="91"/>
        <v/>
      </c>
      <c r="E509" s="11" t="str">
        <f t="shared" si="85"/>
        <v/>
      </c>
      <c r="F509" s="55" t="str">
        <f t="shared" si="86"/>
        <v/>
      </c>
      <c r="G509" s="14" t="str">
        <f t="shared" si="87"/>
        <v/>
      </c>
      <c r="H509" s="55" t="str">
        <f t="shared" si="88"/>
        <v/>
      </c>
      <c r="I509" s="11"/>
      <c r="J509" s="157"/>
      <c r="K509" s="11">
        <f t="shared" si="89"/>
        <v>0</v>
      </c>
      <c r="L509" s="55" t="str">
        <f t="shared" si="90"/>
        <v/>
      </c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AA509" s="59"/>
      <c r="AB509" s="59"/>
      <c r="AC509" s="59"/>
      <c r="AD509" s="59"/>
      <c r="AE509" s="59"/>
      <c r="AF509" s="59"/>
      <c r="AG509" s="59"/>
      <c r="AH509" s="65"/>
      <c r="BF509" s="65"/>
      <c r="BG509" s="65"/>
      <c r="BI509" s="65"/>
    </row>
    <row r="510" spans="4:61">
      <c r="D510" s="11" t="str">
        <f t="shared" si="91"/>
        <v/>
      </c>
      <c r="E510" s="11" t="str">
        <f t="shared" si="85"/>
        <v/>
      </c>
      <c r="F510" s="55" t="str">
        <f t="shared" si="86"/>
        <v/>
      </c>
      <c r="G510" s="14" t="str">
        <f t="shared" si="87"/>
        <v/>
      </c>
      <c r="H510" s="55" t="str">
        <f t="shared" si="88"/>
        <v/>
      </c>
      <c r="I510" s="11"/>
      <c r="J510" s="157"/>
      <c r="K510" s="11">
        <f t="shared" si="89"/>
        <v>0</v>
      </c>
      <c r="L510" s="55" t="str">
        <f t="shared" si="90"/>
        <v/>
      </c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AA510" s="59"/>
      <c r="AB510" s="59"/>
      <c r="AC510" s="59"/>
      <c r="AD510" s="59"/>
      <c r="AE510" s="59"/>
      <c r="AF510" s="59"/>
      <c r="AG510" s="59"/>
      <c r="AH510" s="65"/>
      <c r="BF510" s="65"/>
      <c r="BG510" s="65"/>
      <c r="BI510" s="65"/>
    </row>
    <row r="511" spans="4:61">
      <c r="D511" s="11" t="str">
        <f t="shared" si="91"/>
        <v/>
      </c>
      <c r="E511" s="11" t="str">
        <f t="shared" si="85"/>
        <v/>
      </c>
      <c r="F511" s="55" t="str">
        <f t="shared" si="86"/>
        <v/>
      </c>
      <c r="G511" s="14" t="str">
        <f t="shared" si="87"/>
        <v/>
      </c>
      <c r="H511" s="55" t="str">
        <f t="shared" si="88"/>
        <v/>
      </c>
      <c r="I511" s="11"/>
      <c r="J511" s="157"/>
      <c r="K511" s="11">
        <f t="shared" si="89"/>
        <v>0</v>
      </c>
      <c r="L511" s="55" t="str">
        <f t="shared" si="90"/>
        <v/>
      </c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AA511" s="59"/>
      <c r="AB511" s="59"/>
      <c r="AC511" s="59"/>
      <c r="AD511" s="59"/>
      <c r="AE511" s="59"/>
      <c r="AF511" s="59"/>
      <c r="AG511" s="59"/>
      <c r="AH511" s="65"/>
      <c r="BF511" s="65"/>
      <c r="BG511" s="65"/>
      <c r="BI511" s="65"/>
    </row>
    <row r="512" spans="4:61">
      <c r="D512" s="11" t="str">
        <f t="shared" si="91"/>
        <v/>
      </c>
      <c r="E512" s="11" t="str">
        <f t="shared" si="85"/>
        <v/>
      </c>
      <c r="F512" s="55" t="str">
        <f t="shared" si="86"/>
        <v/>
      </c>
      <c r="G512" s="14" t="str">
        <f t="shared" si="87"/>
        <v/>
      </c>
      <c r="H512" s="55" t="str">
        <f t="shared" si="88"/>
        <v/>
      </c>
      <c r="I512" s="11"/>
      <c r="J512" s="157"/>
      <c r="K512" s="11">
        <f t="shared" si="89"/>
        <v>0</v>
      </c>
      <c r="L512" s="55" t="str">
        <f t="shared" si="90"/>
        <v/>
      </c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AA512" s="59"/>
      <c r="AB512" s="59"/>
      <c r="AC512" s="59"/>
      <c r="AD512" s="59"/>
      <c r="AE512" s="59"/>
      <c r="AF512" s="59"/>
      <c r="AG512" s="59"/>
      <c r="AH512" s="65"/>
      <c r="BF512" s="65"/>
      <c r="BG512" s="65"/>
      <c r="BI512" s="65"/>
    </row>
    <row r="513" spans="4:61">
      <c r="D513" s="11" t="str">
        <f t="shared" si="91"/>
        <v/>
      </c>
      <c r="E513" s="11" t="str">
        <f t="shared" si="85"/>
        <v/>
      </c>
      <c r="F513" s="55" t="str">
        <f t="shared" si="86"/>
        <v/>
      </c>
      <c r="G513" s="14" t="str">
        <f t="shared" si="87"/>
        <v/>
      </c>
      <c r="H513" s="55" t="str">
        <f t="shared" si="88"/>
        <v/>
      </c>
      <c r="I513" s="11"/>
      <c r="J513" s="157"/>
      <c r="K513" s="11">
        <f t="shared" si="89"/>
        <v>0</v>
      </c>
      <c r="L513" s="55" t="str">
        <f t="shared" si="90"/>
        <v/>
      </c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AA513" s="59"/>
      <c r="AB513" s="59"/>
      <c r="AC513" s="59"/>
      <c r="AD513" s="59"/>
      <c r="AE513" s="59"/>
      <c r="AF513" s="59"/>
      <c r="AG513" s="59"/>
      <c r="AH513" s="65"/>
      <c r="BF513" s="65"/>
      <c r="BG513" s="65"/>
      <c r="BI513" s="65"/>
    </row>
    <row r="514" spans="4:61">
      <c r="D514" s="11" t="str">
        <f t="shared" si="91"/>
        <v/>
      </c>
      <c r="E514" s="11" t="str">
        <f t="shared" si="85"/>
        <v/>
      </c>
      <c r="F514" s="55" t="str">
        <f t="shared" si="86"/>
        <v/>
      </c>
      <c r="G514" s="14" t="str">
        <f t="shared" si="87"/>
        <v/>
      </c>
      <c r="H514" s="55" t="str">
        <f t="shared" si="88"/>
        <v/>
      </c>
      <c r="I514" s="11"/>
      <c r="J514" s="157"/>
      <c r="K514" s="11">
        <f t="shared" si="89"/>
        <v>0</v>
      </c>
      <c r="L514" s="55" t="str">
        <f t="shared" si="90"/>
        <v/>
      </c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AA514" s="59"/>
      <c r="AB514" s="59"/>
      <c r="AC514" s="59"/>
      <c r="AD514" s="59"/>
      <c r="AE514" s="59"/>
      <c r="AF514" s="59"/>
      <c r="AG514" s="59"/>
      <c r="AH514" s="65"/>
      <c r="BF514" s="65"/>
      <c r="BG514" s="65"/>
      <c r="BI514" s="65"/>
    </row>
    <row r="515" spans="4:61">
      <c r="D515" s="11" t="str">
        <f t="shared" si="91"/>
        <v/>
      </c>
      <c r="E515" s="11" t="str">
        <f t="shared" si="85"/>
        <v/>
      </c>
      <c r="F515" s="55" t="str">
        <f t="shared" si="86"/>
        <v/>
      </c>
      <c r="G515" s="14" t="str">
        <f t="shared" si="87"/>
        <v/>
      </c>
      <c r="H515" s="55" t="str">
        <f t="shared" si="88"/>
        <v/>
      </c>
      <c r="I515" s="11"/>
      <c r="J515" s="157"/>
      <c r="K515" s="11">
        <f t="shared" si="89"/>
        <v>0</v>
      </c>
      <c r="L515" s="55" t="str">
        <f t="shared" si="90"/>
        <v/>
      </c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AA515" s="59"/>
      <c r="AB515" s="59"/>
      <c r="AC515" s="59"/>
      <c r="AD515" s="59"/>
      <c r="AE515" s="59"/>
      <c r="AF515" s="59"/>
      <c r="AG515" s="59"/>
      <c r="AH515" s="65"/>
      <c r="BF515" s="65"/>
      <c r="BG515" s="65"/>
      <c r="BI515" s="65"/>
    </row>
    <row r="516" spans="4:61">
      <c r="D516" s="11" t="str">
        <f t="shared" si="91"/>
        <v/>
      </c>
      <c r="E516" s="11" t="str">
        <f t="shared" ref="E516:E579" si="92">IF(D516="","",IF(ISERROR(INDEX($A$19:$B$28,MATCH(D516,$A$19:$A$28,0),2)),0,INDEX($A$19:$B$28,MATCH(D516,$A$19:$A$28,0),2)))</f>
        <v/>
      </c>
      <c r="F516" s="55" t="str">
        <f t="shared" ref="F516:F579" si="93">IF(D516="","",IF(emi&gt;(L515*(1+rate/freq)),IF((L515*(1+rate/freq))&lt;0,0,(L515*(1+rate/freq))),emi))</f>
        <v/>
      </c>
      <c r="G516" s="14" t="str">
        <f t="shared" ref="G516:G579" si="94">IF(D516="","",IF(L515&lt;0,0,L515)*rate/freq)</f>
        <v/>
      </c>
      <c r="H516" s="55" t="str">
        <f t="shared" si="88"/>
        <v/>
      </c>
      <c r="I516" s="11"/>
      <c r="J516" s="157"/>
      <c r="K516" s="11">
        <f t="shared" si="89"/>
        <v>0</v>
      </c>
      <c r="L516" s="55" t="str">
        <f t="shared" si="90"/>
        <v/>
      </c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AA516" s="59"/>
      <c r="AB516" s="59"/>
      <c r="AC516" s="59"/>
      <c r="AD516" s="59"/>
      <c r="AE516" s="59"/>
      <c r="AF516" s="59"/>
      <c r="AG516" s="59"/>
      <c r="AH516" s="65"/>
      <c r="BF516" s="65"/>
      <c r="BG516" s="65"/>
      <c r="BI516" s="65"/>
    </row>
    <row r="517" spans="4:61">
      <c r="D517" s="11" t="str">
        <f t="shared" si="91"/>
        <v/>
      </c>
      <c r="E517" s="11" t="str">
        <f t="shared" si="92"/>
        <v/>
      </c>
      <c r="F517" s="55" t="str">
        <f t="shared" si="93"/>
        <v/>
      </c>
      <c r="G517" s="14" t="str">
        <f t="shared" si="94"/>
        <v/>
      </c>
      <c r="H517" s="55" t="str">
        <f t="shared" ref="H517:H580" si="95">IF(D517="","",F517-G517)</f>
        <v/>
      </c>
      <c r="I517" s="11"/>
      <c r="J517" s="157"/>
      <c r="K517" s="11">
        <f t="shared" ref="K517:K580" si="96">IF(L516=0,0,J517)</f>
        <v>0</v>
      </c>
      <c r="L517" s="55" t="str">
        <f t="shared" ref="L517:L580" si="97">IF(D517="","",IF(L516&lt;=0,0,IF(L516+E517-H517-I517-K517&lt;0,0,L516+E517-H517-I517-K517)))</f>
        <v/>
      </c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AA517" s="59"/>
      <c r="AB517" s="59"/>
      <c r="AC517" s="59"/>
      <c r="AD517" s="59"/>
      <c r="AE517" s="59"/>
      <c r="AF517" s="59"/>
      <c r="AG517" s="59"/>
      <c r="AH517" s="65"/>
      <c r="BF517" s="65"/>
      <c r="BG517" s="65"/>
      <c r="BI517" s="65"/>
    </row>
    <row r="518" spans="4:61">
      <c r="D518" s="11" t="str">
        <f t="shared" si="91"/>
        <v/>
      </c>
      <c r="E518" s="11" t="str">
        <f t="shared" si="92"/>
        <v/>
      </c>
      <c r="F518" s="55" t="str">
        <f t="shared" si="93"/>
        <v/>
      </c>
      <c r="G518" s="14" t="str">
        <f t="shared" si="94"/>
        <v/>
      </c>
      <c r="H518" s="55" t="str">
        <f t="shared" si="95"/>
        <v/>
      </c>
      <c r="I518" s="11"/>
      <c r="J518" s="157"/>
      <c r="K518" s="11">
        <f t="shared" si="96"/>
        <v>0</v>
      </c>
      <c r="L518" s="55" t="str">
        <f t="shared" si="97"/>
        <v/>
      </c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AA518" s="59"/>
      <c r="AB518" s="59"/>
      <c r="AC518" s="59"/>
      <c r="AD518" s="59"/>
      <c r="AE518" s="59"/>
      <c r="AF518" s="59"/>
      <c r="AG518" s="59"/>
      <c r="AH518" s="65"/>
      <c r="BF518" s="65"/>
      <c r="BG518" s="65"/>
      <c r="BI518" s="65"/>
    </row>
    <row r="519" spans="4:61">
      <c r="D519" s="11" t="str">
        <f t="shared" si="91"/>
        <v/>
      </c>
      <c r="E519" s="11" t="str">
        <f t="shared" si="92"/>
        <v/>
      </c>
      <c r="F519" s="55" t="str">
        <f t="shared" si="93"/>
        <v/>
      </c>
      <c r="G519" s="14" t="str">
        <f t="shared" si="94"/>
        <v/>
      </c>
      <c r="H519" s="55" t="str">
        <f t="shared" si="95"/>
        <v/>
      </c>
      <c r="I519" s="11"/>
      <c r="J519" s="157"/>
      <c r="K519" s="11">
        <f t="shared" si="96"/>
        <v>0</v>
      </c>
      <c r="L519" s="55" t="str">
        <f t="shared" si="97"/>
        <v/>
      </c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AA519" s="59"/>
      <c r="AB519" s="59"/>
      <c r="AC519" s="59"/>
      <c r="AD519" s="59"/>
      <c r="AE519" s="59"/>
      <c r="AF519" s="59"/>
      <c r="AG519" s="59"/>
      <c r="AH519" s="65"/>
      <c r="BF519" s="65"/>
      <c r="BG519" s="65"/>
      <c r="BI519" s="65"/>
    </row>
    <row r="520" spans="4:61">
      <c r="D520" s="11" t="str">
        <f t="shared" si="91"/>
        <v/>
      </c>
      <c r="E520" s="11" t="str">
        <f t="shared" si="92"/>
        <v/>
      </c>
      <c r="F520" s="55" t="str">
        <f t="shared" si="93"/>
        <v/>
      </c>
      <c r="G520" s="14" t="str">
        <f t="shared" si="94"/>
        <v/>
      </c>
      <c r="H520" s="55" t="str">
        <f t="shared" si="95"/>
        <v/>
      </c>
      <c r="I520" s="11"/>
      <c r="J520" s="157"/>
      <c r="K520" s="11">
        <f t="shared" si="96"/>
        <v>0</v>
      </c>
      <c r="L520" s="55" t="str">
        <f t="shared" si="97"/>
        <v/>
      </c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AA520" s="59"/>
      <c r="AB520" s="59"/>
      <c r="AC520" s="59"/>
      <c r="AD520" s="59"/>
      <c r="AE520" s="59"/>
      <c r="AF520" s="59"/>
      <c r="AG520" s="59"/>
      <c r="AH520" s="65"/>
      <c r="BF520" s="65"/>
      <c r="BG520" s="65"/>
      <c r="BI520" s="65"/>
    </row>
    <row r="521" spans="4:61">
      <c r="D521" s="11" t="str">
        <f t="shared" si="91"/>
        <v/>
      </c>
      <c r="E521" s="11" t="str">
        <f t="shared" si="92"/>
        <v/>
      </c>
      <c r="F521" s="55" t="str">
        <f t="shared" si="93"/>
        <v/>
      </c>
      <c r="G521" s="14" t="str">
        <f t="shared" si="94"/>
        <v/>
      </c>
      <c r="H521" s="55" t="str">
        <f t="shared" si="95"/>
        <v/>
      </c>
      <c r="I521" s="11"/>
      <c r="J521" s="157"/>
      <c r="K521" s="11">
        <f t="shared" si="96"/>
        <v>0</v>
      </c>
      <c r="L521" s="55" t="str">
        <f t="shared" si="97"/>
        <v/>
      </c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AA521" s="59"/>
      <c r="AB521" s="59"/>
      <c r="AC521" s="59"/>
      <c r="AD521" s="59"/>
      <c r="AE521" s="59"/>
      <c r="AF521" s="59"/>
      <c r="AG521" s="59"/>
      <c r="AH521" s="65"/>
      <c r="BF521" s="65"/>
      <c r="BG521" s="65"/>
      <c r="BI521" s="65"/>
    </row>
    <row r="522" spans="4:61">
      <c r="D522" s="11" t="str">
        <f t="shared" si="91"/>
        <v/>
      </c>
      <c r="E522" s="11" t="str">
        <f t="shared" si="92"/>
        <v/>
      </c>
      <c r="F522" s="55" t="str">
        <f t="shared" si="93"/>
        <v/>
      </c>
      <c r="G522" s="14" t="str">
        <f t="shared" si="94"/>
        <v/>
      </c>
      <c r="H522" s="55" t="str">
        <f t="shared" si="95"/>
        <v/>
      </c>
      <c r="I522" s="11"/>
      <c r="J522" s="157"/>
      <c r="K522" s="11">
        <f t="shared" si="96"/>
        <v>0</v>
      </c>
      <c r="L522" s="55" t="str">
        <f t="shared" si="97"/>
        <v/>
      </c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AA522" s="59"/>
      <c r="AB522" s="59"/>
      <c r="AC522" s="59"/>
      <c r="AD522" s="59"/>
      <c r="AE522" s="59"/>
      <c r="AF522" s="59"/>
      <c r="AG522" s="59"/>
      <c r="AH522" s="65"/>
      <c r="BF522" s="65"/>
      <c r="BG522" s="65"/>
      <c r="BI522" s="65"/>
    </row>
    <row r="523" spans="4:61">
      <c r="D523" s="11" t="str">
        <f t="shared" si="91"/>
        <v/>
      </c>
      <c r="E523" s="11" t="str">
        <f t="shared" si="92"/>
        <v/>
      </c>
      <c r="F523" s="55" t="str">
        <f t="shared" si="93"/>
        <v/>
      </c>
      <c r="G523" s="14" t="str">
        <f t="shared" si="94"/>
        <v/>
      </c>
      <c r="H523" s="55" t="str">
        <f t="shared" si="95"/>
        <v/>
      </c>
      <c r="I523" s="11"/>
      <c r="J523" s="157"/>
      <c r="K523" s="11">
        <f t="shared" si="96"/>
        <v>0</v>
      </c>
      <c r="L523" s="55" t="str">
        <f t="shared" si="97"/>
        <v/>
      </c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AA523" s="59"/>
      <c r="AB523" s="59"/>
      <c r="AC523" s="59"/>
      <c r="AD523" s="59"/>
      <c r="AE523" s="59"/>
      <c r="AF523" s="59"/>
      <c r="AG523" s="59"/>
      <c r="AH523" s="65"/>
      <c r="BF523" s="65"/>
      <c r="BG523" s="65"/>
      <c r="BI523" s="65"/>
    </row>
    <row r="524" spans="4:61">
      <c r="D524" s="11" t="str">
        <f t="shared" si="91"/>
        <v/>
      </c>
      <c r="E524" s="11" t="str">
        <f t="shared" si="92"/>
        <v/>
      </c>
      <c r="F524" s="55" t="str">
        <f t="shared" si="93"/>
        <v/>
      </c>
      <c r="G524" s="14" t="str">
        <f t="shared" si="94"/>
        <v/>
      </c>
      <c r="H524" s="55" t="str">
        <f t="shared" si="95"/>
        <v/>
      </c>
      <c r="I524" s="11"/>
      <c r="J524" s="157"/>
      <c r="K524" s="11">
        <f t="shared" si="96"/>
        <v>0</v>
      </c>
      <c r="L524" s="55" t="str">
        <f t="shared" si="97"/>
        <v/>
      </c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AA524" s="59"/>
      <c r="AB524" s="59"/>
      <c r="AC524" s="59"/>
      <c r="AD524" s="59"/>
      <c r="AE524" s="59"/>
      <c r="AF524" s="59"/>
      <c r="AG524" s="59"/>
      <c r="AH524" s="65"/>
      <c r="BF524" s="65"/>
      <c r="BG524" s="65"/>
      <c r="BI524" s="65"/>
    </row>
    <row r="525" spans="4:61">
      <c r="D525" s="11" t="str">
        <f t="shared" si="91"/>
        <v/>
      </c>
      <c r="E525" s="11" t="str">
        <f t="shared" si="92"/>
        <v/>
      </c>
      <c r="F525" s="55" t="str">
        <f t="shared" si="93"/>
        <v/>
      </c>
      <c r="G525" s="14" t="str">
        <f t="shared" si="94"/>
        <v/>
      </c>
      <c r="H525" s="55" t="str">
        <f t="shared" si="95"/>
        <v/>
      </c>
      <c r="I525" s="11"/>
      <c r="J525" s="157"/>
      <c r="K525" s="11">
        <f t="shared" si="96"/>
        <v>0</v>
      </c>
      <c r="L525" s="55" t="str">
        <f t="shared" si="97"/>
        <v/>
      </c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AA525" s="59"/>
      <c r="AB525" s="59"/>
      <c r="AC525" s="59"/>
      <c r="AD525" s="59"/>
      <c r="AE525" s="59"/>
      <c r="AF525" s="59"/>
      <c r="AG525" s="59"/>
      <c r="AH525" s="65"/>
      <c r="BF525" s="65"/>
      <c r="BG525" s="65"/>
      <c r="BI525" s="65"/>
    </row>
    <row r="526" spans="4:61">
      <c r="D526" s="11" t="str">
        <f t="shared" si="91"/>
        <v/>
      </c>
      <c r="E526" s="11" t="str">
        <f t="shared" si="92"/>
        <v/>
      </c>
      <c r="F526" s="55" t="str">
        <f t="shared" si="93"/>
        <v/>
      </c>
      <c r="G526" s="14" t="str">
        <f t="shared" si="94"/>
        <v/>
      </c>
      <c r="H526" s="55" t="str">
        <f t="shared" si="95"/>
        <v/>
      </c>
      <c r="I526" s="11"/>
      <c r="J526" s="157"/>
      <c r="K526" s="11">
        <f t="shared" si="96"/>
        <v>0</v>
      </c>
      <c r="L526" s="55" t="str">
        <f t="shared" si="97"/>
        <v/>
      </c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AA526" s="59"/>
      <c r="AB526" s="59"/>
      <c r="AC526" s="59"/>
      <c r="AD526" s="59"/>
      <c r="AE526" s="59"/>
      <c r="AF526" s="59"/>
      <c r="AG526" s="59"/>
      <c r="AH526" s="65"/>
      <c r="BF526" s="65"/>
      <c r="BG526" s="65"/>
      <c r="BI526" s="65"/>
    </row>
    <row r="527" spans="4:61">
      <c r="D527" s="11" t="str">
        <f t="shared" si="91"/>
        <v/>
      </c>
      <c r="E527" s="11" t="str">
        <f t="shared" si="92"/>
        <v/>
      </c>
      <c r="F527" s="55" t="str">
        <f t="shared" si="93"/>
        <v/>
      </c>
      <c r="G527" s="14" t="str">
        <f t="shared" si="94"/>
        <v/>
      </c>
      <c r="H527" s="55" t="str">
        <f t="shared" si="95"/>
        <v/>
      </c>
      <c r="I527" s="11"/>
      <c r="J527" s="157"/>
      <c r="K527" s="11">
        <f t="shared" si="96"/>
        <v>0</v>
      </c>
      <c r="L527" s="55" t="str">
        <f t="shared" si="97"/>
        <v/>
      </c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AA527" s="59"/>
      <c r="AB527" s="59"/>
      <c r="AC527" s="59"/>
      <c r="AD527" s="59"/>
      <c r="AE527" s="59"/>
      <c r="AF527" s="59"/>
      <c r="AG527" s="59"/>
      <c r="AH527" s="65"/>
      <c r="BF527" s="65"/>
      <c r="BG527" s="65"/>
      <c r="BI527" s="65"/>
    </row>
    <row r="528" spans="4:61">
      <c r="D528" s="11" t="str">
        <f t="shared" si="91"/>
        <v/>
      </c>
      <c r="E528" s="11" t="str">
        <f t="shared" si="92"/>
        <v/>
      </c>
      <c r="F528" s="55" t="str">
        <f t="shared" si="93"/>
        <v/>
      </c>
      <c r="G528" s="14" t="str">
        <f t="shared" si="94"/>
        <v/>
      </c>
      <c r="H528" s="55" t="str">
        <f t="shared" si="95"/>
        <v/>
      </c>
      <c r="I528" s="11"/>
      <c r="J528" s="157"/>
      <c r="K528" s="11">
        <f t="shared" si="96"/>
        <v>0</v>
      </c>
      <c r="L528" s="55" t="str">
        <f t="shared" si="97"/>
        <v/>
      </c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AA528" s="59"/>
      <c r="AB528" s="59"/>
      <c r="AC528" s="59"/>
      <c r="AD528" s="59"/>
      <c r="AE528" s="59"/>
      <c r="AF528" s="59"/>
      <c r="AG528" s="59"/>
      <c r="AH528" s="65"/>
      <c r="BF528" s="65"/>
      <c r="BG528" s="65"/>
      <c r="BI528" s="65"/>
    </row>
    <row r="529" spans="4:61">
      <c r="D529" s="11" t="str">
        <f t="shared" si="91"/>
        <v/>
      </c>
      <c r="E529" s="11" t="str">
        <f t="shared" si="92"/>
        <v/>
      </c>
      <c r="F529" s="55" t="str">
        <f t="shared" si="93"/>
        <v/>
      </c>
      <c r="G529" s="14" t="str">
        <f t="shared" si="94"/>
        <v/>
      </c>
      <c r="H529" s="55" t="str">
        <f t="shared" si="95"/>
        <v/>
      </c>
      <c r="I529" s="11"/>
      <c r="J529" s="157"/>
      <c r="K529" s="11">
        <f t="shared" si="96"/>
        <v>0</v>
      </c>
      <c r="L529" s="55" t="str">
        <f t="shared" si="97"/>
        <v/>
      </c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AA529" s="59"/>
      <c r="AB529" s="59"/>
      <c r="AC529" s="59"/>
      <c r="AD529" s="59"/>
      <c r="AE529" s="59"/>
      <c r="AF529" s="59"/>
      <c r="AG529" s="59"/>
      <c r="AH529" s="65"/>
      <c r="BF529" s="65"/>
      <c r="BG529" s="65"/>
      <c r="BI529" s="65"/>
    </row>
    <row r="530" spans="4:61">
      <c r="D530" s="11" t="str">
        <f t="shared" si="91"/>
        <v/>
      </c>
      <c r="E530" s="11" t="str">
        <f t="shared" si="92"/>
        <v/>
      </c>
      <c r="F530" s="55" t="str">
        <f t="shared" si="93"/>
        <v/>
      </c>
      <c r="G530" s="14" t="str">
        <f t="shared" si="94"/>
        <v/>
      </c>
      <c r="H530" s="55" t="str">
        <f t="shared" si="95"/>
        <v/>
      </c>
      <c r="I530" s="11"/>
      <c r="J530" s="157"/>
      <c r="K530" s="11">
        <f t="shared" si="96"/>
        <v>0</v>
      </c>
      <c r="L530" s="55" t="str">
        <f t="shared" si="97"/>
        <v/>
      </c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AA530" s="59"/>
      <c r="AB530" s="59"/>
      <c r="AC530" s="59"/>
      <c r="AD530" s="59"/>
      <c r="AE530" s="59"/>
      <c r="AF530" s="59"/>
      <c r="AG530" s="59"/>
      <c r="AH530" s="65"/>
      <c r="BF530" s="65"/>
      <c r="BG530" s="65"/>
      <c r="BI530" s="65"/>
    </row>
    <row r="531" spans="4:61">
      <c r="D531" s="11" t="str">
        <f t="shared" si="91"/>
        <v/>
      </c>
      <c r="E531" s="11" t="str">
        <f t="shared" si="92"/>
        <v/>
      </c>
      <c r="F531" s="55" t="str">
        <f t="shared" si="93"/>
        <v/>
      </c>
      <c r="G531" s="14" t="str">
        <f t="shared" si="94"/>
        <v/>
      </c>
      <c r="H531" s="55" t="str">
        <f t="shared" si="95"/>
        <v/>
      </c>
      <c r="I531" s="11"/>
      <c r="J531" s="157"/>
      <c r="K531" s="11">
        <f t="shared" si="96"/>
        <v>0</v>
      </c>
      <c r="L531" s="55" t="str">
        <f t="shared" si="97"/>
        <v/>
      </c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AA531" s="59"/>
      <c r="AB531" s="59"/>
      <c r="AC531" s="59"/>
      <c r="AD531" s="59"/>
      <c r="AE531" s="59"/>
      <c r="AF531" s="59"/>
      <c r="AG531" s="59"/>
      <c r="AH531" s="65"/>
      <c r="BF531" s="65"/>
      <c r="BG531" s="65"/>
      <c r="BI531" s="65"/>
    </row>
    <row r="532" spans="4:61">
      <c r="D532" s="11" t="str">
        <f t="shared" si="91"/>
        <v/>
      </c>
      <c r="E532" s="11" t="str">
        <f t="shared" si="92"/>
        <v/>
      </c>
      <c r="F532" s="55" t="str">
        <f t="shared" si="93"/>
        <v/>
      </c>
      <c r="G532" s="14" t="str">
        <f t="shared" si="94"/>
        <v/>
      </c>
      <c r="H532" s="55" t="str">
        <f t="shared" si="95"/>
        <v/>
      </c>
      <c r="I532" s="11"/>
      <c r="J532" s="157"/>
      <c r="K532" s="11">
        <f t="shared" si="96"/>
        <v>0</v>
      </c>
      <c r="L532" s="55" t="str">
        <f t="shared" si="97"/>
        <v/>
      </c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AA532" s="59"/>
      <c r="AB532" s="59"/>
      <c r="AC532" s="59"/>
      <c r="AD532" s="59"/>
      <c r="AE532" s="59"/>
      <c r="AF532" s="59"/>
      <c r="AG532" s="59"/>
      <c r="AH532" s="65"/>
      <c r="BF532" s="65"/>
      <c r="BG532" s="65"/>
      <c r="BI532" s="65"/>
    </row>
    <row r="533" spans="4:61">
      <c r="D533" s="11" t="str">
        <f t="shared" si="91"/>
        <v/>
      </c>
      <c r="E533" s="11" t="str">
        <f t="shared" si="92"/>
        <v/>
      </c>
      <c r="F533" s="55" t="str">
        <f t="shared" si="93"/>
        <v/>
      </c>
      <c r="G533" s="14" t="str">
        <f t="shared" si="94"/>
        <v/>
      </c>
      <c r="H533" s="55" t="str">
        <f t="shared" si="95"/>
        <v/>
      </c>
      <c r="I533" s="11"/>
      <c r="J533" s="157"/>
      <c r="K533" s="11">
        <f t="shared" si="96"/>
        <v>0</v>
      </c>
      <c r="L533" s="55" t="str">
        <f t="shared" si="97"/>
        <v/>
      </c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AA533" s="59"/>
      <c r="AB533" s="59"/>
      <c r="AC533" s="59"/>
      <c r="AD533" s="59"/>
      <c r="AE533" s="59"/>
      <c r="AF533" s="59"/>
      <c r="AG533" s="59"/>
      <c r="AH533" s="65"/>
      <c r="BF533" s="65"/>
      <c r="BG533" s="65"/>
      <c r="BI533" s="65"/>
    </row>
    <row r="534" spans="4:61">
      <c r="D534" s="11" t="str">
        <f t="shared" si="91"/>
        <v/>
      </c>
      <c r="E534" s="11" t="str">
        <f t="shared" si="92"/>
        <v/>
      </c>
      <c r="F534" s="55" t="str">
        <f t="shared" si="93"/>
        <v/>
      </c>
      <c r="G534" s="14" t="str">
        <f t="shared" si="94"/>
        <v/>
      </c>
      <c r="H534" s="55" t="str">
        <f t="shared" si="95"/>
        <v/>
      </c>
      <c r="I534" s="11"/>
      <c r="J534" s="157"/>
      <c r="K534" s="11">
        <f t="shared" si="96"/>
        <v>0</v>
      </c>
      <c r="L534" s="55" t="str">
        <f t="shared" si="97"/>
        <v/>
      </c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AA534" s="59"/>
      <c r="AB534" s="59"/>
      <c r="AC534" s="59"/>
      <c r="AD534" s="59"/>
      <c r="AE534" s="59"/>
      <c r="AF534" s="59"/>
      <c r="AG534" s="59"/>
      <c r="AH534" s="65"/>
      <c r="BF534" s="65"/>
      <c r="BG534" s="65"/>
      <c r="BI534" s="65"/>
    </row>
    <row r="535" spans="4:61">
      <c r="D535" s="11" t="str">
        <f t="shared" si="91"/>
        <v/>
      </c>
      <c r="E535" s="11" t="str">
        <f t="shared" si="92"/>
        <v/>
      </c>
      <c r="F535" s="55" t="str">
        <f t="shared" si="93"/>
        <v/>
      </c>
      <c r="G535" s="14" t="str">
        <f t="shared" si="94"/>
        <v/>
      </c>
      <c r="H535" s="55" t="str">
        <f t="shared" si="95"/>
        <v/>
      </c>
      <c r="I535" s="11"/>
      <c r="J535" s="157"/>
      <c r="K535" s="11">
        <f t="shared" si="96"/>
        <v>0</v>
      </c>
      <c r="L535" s="55" t="str">
        <f t="shared" si="97"/>
        <v/>
      </c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AA535" s="59"/>
      <c r="AB535" s="59"/>
      <c r="AC535" s="59"/>
      <c r="AD535" s="59"/>
      <c r="AE535" s="59"/>
      <c r="AF535" s="59"/>
      <c r="AG535" s="59"/>
      <c r="AH535" s="65"/>
      <c r="BF535" s="65"/>
      <c r="BG535" s="65"/>
      <c r="BI535" s="65"/>
    </row>
    <row r="536" spans="4:61">
      <c r="D536" s="11" t="str">
        <f t="shared" si="91"/>
        <v/>
      </c>
      <c r="E536" s="11" t="str">
        <f t="shared" si="92"/>
        <v/>
      </c>
      <c r="F536" s="55" t="str">
        <f t="shared" si="93"/>
        <v/>
      </c>
      <c r="G536" s="14" t="str">
        <f t="shared" si="94"/>
        <v/>
      </c>
      <c r="H536" s="55" t="str">
        <f t="shared" si="95"/>
        <v/>
      </c>
      <c r="I536" s="11"/>
      <c r="J536" s="157"/>
      <c r="K536" s="11">
        <f t="shared" si="96"/>
        <v>0</v>
      </c>
      <c r="L536" s="55" t="str">
        <f t="shared" si="97"/>
        <v/>
      </c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AA536" s="59"/>
      <c r="AB536" s="59"/>
      <c r="AC536" s="59"/>
      <c r="AD536" s="59"/>
      <c r="AE536" s="59"/>
      <c r="AF536" s="59"/>
      <c r="AG536" s="59"/>
      <c r="AH536" s="65"/>
      <c r="BF536" s="65"/>
      <c r="BG536" s="65"/>
      <c r="BI536" s="65"/>
    </row>
    <row r="537" spans="4:61">
      <c r="D537" s="11" t="str">
        <f t="shared" si="91"/>
        <v/>
      </c>
      <c r="E537" s="11" t="str">
        <f t="shared" si="92"/>
        <v/>
      </c>
      <c r="F537" s="55" t="str">
        <f t="shared" si="93"/>
        <v/>
      </c>
      <c r="G537" s="14" t="str">
        <f t="shared" si="94"/>
        <v/>
      </c>
      <c r="H537" s="55" t="str">
        <f t="shared" si="95"/>
        <v/>
      </c>
      <c r="I537" s="11"/>
      <c r="J537" s="157"/>
      <c r="K537" s="11">
        <f t="shared" si="96"/>
        <v>0</v>
      </c>
      <c r="L537" s="55" t="str">
        <f t="shared" si="97"/>
        <v/>
      </c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AA537" s="59"/>
      <c r="AB537" s="59"/>
      <c r="AC537" s="59"/>
      <c r="AD537" s="59"/>
      <c r="AE537" s="59"/>
      <c r="AF537" s="59"/>
      <c r="AG537" s="59"/>
      <c r="AH537" s="65"/>
      <c r="BF537" s="65"/>
      <c r="BG537" s="65"/>
      <c r="BI537" s="65"/>
    </row>
    <row r="538" spans="4:61">
      <c r="D538" s="11" t="str">
        <f t="shared" si="91"/>
        <v/>
      </c>
      <c r="E538" s="11" t="str">
        <f t="shared" si="92"/>
        <v/>
      </c>
      <c r="F538" s="55" t="str">
        <f t="shared" si="93"/>
        <v/>
      </c>
      <c r="G538" s="14" t="str">
        <f t="shared" si="94"/>
        <v/>
      </c>
      <c r="H538" s="55" t="str">
        <f t="shared" si="95"/>
        <v/>
      </c>
      <c r="I538" s="11"/>
      <c r="J538" s="157"/>
      <c r="K538" s="11">
        <f t="shared" si="96"/>
        <v>0</v>
      </c>
      <c r="L538" s="55" t="str">
        <f t="shared" si="97"/>
        <v/>
      </c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AA538" s="59"/>
      <c r="AB538" s="59"/>
      <c r="AC538" s="59"/>
      <c r="AD538" s="59"/>
      <c r="AE538" s="59"/>
      <c r="AF538" s="59"/>
      <c r="AG538" s="59"/>
      <c r="AH538" s="65"/>
      <c r="BF538" s="65"/>
      <c r="BG538" s="65"/>
      <c r="BI538" s="65"/>
    </row>
    <row r="539" spans="4:61">
      <c r="D539" s="11" t="str">
        <f t="shared" si="91"/>
        <v/>
      </c>
      <c r="E539" s="11" t="str">
        <f t="shared" si="92"/>
        <v/>
      </c>
      <c r="F539" s="55" t="str">
        <f t="shared" si="93"/>
        <v/>
      </c>
      <c r="G539" s="14" t="str">
        <f t="shared" si="94"/>
        <v/>
      </c>
      <c r="H539" s="55" t="str">
        <f t="shared" si="95"/>
        <v/>
      </c>
      <c r="I539" s="11"/>
      <c r="J539" s="157"/>
      <c r="K539" s="11">
        <f t="shared" si="96"/>
        <v>0</v>
      </c>
      <c r="L539" s="55" t="str">
        <f t="shared" si="97"/>
        <v/>
      </c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AA539" s="59"/>
      <c r="AB539" s="59"/>
      <c r="AC539" s="59"/>
      <c r="AD539" s="59"/>
      <c r="AE539" s="59"/>
      <c r="AF539" s="59"/>
      <c r="AG539" s="59"/>
      <c r="AH539" s="65"/>
      <c r="BF539" s="65"/>
      <c r="BG539" s="65"/>
      <c r="BI539" s="65"/>
    </row>
    <row r="540" spans="4:61">
      <c r="D540" s="11" t="str">
        <f t="shared" si="91"/>
        <v/>
      </c>
      <c r="E540" s="11" t="str">
        <f t="shared" si="92"/>
        <v/>
      </c>
      <c r="F540" s="55" t="str">
        <f t="shared" si="93"/>
        <v/>
      </c>
      <c r="G540" s="14" t="str">
        <f t="shared" si="94"/>
        <v/>
      </c>
      <c r="H540" s="55" t="str">
        <f t="shared" si="95"/>
        <v/>
      </c>
      <c r="I540" s="11"/>
      <c r="J540" s="157"/>
      <c r="K540" s="11">
        <f t="shared" si="96"/>
        <v>0</v>
      </c>
      <c r="L540" s="55" t="str">
        <f t="shared" si="97"/>
        <v/>
      </c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AA540" s="59"/>
      <c r="AB540" s="59"/>
      <c r="AC540" s="59"/>
      <c r="AD540" s="59"/>
      <c r="AE540" s="59"/>
      <c r="AF540" s="59"/>
      <c r="AG540" s="59"/>
      <c r="AH540" s="65"/>
      <c r="BF540" s="65"/>
      <c r="BG540" s="65"/>
      <c r="BI540" s="65"/>
    </row>
    <row r="541" spans="4:61">
      <c r="D541" s="11" t="str">
        <f t="shared" si="91"/>
        <v/>
      </c>
      <c r="E541" s="11" t="str">
        <f t="shared" si="92"/>
        <v/>
      </c>
      <c r="F541" s="55" t="str">
        <f t="shared" si="93"/>
        <v/>
      </c>
      <c r="G541" s="14" t="str">
        <f t="shared" si="94"/>
        <v/>
      </c>
      <c r="H541" s="55" t="str">
        <f t="shared" si="95"/>
        <v/>
      </c>
      <c r="I541" s="11"/>
      <c r="J541" s="157"/>
      <c r="K541" s="11">
        <f t="shared" si="96"/>
        <v>0</v>
      </c>
      <c r="L541" s="55" t="str">
        <f t="shared" si="97"/>
        <v/>
      </c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AA541" s="59"/>
      <c r="AB541" s="59"/>
      <c r="AC541" s="59"/>
      <c r="AD541" s="59"/>
      <c r="AE541" s="59"/>
      <c r="AF541" s="59"/>
      <c r="AG541" s="59"/>
      <c r="AH541" s="65"/>
      <c r="BF541" s="65"/>
      <c r="BG541" s="65"/>
      <c r="BI541" s="65"/>
    </row>
    <row r="542" spans="4:61">
      <c r="D542" s="11" t="str">
        <f t="shared" si="91"/>
        <v/>
      </c>
      <c r="E542" s="11" t="str">
        <f t="shared" si="92"/>
        <v/>
      </c>
      <c r="F542" s="55" t="str">
        <f t="shared" si="93"/>
        <v/>
      </c>
      <c r="G542" s="14" t="str">
        <f t="shared" si="94"/>
        <v/>
      </c>
      <c r="H542" s="55" t="str">
        <f t="shared" si="95"/>
        <v/>
      </c>
      <c r="I542" s="11"/>
      <c r="J542" s="157"/>
      <c r="K542" s="11">
        <f t="shared" si="96"/>
        <v>0</v>
      </c>
      <c r="L542" s="55" t="str">
        <f t="shared" si="97"/>
        <v/>
      </c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AA542" s="59"/>
      <c r="AB542" s="59"/>
      <c r="AC542" s="59"/>
      <c r="AD542" s="59"/>
      <c r="AE542" s="59"/>
      <c r="AF542" s="59"/>
      <c r="AG542" s="59"/>
      <c r="AH542" s="65"/>
      <c r="BF542" s="65"/>
      <c r="BG542" s="65"/>
      <c r="BI542" s="65"/>
    </row>
    <row r="543" spans="4:61">
      <c r="D543" s="11" t="str">
        <f t="shared" si="91"/>
        <v/>
      </c>
      <c r="E543" s="11" t="str">
        <f t="shared" si="92"/>
        <v/>
      </c>
      <c r="F543" s="55" t="str">
        <f t="shared" si="93"/>
        <v/>
      </c>
      <c r="G543" s="14" t="str">
        <f t="shared" si="94"/>
        <v/>
      </c>
      <c r="H543" s="55" t="str">
        <f t="shared" si="95"/>
        <v/>
      </c>
      <c r="I543" s="11"/>
      <c r="J543" s="157"/>
      <c r="K543" s="11">
        <f t="shared" si="96"/>
        <v>0</v>
      </c>
      <c r="L543" s="55" t="str">
        <f t="shared" si="97"/>
        <v/>
      </c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AA543" s="59"/>
      <c r="AB543" s="59"/>
      <c r="AC543" s="59"/>
      <c r="AD543" s="59"/>
      <c r="AE543" s="59"/>
      <c r="AF543" s="59"/>
      <c r="AG543" s="59"/>
      <c r="AH543" s="65"/>
      <c r="BF543" s="65"/>
      <c r="BG543" s="65"/>
      <c r="BI543" s="65"/>
    </row>
    <row r="544" spans="4:61">
      <c r="D544" s="11" t="str">
        <f t="shared" si="91"/>
        <v/>
      </c>
      <c r="E544" s="11" t="str">
        <f t="shared" si="92"/>
        <v/>
      </c>
      <c r="F544" s="55" t="str">
        <f t="shared" si="93"/>
        <v/>
      </c>
      <c r="G544" s="14" t="str">
        <f t="shared" si="94"/>
        <v/>
      </c>
      <c r="H544" s="55" t="str">
        <f t="shared" si="95"/>
        <v/>
      </c>
      <c r="I544" s="11"/>
      <c r="J544" s="157"/>
      <c r="K544" s="11">
        <f t="shared" si="96"/>
        <v>0</v>
      </c>
      <c r="L544" s="55" t="str">
        <f t="shared" si="97"/>
        <v/>
      </c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AA544" s="59"/>
      <c r="AB544" s="59"/>
      <c r="AC544" s="59"/>
      <c r="AD544" s="59"/>
      <c r="AE544" s="59"/>
      <c r="AF544" s="59"/>
      <c r="AG544" s="59"/>
      <c r="AH544" s="65"/>
      <c r="BF544" s="65"/>
      <c r="BG544" s="65"/>
      <c r="BI544" s="65"/>
    </row>
    <row r="545" spans="4:61">
      <c r="D545" s="11" t="str">
        <f t="shared" si="91"/>
        <v/>
      </c>
      <c r="E545" s="11" t="str">
        <f t="shared" si="92"/>
        <v/>
      </c>
      <c r="F545" s="55" t="str">
        <f t="shared" si="93"/>
        <v/>
      </c>
      <c r="G545" s="14" t="str">
        <f t="shared" si="94"/>
        <v/>
      </c>
      <c r="H545" s="55" t="str">
        <f t="shared" si="95"/>
        <v/>
      </c>
      <c r="I545" s="11"/>
      <c r="J545" s="157"/>
      <c r="K545" s="11">
        <f t="shared" si="96"/>
        <v>0</v>
      </c>
      <c r="L545" s="55" t="str">
        <f t="shared" si="97"/>
        <v/>
      </c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AA545" s="59"/>
      <c r="AB545" s="59"/>
      <c r="AC545" s="59"/>
      <c r="AD545" s="59"/>
      <c r="AE545" s="59"/>
      <c r="AF545" s="59"/>
      <c r="AG545" s="59"/>
      <c r="AH545" s="65"/>
      <c r="BF545" s="65"/>
      <c r="BG545" s="65"/>
      <c r="BI545" s="65"/>
    </row>
    <row r="546" spans="4:61">
      <c r="D546" s="11" t="str">
        <f t="shared" si="91"/>
        <v/>
      </c>
      <c r="E546" s="11" t="str">
        <f t="shared" si="92"/>
        <v/>
      </c>
      <c r="F546" s="55" t="str">
        <f t="shared" si="93"/>
        <v/>
      </c>
      <c r="G546" s="14" t="str">
        <f t="shared" si="94"/>
        <v/>
      </c>
      <c r="H546" s="55" t="str">
        <f t="shared" si="95"/>
        <v/>
      </c>
      <c r="I546" s="11"/>
      <c r="J546" s="157"/>
      <c r="K546" s="11">
        <f t="shared" si="96"/>
        <v>0</v>
      </c>
      <c r="L546" s="55" t="str">
        <f t="shared" si="97"/>
        <v/>
      </c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AA546" s="59"/>
      <c r="AB546" s="59"/>
      <c r="AC546" s="59"/>
      <c r="AD546" s="59"/>
      <c r="AE546" s="59"/>
      <c r="AF546" s="59"/>
      <c r="AG546" s="59"/>
      <c r="AH546" s="65"/>
      <c r="BF546" s="65"/>
      <c r="BG546" s="65"/>
      <c r="BI546" s="65"/>
    </row>
    <row r="547" spans="4:61">
      <c r="D547" s="11" t="str">
        <f t="shared" si="91"/>
        <v/>
      </c>
      <c r="E547" s="11" t="str">
        <f t="shared" si="92"/>
        <v/>
      </c>
      <c r="F547" s="55" t="str">
        <f t="shared" si="93"/>
        <v/>
      </c>
      <c r="G547" s="14" t="str">
        <f t="shared" si="94"/>
        <v/>
      </c>
      <c r="H547" s="55" t="str">
        <f t="shared" si="95"/>
        <v/>
      </c>
      <c r="I547" s="11"/>
      <c r="J547" s="157"/>
      <c r="K547" s="11">
        <f t="shared" si="96"/>
        <v>0</v>
      </c>
      <c r="L547" s="55" t="str">
        <f t="shared" si="97"/>
        <v/>
      </c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AA547" s="59"/>
      <c r="AB547" s="59"/>
      <c r="AC547" s="59"/>
      <c r="AD547" s="59"/>
      <c r="AE547" s="59"/>
      <c r="AF547" s="59"/>
      <c r="AG547" s="59"/>
      <c r="AH547" s="65"/>
      <c r="BF547" s="65"/>
      <c r="BG547" s="65"/>
      <c r="BI547" s="65"/>
    </row>
    <row r="548" spans="4:61">
      <c r="D548" s="11" t="str">
        <f t="shared" si="91"/>
        <v/>
      </c>
      <c r="E548" s="11" t="str">
        <f t="shared" si="92"/>
        <v/>
      </c>
      <c r="F548" s="55" t="str">
        <f t="shared" si="93"/>
        <v/>
      </c>
      <c r="G548" s="14" t="str">
        <f t="shared" si="94"/>
        <v/>
      </c>
      <c r="H548" s="55" t="str">
        <f t="shared" si="95"/>
        <v/>
      </c>
      <c r="I548" s="11"/>
      <c r="J548" s="157"/>
      <c r="K548" s="11">
        <f t="shared" si="96"/>
        <v>0</v>
      </c>
      <c r="L548" s="55" t="str">
        <f t="shared" si="97"/>
        <v/>
      </c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AA548" s="59"/>
      <c r="AB548" s="59"/>
      <c r="AC548" s="59"/>
      <c r="AD548" s="59"/>
      <c r="AE548" s="59"/>
      <c r="AF548" s="59"/>
      <c r="AG548" s="59"/>
      <c r="AH548" s="65"/>
      <c r="BF548" s="65"/>
      <c r="BG548" s="65"/>
      <c r="BI548" s="65"/>
    </row>
    <row r="549" spans="4:61">
      <c r="D549" s="11" t="str">
        <f t="shared" ref="D549:D612" si="98">IF(D548&lt;term*freq,D548+1,"")</f>
        <v/>
      </c>
      <c r="E549" s="11" t="str">
        <f t="shared" si="92"/>
        <v/>
      </c>
      <c r="F549" s="55" t="str">
        <f t="shared" si="93"/>
        <v/>
      </c>
      <c r="G549" s="14" t="str">
        <f t="shared" si="94"/>
        <v/>
      </c>
      <c r="H549" s="55" t="str">
        <f t="shared" si="95"/>
        <v/>
      </c>
      <c r="I549" s="11"/>
      <c r="J549" s="157"/>
      <c r="K549" s="11">
        <f t="shared" si="96"/>
        <v>0</v>
      </c>
      <c r="L549" s="55" t="str">
        <f t="shared" si="97"/>
        <v/>
      </c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AA549" s="59"/>
      <c r="AB549" s="59"/>
      <c r="AC549" s="59"/>
      <c r="AD549" s="59"/>
      <c r="AE549" s="59"/>
      <c r="AF549" s="59"/>
      <c r="AG549" s="59"/>
      <c r="AH549" s="65"/>
      <c r="BF549" s="65"/>
      <c r="BG549" s="65"/>
      <c r="BI549" s="65"/>
    </row>
    <row r="550" spans="4:61">
      <c r="D550" s="11" t="str">
        <f t="shared" si="98"/>
        <v/>
      </c>
      <c r="E550" s="11" t="str">
        <f t="shared" si="92"/>
        <v/>
      </c>
      <c r="F550" s="55" t="str">
        <f t="shared" si="93"/>
        <v/>
      </c>
      <c r="G550" s="14" t="str">
        <f t="shared" si="94"/>
        <v/>
      </c>
      <c r="H550" s="55" t="str">
        <f t="shared" si="95"/>
        <v/>
      </c>
      <c r="I550" s="11"/>
      <c r="J550" s="157"/>
      <c r="K550" s="11">
        <f t="shared" si="96"/>
        <v>0</v>
      </c>
      <c r="L550" s="55" t="str">
        <f t="shared" si="97"/>
        <v/>
      </c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AA550" s="59"/>
      <c r="AB550" s="59"/>
      <c r="AC550" s="59"/>
      <c r="AD550" s="59"/>
      <c r="AE550" s="59"/>
      <c r="AF550" s="59"/>
      <c r="AG550" s="59"/>
      <c r="AH550" s="65"/>
      <c r="BF550" s="65"/>
      <c r="BG550" s="65"/>
      <c r="BI550" s="65"/>
    </row>
    <row r="551" spans="4:61">
      <c r="D551" s="11" t="str">
        <f t="shared" si="98"/>
        <v/>
      </c>
      <c r="E551" s="11" t="str">
        <f t="shared" si="92"/>
        <v/>
      </c>
      <c r="F551" s="55" t="str">
        <f t="shared" si="93"/>
        <v/>
      </c>
      <c r="G551" s="14" t="str">
        <f t="shared" si="94"/>
        <v/>
      </c>
      <c r="H551" s="55" t="str">
        <f t="shared" si="95"/>
        <v/>
      </c>
      <c r="I551" s="11"/>
      <c r="J551" s="157"/>
      <c r="K551" s="11">
        <f t="shared" si="96"/>
        <v>0</v>
      </c>
      <c r="L551" s="55" t="str">
        <f t="shared" si="97"/>
        <v/>
      </c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AA551" s="59"/>
      <c r="AB551" s="59"/>
      <c r="AC551" s="59"/>
      <c r="AD551" s="59"/>
      <c r="AE551" s="59"/>
      <c r="AF551" s="59"/>
      <c r="AG551" s="59"/>
      <c r="AH551" s="65"/>
      <c r="BF551" s="65"/>
      <c r="BG551" s="65"/>
      <c r="BI551" s="65"/>
    </row>
    <row r="552" spans="4:61">
      <c r="D552" s="11" t="str">
        <f t="shared" si="98"/>
        <v/>
      </c>
      <c r="E552" s="11" t="str">
        <f t="shared" si="92"/>
        <v/>
      </c>
      <c r="F552" s="55" t="str">
        <f t="shared" si="93"/>
        <v/>
      </c>
      <c r="G552" s="14" t="str">
        <f t="shared" si="94"/>
        <v/>
      </c>
      <c r="H552" s="55" t="str">
        <f t="shared" si="95"/>
        <v/>
      </c>
      <c r="I552" s="11"/>
      <c r="J552" s="157"/>
      <c r="K552" s="11">
        <f t="shared" si="96"/>
        <v>0</v>
      </c>
      <c r="L552" s="55" t="str">
        <f t="shared" si="97"/>
        <v/>
      </c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AA552" s="59"/>
      <c r="AB552" s="59"/>
      <c r="AC552" s="59"/>
      <c r="AD552" s="59"/>
      <c r="AE552" s="59"/>
      <c r="AF552" s="59"/>
      <c r="AG552" s="59"/>
      <c r="AH552" s="65"/>
      <c r="BF552" s="65"/>
      <c r="BG552" s="65"/>
      <c r="BI552" s="65"/>
    </row>
    <row r="553" spans="4:61">
      <c r="D553" s="11" t="str">
        <f t="shared" si="98"/>
        <v/>
      </c>
      <c r="E553" s="11" t="str">
        <f t="shared" si="92"/>
        <v/>
      </c>
      <c r="F553" s="55" t="str">
        <f t="shared" si="93"/>
        <v/>
      </c>
      <c r="G553" s="14" t="str">
        <f t="shared" si="94"/>
        <v/>
      </c>
      <c r="H553" s="55" t="str">
        <f t="shared" si="95"/>
        <v/>
      </c>
      <c r="I553" s="11"/>
      <c r="J553" s="157"/>
      <c r="K553" s="11">
        <f t="shared" si="96"/>
        <v>0</v>
      </c>
      <c r="L553" s="55" t="str">
        <f t="shared" si="97"/>
        <v/>
      </c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AA553" s="59"/>
      <c r="AB553" s="59"/>
      <c r="AC553" s="59"/>
      <c r="AD553" s="59"/>
      <c r="AE553" s="59"/>
      <c r="AF553" s="59"/>
      <c r="AG553" s="59"/>
      <c r="AH553" s="65"/>
      <c r="BF553" s="65"/>
      <c r="BG553" s="65"/>
      <c r="BI553" s="65"/>
    </row>
    <row r="554" spans="4:61">
      <c r="D554" s="11" t="str">
        <f t="shared" si="98"/>
        <v/>
      </c>
      <c r="E554" s="11" t="str">
        <f t="shared" si="92"/>
        <v/>
      </c>
      <c r="F554" s="55" t="str">
        <f t="shared" si="93"/>
        <v/>
      </c>
      <c r="G554" s="14" t="str">
        <f t="shared" si="94"/>
        <v/>
      </c>
      <c r="H554" s="55" t="str">
        <f t="shared" si="95"/>
        <v/>
      </c>
      <c r="I554" s="11"/>
      <c r="J554" s="157"/>
      <c r="K554" s="11">
        <f t="shared" si="96"/>
        <v>0</v>
      </c>
      <c r="L554" s="55" t="str">
        <f t="shared" si="97"/>
        <v/>
      </c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AA554" s="59"/>
      <c r="AB554" s="59"/>
      <c r="AC554" s="59"/>
      <c r="AD554" s="59"/>
      <c r="AE554" s="59"/>
      <c r="AF554" s="59"/>
      <c r="AG554" s="59"/>
      <c r="AH554" s="65"/>
      <c r="BF554" s="65"/>
      <c r="BG554" s="65"/>
      <c r="BI554" s="65"/>
    </row>
    <row r="555" spans="4:61">
      <c r="D555" s="11" t="str">
        <f t="shared" si="98"/>
        <v/>
      </c>
      <c r="E555" s="11" t="str">
        <f t="shared" si="92"/>
        <v/>
      </c>
      <c r="F555" s="55" t="str">
        <f t="shared" si="93"/>
        <v/>
      </c>
      <c r="G555" s="14" t="str">
        <f t="shared" si="94"/>
        <v/>
      </c>
      <c r="H555" s="55" t="str">
        <f t="shared" si="95"/>
        <v/>
      </c>
      <c r="I555" s="11"/>
      <c r="J555" s="157"/>
      <c r="K555" s="11">
        <f t="shared" si="96"/>
        <v>0</v>
      </c>
      <c r="L555" s="55" t="str">
        <f t="shared" si="97"/>
        <v/>
      </c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AA555" s="59"/>
      <c r="AB555" s="59"/>
      <c r="AC555" s="59"/>
      <c r="AD555" s="59"/>
      <c r="AE555" s="59"/>
      <c r="AF555" s="59"/>
      <c r="AG555" s="59"/>
      <c r="AH555" s="65"/>
      <c r="BF555" s="65"/>
      <c r="BG555" s="65"/>
      <c r="BI555" s="65"/>
    </row>
    <row r="556" spans="4:61">
      <c r="D556" s="11" t="str">
        <f t="shared" si="98"/>
        <v/>
      </c>
      <c r="E556" s="11" t="str">
        <f t="shared" si="92"/>
        <v/>
      </c>
      <c r="F556" s="55" t="str">
        <f t="shared" si="93"/>
        <v/>
      </c>
      <c r="G556" s="14" t="str">
        <f t="shared" si="94"/>
        <v/>
      </c>
      <c r="H556" s="55" t="str">
        <f t="shared" si="95"/>
        <v/>
      </c>
      <c r="I556" s="11"/>
      <c r="J556" s="157"/>
      <c r="K556" s="11">
        <f t="shared" si="96"/>
        <v>0</v>
      </c>
      <c r="L556" s="55" t="str">
        <f t="shared" si="97"/>
        <v/>
      </c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AA556" s="59"/>
      <c r="AB556" s="59"/>
      <c r="AC556" s="59"/>
      <c r="AD556" s="59"/>
      <c r="AE556" s="59"/>
      <c r="AF556" s="59"/>
      <c r="AG556" s="59"/>
      <c r="AH556" s="65"/>
      <c r="BF556" s="65"/>
      <c r="BG556" s="65"/>
      <c r="BI556" s="65"/>
    </row>
    <row r="557" spans="4:61">
      <c r="D557" s="11" t="str">
        <f t="shared" si="98"/>
        <v/>
      </c>
      <c r="E557" s="11" t="str">
        <f t="shared" si="92"/>
        <v/>
      </c>
      <c r="F557" s="55" t="str">
        <f t="shared" si="93"/>
        <v/>
      </c>
      <c r="G557" s="14" t="str">
        <f t="shared" si="94"/>
        <v/>
      </c>
      <c r="H557" s="55" t="str">
        <f t="shared" si="95"/>
        <v/>
      </c>
      <c r="I557" s="11"/>
      <c r="J557" s="157"/>
      <c r="K557" s="11">
        <f t="shared" si="96"/>
        <v>0</v>
      </c>
      <c r="L557" s="55" t="str">
        <f t="shared" si="97"/>
        <v/>
      </c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AA557" s="59"/>
      <c r="AB557" s="59"/>
      <c r="AC557" s="59"/>
      <c r="AD557" s="59"/>
      <c r="AE557" s="59"/>
      <c r="AF557" s="59"/>
      <c r="AG557" s="59"/>
      <c r="AH557" s="65"/>
      <c r="BF557" s="65"/>
      <c r="BG557" s="65"/>
      <c r="BI557" s="65"/>
    </row>
    <row r="558" spans="4:61">
      <c r="D558" s="11" t="str">
        <f t="shared" si="98"/>
        <v/>
      </c>
      <c r="E558" s="11" t="str">
        <f t="shared" si="92"/>
        <v/>
      </c>
      <c r="F558" s="55" t="str">
        <f t="shared" si="93"/>
        <v/>
      </c>
      <c r="G558" s="14" t="str">
        <f t="shared" si="94"/>
        <v/>
      </c>
      <c r="H558" s="55" t="str">
        <f t="shared" si="95"/>
        <v/>
      </c>
      <c r="I558" s="11"/>
      <c r="J558" s="157"/>
      <c r="K558" s="11">
        <f t="shared" si="96"/>
        <v>0</v>
      </c>
      <c r="L558" s="55" t="str">
        <f t="shared" si="97"/>
        <v/>
      </c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AA558" s="59"/>
      <c r="AB558" s="59"/>
      <c r="AC558" s="59"/>
      <c r="AD558" s="59"/>
      <c r="AE558" s="59"/>
      <c r="AF558" s="59"/>
      <c r="AG558" s="59"/>
      <c r="AH558" s="65"/>
      <c r="BF558" s="65"/>
      <c r="BG558" s="65"/>
      <c r="BI558" s="65"/>
    </row>
    <row r="559" spans="4:61">
      <c r="D559" s="11" t="str">
        <f t="shared" si="98"/>
        <v/>
      </c>
      <c r="E559" s="11" t="str">
        <f t="shared" si="92"/>
        <v/>
      </c>
      <c r="F559" s="55" t="str">
        <f t="shared" si="93"/>
        <v/>
      </c>
      <c r="G559" s="14" t="str">
        <f t="shared" si="94"/>
        <v/>
      </c>
      <c r="H559" s="55" t="str">
        <f t="shared" si="95"/>
        <v/>
      </c>
      <c r="I559" s="11"/>
      <c r="J559" s="157"/>
      <c r="K559" s="11">
        <f t="shared" si="96"/>
        <v>0</v>
      </c>
      <c r="L559" s="55" t="str">
        <f t="shared" si="97"/>
        <v/>
      </c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AA559" s="59"/>
      <c r="AB559" s="59"/>
      <c r="AC559" s="59"/>
      <c r="AD559" s="59"/>
      <c r="AE559" s="59"/>
      <c r="AF559" s="59"/>
      <c r="AG559" s="59"/>
      <c r="AH559" s="65"/>
      <c r="BF559" s="65"/>
      <c r="BG559" s="65"/>
      <c r="BI559" s="65"/>
    </row>
    <row r="560" spans="4:61">
      <c r="D560" s="11" t="str">
        <f t="shared" si="98"/>
        <v/>
      </c>
      <c r="E560" s="11" t="str">
        <f t="shared" si="92"/>
        <v/>
      </c>
      <c r="F560" s="55" t="str">
        <f t="shared" si="93"/>
        <v/>
      </c>
      <c r="G560" s="14" t="str">
        <f t="shared" si="94"/>
        <v/>
      </c>
      <c r="H560" s="55" t="str">
        <f t="shared" si="95"/>
        <v/>
      </c>
      <c r="I560" s="11"/>
      <c r="J560" s="157"/>
      <c r="K560" s="11">
        <f t="shared" si="96"/>
        <v>0</v>
      </c>
      <c r="L560" s="55" t="str">
        <f t="shared" si="97"/>
        <v/>
      </c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AA560" s="59"/>
      <c r="AB560" s="59"/>
      <c r="AC560" s="59"/>
      <c r="AD560" s="59"/>
      <c r="AE560" s="59"/>
      <c r="AF560" s="59"/>
      <c r="AG560" s="59"/>
      <c r="AH560" s="65"/>
      <c r="BF560" s="65"/>
      <c r="BG560" s="65"/>
      <c r="BI560" s="65"/>
    </row>
    <row r="561" spans="4:61">
      <c r="D561" s="11" t="str">
        <f t="shared" si="98"/>
        <v/>
      </c>
      <c r="E561" s="11" t="str">
        <f t="shared" si="92"/>
        <v/>
      </c>
      <c r="F561" s="55" t="str">
        <f t="shared" si="93"/>
        <v/>
      </c>
      <c r="G561" s="14" t="str">
        <f t="shared" si="94"/>
        <v/>
      </c>
      <c r="H561" s="55" t="str">
        <f t="shared" si="95"/>
        <v/>
      </c>
      <c r="I561" s="11"/>
      <c r="J561" s="157"/>
      <c r="K561" s="11">
        <f t="shared" si="96"/>
        <v>0</v>
      </c>
      <c r="L561" s="55" t="str">
        <f t="shared" si="97"/>
        <v/>
      </c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AA561" s="59"/>
      <c r="AB561" s="59"/>
      <c r="AC561" s="59"/>
      <c r="AD561" s="59"/>
      <c r="AE561" s="59"/>
      <c r="AF561" s="59"/>
      <c r="AG561" s="59"/>
      <c r="AH561" s="65"/>
      <c r="BF561" s="65"/>
      <c r="BG561" s="65"/>
      <c r="BI561" s="65"/>
    </row>
    <row r="562" spans="4:61">
      <c r="D562" s="11" t="str">
        <f t="shared" si="98"/>
        <v/>
      </c>
      <c r="E562" s="11" t="str">
        <f t="shared" si="92"/>
        <v/>
      </c>
      <c r="F562" s="55" t="str">
        <f t="shared" si="93"/>
        <v/>
      </c>
      <c r="G562" s="14" t="str">
        <f t="shared" si="94"/>
        <v/>
      </c>
      <c r="H562" s="55" t="str">
        <f t="shared" si="95"/>
        <v/>
      </c>
      <c r="I562" s="11"/>
      <c r="J562" s="157"/>
      <c r="K562" s="11">
        <f t="shared" si="96"/>
        <v>0</v>
      </c>
      <c r="L562" s="55" t="str">
        <f t="shared" si="97"/>
        <v/>
      </c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AA562" s="59"/>
      <c r="AB562" s="59"/>
      <c r="AC562" s="59"/>
      <c r="AD562" s="59"/>
      <c r="AE562" s="59"/>
      <c r="AF562" s="59"/>
      <c r="AG562" s="59"/>
      <c r="AH562" s="65"/>
      <c r="BF562" s="65"/>
      <c r="BG562" s="65"/>
      <c r="BI562" s="65"/>
    </row>
    <row r="563" spans="4:61">
      <c r="D563" s="11" t="str">
        <f t="shared" si="98"/>
        <v/>
      </c>
      <c r="E563" s="11" t="str">
        <f t="shared" si="92"/>
        <v/>
      </c>
      <c r="F563" s="55" t="str">
        <f t="shared" si="93"/>
        <v/>
      </c>
      <c r="G563" s="14" t="str">
        <f t="shared" si="94"/>
        <v/>
      </c>
      <c r="H563" s="55" t="str">
        <f t="shared" si="95"/>
        <v/>
      </c>
      <c r="I563" s="11"/>
      <c r="J563" s="157"/>
      <c r="K563" s="11">
        <f t="shared" si="96"/>
        <v>0</v>
      </c>
      <c r="L563" s="55" t="str">
        <f t="shared" si="97"/>
        <v/>
      </c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AA563" s="59"/>
      <c r="AB563" s="59"/>
      <c r="AC563" s="59"/>
      <c r="AD563" s="59"/>
      <c r="AE563" s="59"/>
      <c r="AF563" s="59"/>
      <c r="AG563" s="59"/>
      <c r="AH563" s="65"/>
      <c r="BF563" s="65"/>
      <c r="BG563" s="65"/>
      <c r="BI563" s="65"/>
    </row>
    <row r="564" spans="4:61">
      <c r="D564" s="11" t="str">
        <f t="shared" si="98"/>
        <v/>
      </c>
      <c r="E564" s="11" t="str">
        <f t="shared" si="92"/>
        <v/>
      </c>
      <c r="F564" s="55" t="str">
        <f t="shared" si="93"/>
        <v/>
      </c>
      <c r="G564" s="14" t="str">
        <f t="shared" si="94"/>
        <v/>
      </c>
      <c r="H564" s="55" t="str">
        <f t="shared" si="95"/>
        <v/>
      </c>
      <c r="I564" s="11"/>
      <c r="J564" s="157"/>
      <c r="K564" s="11">
        <f t="shared" si="96"/>
        <v>0</v>
      </c>
      <c r="L564" s="55" t="str">
        <f t="shared" si="97"/>
        <v/>
      </c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AA564" s="59"/>
      <c r="AB564" s="59"/>
      <c r="AC564" s="59"/>
      <c r="AD564" s="59"/>
      <c r="AE564" s="59"/>
      <c r="AF564" s="59"/>
      <c r="AG564" s="59"/>
      <c r="AH564" s="65"/>
      <c r="BF564" s="65"/>
      <c r="BG564" s="65"/>
      <c r="BI564" s="65"/>
    </row>
    <row r="565" spans="4:61">
      <c r="D565" s="11" t="str">
        <f t="shared" si="98"/>
        <v/>
      </c>
      <c r="E565" s="11" t="str">
        <f t="shared" si="92"/>
        <v/>
      </c>
      <c r="F565" s="55" t="str">
        <f t="shared" si="93"/>
        <v/>
      </c>
      <c r="G565" s="14" t="str">
        <f t="shared" si="94"/>
        <v/>
      </c>
      <c r="H565" s="55" t="str">
        <f t="shared" si="95"/>
        <v/>
      </c>
      <c r="I565" s="11"/>
      <c r="J565" s="157"/>
      <c r="K565" s="11">
        <f t="shared" si="96"/>
        <v>0</v>
      </c>
      <c r="L565" s="55" t="str">
        <f t="shared" si="97"/>
        <v/>
      </c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AA565" s="59"/>
      <c r="AB565" s="59"/>
      <c r="AC565" s="59"/>
      <c r="AD565" s="59"/>
      <c r="AE565" s="59"/>
      <c r="AF565" s="59"/>
      <c r="AG565" s="59"/>
      <c r="AH565" s="65"/>
      <c r="BF565" s="65"/>
      <c r="BG565" s="65"/>
      <c r="BI565" s="65"/>
    </row>
    <row r="566" spans="4:61">
      <c r="D566" s="11" t="str">
        <f t="shared" si="98"/>
        <v/>
      </c>
      <c r="E566" s="11" t="str">
        <f t="shared" si="92"/>
        <v/>
      </c>
      <c r="F566" s="55" t="str">
        <f t="shared" si="93"/>
        <v/>
      </c>
      <c r="G566" s="14" t="str">
        <f t="shared" si="94"/>
        <v/>
      </c>
      <c r="H566" s="55" t="str">
        <f t="shared" si="95"/>
        <v/>
      </c>
      <c r="I566" s="11"/>
      <c r="J566" s="157"/>
      <c r="K566" s="11">
        <f t="shared" si="96"/>
        <v>0</v>
      </c>
      <c r="L566" s="55" t="str">
        <f t="shared" si="97"/>
        <v/>
      </c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AA566" s="59"/>
      <c r="AB566" s="59"/>
      <c r="AC566" s="59"/>
      <c r="AD566" s="59"/>
      <c r="AE566" s="59"/>
      <c r="AF566" s="59"/>
      <c r="AG566" s="59"/>
      <c r="AH566" s="65"/>
      <c r="BF566" s="65"/>
      <c r="BG566" s="65"/>
      <c r="BI566" s="65"/>
    </row>
    <row r="567" spans="4:61">
      <c r="D567" s="11" t="str">
        <f t="shared" si="98"/>
        <v/>
      </c>
      <c r="E567" s="11" t="str">
        <f t="shared" si="92"/>
        <v/>
      </c>
      <c r="F567" s="55" t="str">
        <f t="shared" si="93"/>
        <v/>
      </c>
      <c r="G567" s="14" t="str">
        <f t="shared" si="94"/>
        <v/>
      </c>
      <c r="H567" s="55" t="str">
        <f t="shared" si="95"/>
        <v/>
      </c>
      <c r="I567" s="11"/>
      <c r="J567" s="157"/>
      <c r="K567" s="11">
        <f t="shared" si="96"/>
        <v>0</v>
      </c>
      <c r="L567" s="55" t="str">
        <f t="shared" si="97"/>
        <v/>
      </c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AA567" s="59"/>
      <c r="AB567" s="59"/>
      <c r="AC567" s="59"/>
      <c r="AD567" s="59"/>
      <c r="AE567" s="59"/>
      <c r="AF567" s="59"/>
      <c r="AG567" s="59"/>
      <c r="AH567" s="65"/>
      <c r="BF567" s="65"/>
      <c r="BG567" s="65"/>
      <c r="BI567" s="65"/>
    </row>
    <row r="568" spans="4:61">
      <c r="D568" s="11" t="str">
        <f t="shared" si="98"/>
        <v/>
      </c>
      <c r="E568" s="11" t="str">
        <f t="shared" si="92"/>
        <v/>
      </c>
      <c r="F568" s="55" t="str">
        <f t="shared" si="93"/>
        <v/>
      </c>
      <c r="G568" s="14" t="str">
        <f t="shared" si="94"/>
        <v/>
      </c>
      <c r="H568" s="55" t="str">
        <f t="shared" si="95"/>
        <v/>
      </c>
      <c r="I568" s="11"/>
      <c r="J568" s="157"/>
      <c r="K568" s="11">
        <f t="shared" si="96"/>
        <v>0</v>
      </c>
      <c r="L568" s="55" t="str">
        <f t="shared" si="97"/>
        <v/>
      </c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AA568" s="59"/>
      <c r="AB568" s="59"/>
      <c r="AC568" s="59"/>
      <c r="AD568" s="59"/>
      <c r="AE568" s="59"/>
      <c r="AF568" s="59"/>
      <c r="AG568" s="59"/>
      <c r="AH568" s="65"/>
      <c r="BF568" s="65"/>
      <c r="BG568" s="65"/>
      <c r="BI568" s="65"/>
    </row>
    <row r="569" spans="4:61">
      <c r="D569" s="11" t="str">
        <f t="shared" si="98"/>
        <v/>
      </c>
      <c r="E569" s="11" t="str">
        <f t="shared" si="92"/>
        <v/>
      </c>
      <c r="F569" s="55" t="str">
        <f t="shared" si="93"/>
        <v/>
      </c>
      <c r="G569" s="14" t="str">
        <f t="shared" si="94"/>
        <v/>
      </c>
      <c r="H569" s="55" t="str">
        <f t="shared" si="95"/>
        <v/>
      </c>
      <c r="I569" s="11"/>
      <c r="J569" s="157"/>
      <c r="K569" s="11">
        <f t="shared" si="96"/>
        <v>0</v>
      </c>
      <c r="L569" s="55" t="str">
        <f t="shared" si="97"/>
        <v/>
      </c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AA569" s="59"/>
      <c r="AB569" s="59"/>
      <c r="AC569" s="59"/>
      <c r="AD569" s="59"/>
      <c r="AE569" s="59"/>
      <c r="AF569" s="59"/>
      <c r="AG569" s="59"/>
      <c r="AH569" s="65"/>
      <c r="BF569" s="65"/>
      <c r="BG569" s="65"/>
      <c r="BI569" s="65"/>
    </row>
    <row r="570" spans="4:61">
      <c r="D570" s="11" t="str">
        <f t="shared" si="98"/>
        <v/>
      </c>
      <c r="E570" s="11" t="str">
        <f t="shared" si="92"/>
        <v/>
      </c>
      <c r="F570" s="55" t="str">
        <f t="shared" si="93"/>
        <v/>
      </c>
      <c r="G570" s="14" t="str">
        <f t="shared" si="94"/>
        <v/>
      </c>
      <c r="H570" s="55" t="str">
        <f t="shared" si="95"/>
        <v/>
      </c>
      <c r="I570" s="11"/>
      <c r="J570" s="157"/>
      <c r="K570" s="11">
        <f t="shared" si="96"/>
        <v>0</v>
      </c>
      <c r="L570" s="55" t="str">
        <f t="shared" si="97"/>
        <v/>
      </c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AA570" s="59"/>
      <c r="AB570" s="59"/>
      <c r="AC570" s="59"/>
      <c r="AD570" s="59"/>
      <c r="AE570" s="59"/>
      <c r="AF570" s="59"/>
      <c r="AG570" s="59"/>
      <c r="AH570" s="65"/>
      <c r="BF570" s="65"/>
      <c r="BG570" s="65"/>
      <c r="BI570" s="65"/>
    </row>
    <row r="571" spans="4:61">
      <c r="D571" s="11" t="str">
        <f t="shared" si="98"/>
        <v/>
      </c>
      <c r="E571" s="11" t="str">
        <f t="shared" si="92"/>
        <v/>
      </c>
      <c r="F571" s="55" t="str">
        <f t="shared" si="93"/>
        <v/>
      </c>
      <c r="G571" s="14" t="str">
        <f t="shared" si="94"/>
        <v/>
      </c>
      <c r="H571" s="55" t="str">
        <f t="shared" si="95"/>
        <v/>
      </c>
      <c r="I571" s="11"/>
      <c r="J571" s="157"/>
      <c r="K571" s="11">
        <f t="shared" si="96"/>
        <v>0</v>
      </c>
      <c r="L571" s="55" t="str">
        <f t="shared" si="97"/>
        <v/>
      </c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AA571" s="59"/>
      <c r="AB571" s="59"/>
      <c r="AC571" s="59"/>
      <c r="AD571" s="59"/>
      <c r="AE571" s="59"/>
      <c r="AF571" s="59"/>
      <c r="AG571" s="59"/>
      <c r="AH571" s="65"/>
      <c r="BF571" s="65"/>
      <c r="BG571" s="65"/>
      <c r="BI571" s="65"/>
    </row>
    <row r="572" spans="4:61">
      <c r="D572" s="11" t="str">
        <f t="shared" si="98"/>
        <v/>
      </c>
      <c r="E572" s="11" t="str">
        <f t="shared" si="92"/>
        <v/>
      </c>
      <c r="F572" s="55" t="str">
        <f t="shared" si="93"/>
        <v/>
      </c>
      <c r="G572" s="14" t="str">
        <f t="shared" si="94"/>
        <v/>
      </c>
      <c r="H572" s="55" t="str">
        <f t="shared" si="95"/>
        <v/>
      </c>
      <c r="I572" s="11"/>
      <c r="J572" s="157"/>
      <c r="K572" s="11">
        <f t="shared" si="96"/>
        <v>0</v>
      </c>
      <c r="L572" s="55" t="str">
        <f t="shared" si="97"/>
        <v/>
      </c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AA572" s="59"/>
      <c r="AB572" s="59"/>
      <c r="AC572" s="59"/>
      <c r="AD572" s="59"/>
      <c r="AE572" s="59"/>
      <c r="AF572" s="59"/>
      <c r="AG572" s="59"/>
      <c r="AH572" s="65"/>
      <c r="BF572" s="65"/>
      <c r="BG572" s="65"/>
      <c r="BI572" s="65"/>
    </row>
    <row r="573" spans="4:61">
      <c r="D573" s="11" t="str">
        <f t="shared" si="98"/>
        <v/>
      </c>
      <c r="E573" s="11" t="str">
        <f t="shared" si="92"/>
        <v/>
      </c>
      <c r="F573" s="55" t="str">
        <f t="shared" si="93"/>
        <v/>
      </c>
      <c r="G573" s="14" t="str">
        <f t="shared" si="94"/>
        <v/>
      </c>
      <c r="H573" s="55" t="str">
        <f t="shared" si="95"/>
        <v/>
      </c>
      <c r="I573" s="11"/>
      <c r="J573" s="157"/>
      <c r="K573" s="11">
        <f t="shared" si="96"/>
        <v>0</v>
      </c>
      <c r="L573" s="55" t="str">
        <f t="shared" si="97"/>
        <v/>
      </c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AA573" s="59"/>
      <c r="AB573" s="59"/>
      <c r="AC573" s="59"/>
      <c r="AD573" s="59"/>
      <c r="AE573" s="59"/>
      <c r="AF573" s="59"/>
      <c r="AG573" s="59"/>
      <c r="AH573" s="65"/>
      <c r="BF573" s="65"/>
      <c r="BG573" s="65"/>
      <c r="BI573" s="65"/>
    </row>
    <row r="574" spans="4:61">
      <c r="D574" s="11" t="str">
        <f t="shared" si="98"/>
        <v/>
      </c>
      <c r="E574" s="11" t="str">
        <f t="shared" si="92"/>
        <v/>
      </c>
      <c r="F574" s="55" t="str">
        <f t="shared" si="93"/>
        <v/>
      </c>
      <c r="G574" s="14" t="str">
        <f t="shared" si="94"/>
        <v/>
      </c>
      <c r="H574" s="55" t="str">
        <f t="shared" si="95"/>
        <v/>
      </c>
      <c r="I574" s="11"/>
      <c r="J574" s="157"/>
      <c r="K574" s="11">
        <f t="shared" si="96"/>
        <v>0</v>
      </c>
      <c r="L574" s="55" t="str">
        <f t="shared" si="97"/>
        <v/>
      </c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AA574" s="59"/>
      <c r="AB574" s="59"/>
      <c r="AC574" s="59"/>
      <c r="AD574" s="59"/>
      <c r="AE574" s="59"/>
      <c r="AF574" s="59"/>
      <c r="AG574" s="59"/>
      <c r="AH574" s="65"/>
      <c r="BF574" s="65"/>
      <c r="BG574" s="65"/>
      <c r="BI574" s="65"/>
    </row>
    <row r="575" spans="4:61">
      <c r="D575" s="11" t="str">
        <f t="shared" si="98"/>
        <v/>
      </c>
      <c r="E575" s="11" t="str">
        <f t="shared" si="92"/>
        <v/>
      </c>
      <c r="F575" s="55" t="str">
        <f t="shared" si="93"/>
        <v/>
      </c>
      <c r="G575" s="14" t="str">
        <f t="shared" si="94"/>
        <v/>
      </c>
      <c r="H575" s="55" t="str">
        <f t="shared" si="95"/>
        <v/>
      </c>
      <c r="I575" s="11"/>
      <c r="J575" s="157"/>
      <c r="K575" s="11">
        <f t="shared" si="96"/>
        <v>0</v>
      </c>
      <c r="L575" s="55" t="str">
        <f t="shared" si="97"/>
        <v/>
      </c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AA575" s="59"/>
      <c r="AB575" s="59"/>
      <c r="AC575" s="59"/>
      <c r="AD575" s="59"/>
      <c r="AE575" s="59"/>
      <c r="AF575" s="59"/>
      <c r="AG575" s="59"/>
      <c r="AH575" s="65"/>
      <c r="BF575" s="65"/>
      <c r="BG575" s="65"/>
      <c r="BI575" s="65"/>
    </row>
    <row r="576" spans="4:61">
      <c r="D576" s="11" t="str">
        <f t="shared" si="98"/>
        <v/>
      </c>
      <c r="E576" s="11" t="str">
        <f t="shared" si="92"/>
        <v/>
      </c>
      <c r="F576" s="55" t="str">
        <f t="shared" si="93"/>
        <v/>
      </c>
      <c r="G576" s="14" t="str">
        <f t="shared" si="94"/>
        <v/>
      </c>
      <c r="H576" s="55" t="str">
        <f t="shared" si="95"/>
        <v/>
      </c>
      <c r="I576" s="11"/>
      <c r="J576" s="157"/>
      <c r="K576" s="11">
        <f t="shared" si="96"/>
        <v>0</v>
      </c>
      <c r="L576" s="55" t="str">
        <f t="shared" si="97"/>
        <v/>
      </c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AA576" s="59"/>
      <c r="AB576" s="59"/>
      <c r="AC576" s="59"/>
      <c r="AD576" s="59"/>
      <c r="AE576" s="59"/>
      <c r="AF576" s="59"/>
      <c r="AG576" s="59"/>
      <c r="AH576" s="65"/>
      <c r="BF576" s="65"/>
      <c r="BG576" s="65"/>
      <c r="BI576" s="65"/>
    </row>
    <row r="577" spans="4:61">
      <c r="D577" s="11" t="str">
        <f t="shared" si="98"/>
        <v/>
      </c>
      <c r="E577" s="11" t="str">
        <f t="shared" si="92"/>
        <v/>
      </c>
      <c r="F577" s="55" t="str">
        <f t="shared" si="93"/>
        <v/>
      </c>
      <c r="G577" s="14" t="str">
        <f t="shared" si="94"/>
        <v/>
      </c>
      <c r="H577" s="55" t="str">
        <f t="shared" si="95"/>
        <v/>
      </c>
      <c r="I577" s="11"/>
      <c r="J577" s="157"/>
      <c r="K577" s="11">
        <f t="shared" si="96"/>
        <v>0</v>
      </c>
      <c r="L577" s="55" t="str">
        <f t="shared" si="97"/>
        <v/>
      </c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AA577" s="59"/>
      <c r="AB577" s="59"/>
      <c r="AC577" s="59"/>
      <c r="AD577" s="59"/>
      <c r="AE577" s="59"/>
      <c r="AF577" s="59"/>
      <c r="AG577" s="59"/>
      <c r="AH577" s="65"/>
      <c r="BF577" s="65"/>
      <c r="BG577" s="65"/>
      <c r="BI577" s="65"/>
    </row>
    <row r="578" spans="4:61">
      <c r="D578" s="11" t="str">
        <f t="shared" si="98"/>
        <v/>
      </c>
      <c r="E578" s="11" t="str">
        <f t="shared" si="92"/>
        <v/>
      </c>
      <c r="F578" s="55" t="str">
        <f t="shared" si="93"/>
        <v/>
      </c>
      <c r="G578" s="14" t="str">
        <f t="shared" si="94"/>
        <v/>
      </c>
      <c r="H578" s="55" t="str">
        <f t="shared" si="95"/>
        <v/>
      </c>
      <c r="I578" s="11"/>
      <c r="J578" s="157"/>
      <c r="K578" s="11">
        <f t="shared" si="96"/>
        <v>0</v>
      </c>
      <c r="L578" s="55" t="str">
        <f t="shared" si="97"/>
        <v/>
      </c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AA578" s="59"/>
      <c r="AB578" s="59"/>
      <c r="AC578" s="59"/>
      <c r="AD578" s="59"/>
      <c r="AE578" s="59"/>
      <c r="AF578" s="59"/>
      <c r="AG578" s="59"/>
      <c r="AH578" s="65"/>
      <c r="BF578" s="65"/>
      <c r="BG578" s="65"/>
      <c r="BI578" s="65"/>
    </row>
    <row r="579" spans="4:61">
      <c r="D579" s="11" t="str">
        <f t="shared" si="98"/>
        <v/>
      </c>
      <c r="E579" s="11" t="str">
        <f t="shared" si="92"/>
        <v/>
      </c>
      <c r="F579" s="55" t="str">
        <f t="shared" si="93"/>
        <v/>
      </c>
      <c r="G579" s="14" t="str">
        <f t="shared" si="94"/>
        <v/>
      </c>
      <c r="H579" s="55" t="str">
        <f t="shared" si="95"/>
        <v/>
      </c>
      <c r="I579" s="11"/>
      <c r="J579" s="157"/>
      <c r="K579" s="11">
        <f t="shared" si="96"/>
        <v>0</v>
      </c>
      <c r="L579" s="55" t="str">
        <f t="shared" si="97"/>
        <v/>
      </c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AA579" s="59"/>
      <c r="AB579" s="59"/>
      <c r="AC579" s="59"/>
      <c r="AD579" s="59"/>
      <c r="AE579" s="59"/>
      <c r="AF579" s="59"/>
      <c r="AG579" s="59"/>
      <c r="AH579" s="65"/>
      <c r="BF579" s="65"/>
      <c r="BG579" s="65"/>
      <c r="BI579" s="65"/>
    </row>
    <row r="580" spans="4:61">
      <c r="D580" s="11" t="str">
        <f t="shared" si="98"/>
        <v/>
      </c>
      <c r="E580" s="11" t="str">
        <f t="shared" ref="E580:E643" si="99">IF(D580="","",IF(ISERROR(INDEX($A$19:$B$28,MATCH(D580,$A$19:$A$28,0),2)),0,INDEX($A$19:$B$28,MATCH(D580,$A$19:$A$28,0),2)))</f>
        <v/>
      </c>
      <c r="F580" s="55" t="str">
        <f t="shared" ref="F580:F643" si="100">IF(D580="","",IF(emi&gt;(L579*(1+rate/freq)),IF((L579*(1+rate/freq))&lt;0,0,(L579*(1+rate/freq))),emi))</f>
        <v/>
      </c>
      <c r="G580" s="14" t="str">
        <f t="shared" ref="G580:G643" si="101">IF(D580="","",IF(L579&lt;0,0,L579)*rate/freq)</f>
        <v/>
      </c>
      <c r="H580" s="55" t="str">
        <f t="shared" si="95"/>
        <v/>
      </c>
      <c r="I580" s="11"/>
      <c r="J580" s="157"/>
      <c r="K580" s="11">
        <f t="shared" si="96"/>
        <v>0</v>
      </c>
      <c r="L580" s="55" t="str">
        <f t="shared" si="97"/>
        <v/>
      </c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AA580" s="59"/>
      <c r="AB580" s="59"/>
      <c r="AC580" s="59"/>
      <c r="AD580" s="59"/>
      <c r="AE580" s="59"/>
      <c r="AF580" s="59"/>
      <c r="AG580" s="59"/>
      <c r="AH580" s="65"/>
      <c r="BF580" s="65"/>
      <c r="BG580" s="65"/>
      <c r="BI580" s="65"/>
    </row>
    <row r="581" spans="4:61">
      <c r="D581" s="11" t="str">
        <f t="shared" si="98"/>
        <v/>
      </c>
      <c r="E581" s="11" t="str">
        <f t="shared" si="99"/>
        <v/>
      </c>
      <c r="F581" s="55" t="str">
        <f t="shared" si="100"/>
        <v/>
      </c>
      <c r="G581" s="14" t="str">
        <f t="shared" si="101"/>
        <v/>
      </c>
      <c r="H581" s="55" t="str">
        <f t="shared" ref="H581:H644" si="102">IF(D581="","",F581-G581)</f>
        <v/>
      </c>
      <c r="I581" s="11"/>
      <c r="J581" s="157"/>
      <c r="K581" s="11">
        <f t="shared" ref="K581:K644" si="103">IF(L580=0,0,J581)</f>
        <v>0</v>
      </c>
      <c r="L581" s="55" t="str">
        <f t="shared" ref="L581:L644" si="104">IF(D581="","",IF(L580&lt;=0,0,IF(L580+E581-H581-I581-K581&lt;0,0,L580+E581-H581-I581-K581)))</f>
        <v/>
      </c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AA581" s="59"/>
      <c r="AB581" s="59"/>
      <c r="AC581" s="59"/>
      <c r="AD581" s="59"/>
      <c r="AE581" s="59"/>
      <c r="AF581" s="59"/>
      <c r="AG581" s="59"/>
      <c r="AH581" s="65"/>
      <c r="BF581" s="65"/>
      <c r="BG581" s="65"/>
      <c r="BI581" s="65"/>
    </row>
    <row r="582" spans="4:61">
      <c r="D582" s="11" t="str">
        <f t="shared" si="98"/>
        <v/>
      </c>
      <c r="E582" s="11" t="str">
        <f t="shared" si="99"/>
        <v/>
      </c>
      <c r="F582" s="55" t="str">
        <f t="shared" si="100"/>
        <v/>
      </c>
      <c r="G582" s="14" t="str">
        <f t="shared" si="101"/>
        <v/>
      </c>
      <c r="H582" s="55" t="str">
        <f t="shared" si="102"/>
        <v/>
      </c>
      <c r="I582" s="11"/>
      <c r="J582" s="157"/>
      <c r="K582" s="11">
        <f t="shared" si="103"/>
        <v>0</v>
      </c>
      <c r="L582" s="55" t="str">
        <f t="shared" si="104"/>
        <v/>
      </c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AA582" s="59"/>
      <c r="AB582" s="59"/>
      <c r="AC582" s="59"/>
      <c r="AD582" s="59"/>
      <c r="AE582" s="59"/>
      <c r="AF582" s="59"/>
      <c r="AG582" s="59"/>
      <c r="AH582" s="65"/>
      <c r="BF582" s="65"/>
      <c r="BG582" s="65"/>
      <c r="BI582" s="65"/>
    </row>
    <row r="583" spans="4:61">
      <c r="D583" s="11" t="str">
        <f t="shared" si="98"/>
        <v/>
      </c>
      <c r="E583" s="11" t="str">
        <f t="shared" si="99"/>
        <v/>
      </c>
      <c r="F583" s="55" t="str">
        <f t="shared" si="100"/>
        <v/>
      </c>
      <c r="G583" s="14" t="str">
        <f t="shared" si="101"/>
        <v/>
      </c>
      <c r="H583" s="55" t="str">
        <f t="shared" si="102"/>
        <v/>
      </c>
      <c r="I583" s="11"/>
      <c r="J583" s="157"/>
      <c r="K583" s="11">
        <f t="shared" si="103"/>
        <v>0</v>
      </c>
      <c r="L583" s="55" t="str">
        <f t="shared" si="104"/>
        <v/>
      </c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AA583" s="59"/>
      <c r="AB583" s="59"/>
      <c r="AC583" s="59"/>
      <c r="AD583" s="59"/>
      <c r="AE583" s="59"/>
      <c r="AF583" s="59"/>
      <c r="AG583" s="59"/>
      <c r="AH583" s="65"/>
      <c r="BF583" s="65"/>
      <c r="BG583" s="65"/>
      <c r="BI583" s="65"/>
    </row>
    <row r="584" spans="4:61">
      <c r="D584" s="11" t="str">
        <f t="shared" si="98"/>
        <v/>
      </c>
      <c r="E584" s="11" t="str">
        <f t="shared" si="99"/>
        <v/>
      </c>
      <c r="F584" s="55" t="str">
        <f t="shared" si="100"/>
        <v/>
      </c>
      <c r="G584" s="14" t="str">
        <f t="shared" si="101"/>
        <v/>
      </c>
      <c r="H584" s="55" t="str">
        <f t="shared" si="102"/>
        <v/>
      </c>
      <c r="I584" s="11"/>
      <c r="J584" s="157"/>
      <c r="K584" s="11">
        <f t="shared" si="103"/>
        <v>0</v>
      </c>
      <c r="L584" s="55" t="str">
        <f t="shared" si="104"/>
        <v/>
      </c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AA584" s="59"/>
      <c r="AB584" s="59"/>
      <c r="AC584" s="59"/>
      <c r="AD584" s="59"/>
      <c r="AE584" s="59"/>
      <c r="AF584" s="59"/>
      <c r="AG584" s="59"/>
      <c r="AH584" s="65"/>
      <c r="BF584" s="65"/>
      <c r="BG584" s="65"/>
      <c r="BI584" s="65"/>
    </row>
    <row r="585" spans="4:61">
      <c r="D585" s="11" t="str">
        <f t="shared" si="98"/>
        <v/>
      </c>
      <c r="E585" s="11" t="str">
        <f t="shared" si="99"/>
        <v/>
      </c>
      <c r="F585" s="55" t="str">
        <f t="shared" si="100"/>
        <v/>
      </c>
      <c r="G585" s="14" t="str">
        <f t="shared" si="101"/>
        <v/>
      </c>
      <c r="H585" s="55" t="str">
        <f t="shared" si="102"/>
        <v/>
      </c>
      <c r="I585" s="11"/>
      <c r="J585" s="157"/>
      <c r="K585" s="11">
        <f t="shared" si="103"/>
        <v>0</v>
      </c>
      <c r="L585" s="55" t="str">
        <f t="shared" si="104"/>
        <v/>
      </c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AA585" s="59"/>
      <c r="AB585" s="59"/>
      <c r="AC585" s="59"/>
      <c r="AD585" s="59"/>
      <c r="AE585" s="59"/>
      <c r="AF585" s="59"/>
      <c r="AG585" s="59"/>
      <c r="AH585" s="65"/>
      <c r="BF585" s="65"/>
      <c r="BG585" s="65"/>
      <c r="BI585" s="65"/>
    </row>
    <row r="586" spans="4:61">
      <c r="D586" s="11" t="str">
        <f t="shared" si="98"/>
        <v/>
      </c>
      <c r="E586" s="11" t="str">
        <f t="shared" si="99"/>
        <v/>
      </c>
      <c r="F586" s="55" t="str">
        <f t="shared" si="100"/>
        <v/>
      </c>
      <c r="G586" s="14" t="str">
        <f t="shared" si="101"/>
        <v/>
      </c>
      <c r="H586" s="55" t="str">
        <f t="shared" si="102"/>
        <v/>
      </c>
      <c r="I586" s="11"/>
      <c r="J586" s="157"/>
      <c r="K586" s="11">
        <f t="shared" si="103"/>
        <v>0</v>
      </c>
      <c r="L586" s="55" t="str">
        <f t="shared" si="104"/>
        <v/>
      </c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AA586" s="59"/>
      <c r="AB586" s="59"/>
      <c r="AC586" s="59"/>
      <c r="AD586" s="59"/>
      <c r="AE586" s="59"/>
      <c r="AF586" s="59"/>
      <c r="AG586" s="59"/>
      <c r="AH586" s="65"/>
      <c r="BF586" s="65"/>
      <c r="BG586" s="65"/>
      <c r="BI586" s="65"/>
    </row>
    <row r="587" spans="4:61">
      <c r="D587" s="11" t="str">
        <f t="shared" si="98"/>
        <v/>
      </c>
      <c r="E587" s="11" t="str">
        <f t="shared" si="99"/>
        <v/>
      </c>
      <c r="F587" s="55" t="str">
        <f t="shared" si="100"/>
        <v/>
      </c>
      <c r="G587" s="14" t="str">
        <f t="shared" si="101"/>
        <v/>
      </c>
      <c r="H587" s="55" t="str">
        <f t="shared" si="102"/>
        <v/>
      </c>
      <c r="I587" s="11"/>
      <c r="J587" s="157"/>
      <c r="K587" s="11">
        <f t="shared" si="103"/>
        <v>0</v>
      </c>
      <c r="L587" s="55" t="str">
        <f t="shared" si="104"/>
        <v/>
      </c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AA587" s="59"/>
      <c r="AB587" s="59"/>
      <c r="AC587" s="59"/>
      <c r="AD587" s="59"/>
      <c r="AE587" s="59"/>
      <c r="AF587" s="59"/>
      <c r="AG587" s="59"/>
      <c r="AH587" s="65"/>
      <c r="BF587" s="65"/>
      <c r="BG587" s="65"/>
      <c r="BI587" s="65"/>
    </row>
    <row r="588" spans="4:61">
      <c r="D588" s="11" t="str">
        <f t="shared" si="98"/>
        <v/>
      </c>
      <c r="E588" s="11" t="str">
        <f t="shared" si="99"/>
        <v/>
      </c>
      <c r="F588" s="55" t="str">
        <f t="shared" si="100"/>
        <v/>
      </c>
      <c r="G588" s="14" t="str">
        <f t="shared" si="101"/>
        <v/>
      </c>
      <c r="H588" s="55" t="str">
        <f t="shared" si="102"/>
        <v/>
      </c>
      <c r="I588" s="11"/>
      <c r="J588" s="157"/>
      <c r="K588" s="11">
        <f t="shared" si="103"/>
        <v>0</v>
      </c>
      <c r="L588" s="55" t="str">
        <f t="shared" si="104"/>
        <v/>
      </c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AA588" s="59"/>
      <c r="AB588" s="59"/>
      <c r="AC588" s="59"/>
      <c r="AD588" s="59"/>
      <c r="AE588" s="59"/>
      <c r="AF588" s="59"/>
      <c r="AG588" s="59"/>
      <c r="AH588" s="65"/>
      <c r="BF588" s="65"/>
      <c r="BG588" s="65"/>
      <c r="BI588" s="65"/>
    </row>
    <row r="589" spans="4:61">
      <c r="D589" s="11" t="str">
        <f t="shared" si="98"/>
        <v/>
      </c>
      <c r="E589" s="11" t="str">
        <f t="shared" si="99"/>
        <v/>
      </c>
      <c r="F589" s="55" t="str">
        <f t="shared" si="100"/>
        <v/>
      </c>
      <c r="G589" s="14" t="str">
        <f t="shared" si="101"/>
        <v/>
      </c>
      <c r="H589" s="55" t="str">
        <f t="shared" si="102"/>
        <v/>
      </c>
      <c r="I589" s="11"/>
      <c r="J589" s="157"/>
      <c r="K589" s="11">
        <f t="shared" si="103"/>
        <v>0</v>
      </c>
      <c r="L589" s="55" t="str">
        <f t="shared" si="104"/>
        <v/>
      </c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AA589" s="59"/>
      <c r="AB589" s="59"/>
      <c r="AC589" s="59"/>
      <c r="AD589" s="59"/>
      <c r="AE589" s="59"/>
      <c r="AF589" s="59"/>
      <c r="AG589" s="59"/>
      <c r="AH589" s="65"/>
      <c r="BF589" s="65"/>
      <c r="BG589" s="65"/>
      <c r="BI589" s="65"/>
    </row>
    <row r="590" spans="4:61">
      <c r="D590" s="11" t="str">
        <f t="shared" si="98"/>
        <v/>
      </c>
      <c r="E590" s="11" t="str">
        <f t="shared" si="99"/>
        <v/>
      </c>
      <c r="F590" s="55" t="str">
        <f t="shared" si="100"/>
        <v/>
      </c>
      <c r="G590" s="14" t="str">
        <f t="shared" si="101"/>
        <v/>
      </c>
      <c r="H590" s="55" t="str">
        <f t="shared" si="102"/>
        <v/>
      </c>
      <c r="I590" s="11"/>
      <c r="J590" s="157"/>
      <c r="K590" s="11">
        <f t="shared" si="103"/>
        <v>0</v>
      </c>
      <c r="L590" s="55" t="str">
        <f t="shared" si="104"/>
        <v/>
      </c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AA590" s="59"/>
      <c r="AB590" s="59"/>
      <c r="AC590" s="59"/>
      <c r="AD590" s="59"/>
      <c r="AE590" s="59"/>
      <c r="AF590" s="59"/>
      <c r="AG590" s="59"/>
      <c r="AH590" s="65"/>
      <c r="BF590" s="65"/>
      <c r="BG590" s="65"/>
      <c r="BI590" s="65"/>
    </row>
    <row r="591" spans="4:61">
      <c r="D591" s="11" t="str">
        <f t="shared" si="98"/>
        <v/>
      </c>
      <c r="E591" s="11" t="str">
        <f t="shared" si="99"/>
        <v/>
      </c>
      <c r="F591" s="55" t="str">
        <f t="shared" si="100"/>
        <v/>
      </c>
      <c r="G591" s="14" t="str">
        <f t="shared" si="101"/>
        <v/>
      </c>
      <c r="H591" s="55" t="str">
        <f t="shared" si="102"/>
        <v/>
      </c>
      <c r="I591" s="11"/>
      <c r="J591" s="157"/>
      <c r="K591" s="11">
        <f t="shared" si="103"/>
        <v>0</v>
      </c>
      <c r="L591" s="55" t="str">
        <f t="shared" si="104"/>
        <v/>
      </c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AA591" s="59"/>
      <c r="AB591" s="59"/>
      <c r="AC591" s="59"/>
      <c r="AD591" s="59"/>
      <c r="AE591" s="59"/>
      <c r="AF591" s="59"/>
      <c r="AG591" s="59"/>
      <c r="AH591" s="65"/>
      <c r="BF591" s="65"/>
      <c r="BG591" s="65"/>
      <c r="BI591" s="65"/>
    </row>
    <row r="592" spans="4:61">
      <c r="D592" s="11" t="str">
        <f t="shared" si="98"/>
        <v/>
      </c>
      <c r="E592" s="11" t="str">
        <f t="shared" si="99"/>
        <v/>
      </c>
      <c r="F592" s="55" t="str">
        <f t="shared" si="100"/>
        <v/>
      </c>
      <c r="G592" s="14" t="str">
        <f t="shared" si="101"/>
        <v/>
      </c>
      <c r="H592" s="55" t="str">
        <f t="shared" si="102"/>
        <v/>
      </c>
      <c r="I592" s="11"/>
      <c r="J592" s="157"/>
      <c r="K592" s="11">
        <f t="shared" si="103"/>
        <v>0</v>
      </c>
      <c r="L592" s="55" t="str">
        <f t="shared" si="104"/>
        <v/>
      </c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AA592" s="59"/>
      <c r="AB592" s="59"/>
      <c r="AC592" s="59"/>
      <c r="AD592" s="59"/>
      <c r="AE592" s="59"/>
      <c r="AF592" s="59"/>
      <c r="AG592" s="59"/>
      <c r="AH592" s="65"/>
      <c r="BF592" s="65"/>
      <c r="BG592" s="65"/>
      <c r="BI592" s="65"/>
    </row>
    <row r="593" spans="4:61">
      <c r="D593" s="11" t="str">
        <f t="shared" si="98"/>
        <v/>
      </c>
      <c r="E593" s="11" t="str">
        <f t="shared" si="99"/>
        <v/>
      </c>
      <c r="F593" s="55" t="str">
        <f t="shared" si="100"/>
        <v/>
      </c>
      <c r="G593" s="14" t="str">
        <f t="shared" si="101"/>
        <v/>
      </c>
      <c r="H593" s="55" t="str">
        <f t="shared" si="102"/>
        <v/>
      </c>
      <c r="I593" s="11"/>
      <c r="J593" s="157"/>
      <c r="K593" s="11">
        <f t="shared" si="103"/>
        <v>0</v>
      </c>
      <c r="L593" s="55" t="str">
        <f t="shared" si="104"/>
        <v/>
      </c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AA593" s="59"/>
      <c r="AB593" s="59"/>
      <c r="AC593" s="59"/>
      <c r="AD593" s="59"/>
      <c r="AE593" s="59"/>
      <c r="AF593" s="59"/>
      <c r="AG593" s="59"/>
      <c r="AH593" s="65"/>
      <c r="BF593" s="65"/>
      <c r="BG593" s="65"/>
      <c r="BI593" s="65"/>
    </row>
    <row r="594" spans="4:61">
      <c r="D594" s="11" t="str">
        <f t="shared" si="98"/>
        <v/>
      </c>
      <c r="E594" s="11" t="str">
        <f t="shared" si="99"/>
        <v/>
      </c>
      <c r="F594" s="55" t="str">
        <f t="shared" si="100"/>
        <v/>
      </c>
      <c r="G594" s="14" t="str">
        <f t="shared" si="101"/>
        <v/>
      </c>
      <c r="H594" s="55" t="str">
        <f t="shared" si="102"/>
        <v/>
      </c>
      <c r="I594" s="11"/>
      <c r="J594" s="157"/>
      <c r="K594" s="11">
        <f t="shared" si="103"/>
        <v>0</v>
      </c>
      <c r="L594" s="55" t="str">
        <f t="shared" si="104"/>
        <v/>
      </c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AA594" s="59"/>
      <c r="AB594" s="59"/>
      <c r="AC594" s="59"/>
      <c r="AD594" s="59"/>
      <c r="AE594" s="59"/>
      <c r="AF594" s="59"/>
      <c r="AG594" s="59"/>
      <c r="AH594" s="65"/>
      <c r="BF594" s="65"/>
      <c r="BG594" s="65"/>
      <c r="BI594" s="65"/>
    </row>
    <row r="595" spans="4:61">
      <c r="D595" s="11" t="str">
        <f t="shared" si="98"/>
        <v/>
      </c>
      <c r="E595" s="11" t="str">
        <f t="shared" si="99"/>
        <v/>
      </c>
      <c r="F595" s="55" t="str">
        <f t="shared" si="100"/>
        <v/>
      </c>
      <c r="G595" s="14" t="str">
        <f t="shared" si="101"/>
        <v/>
      </c>
      <c r="H595" s="55" t="str">
        <f t="shared" si="102"/>
        <v/>
      </c>
      <c r="I595" s="11"/>
      <c r="J595" s="157"/>
      <c r="K595" s="11">
        <f t="shared" si="103"/>
        <v>0</v>
      </c>
      <c r="L595" s="55" t="str">
        <f t="shared" si="104"/>
        <v/>
      </c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AA595" s="59"/>
      <c r="AB595" s="59"/>
      <c r="AC595" s="59"/>
      <c r="AD595" s="59"/>
      <c r="AE595" s="59"/>
      <c r="AF595" s="59"/>
      <c r="AG595" s="59"/>
      <c r="AH595" s="65"/>
      <c r="BF595" s="65"/>
      <c r="BG595" s="65"/>
      <c r="BI595" s="65"/>
    </row>
    <row r="596" spans="4:61">
      <c r="D596" s="11" t="str">
        <f t="shared" si="98"/>
        <v/>
      </c>
      <c r="E596" s="11" t="str">
        <f t="shared" si="99"/>
        <v/>
      </c>
      <c r="F596" s="55" t="str">
        <f t="shared" si="100"/>
        <v/>
      </c>
      <c r="G596" s="14" t="str">
        <f t="shared" si="101"/>
        <v/>
      </c>
      <c r="H596" s="55" t="str">
        <f t="shared" si="102"/>
        <v/>
      </c>
      <c r="I596" s="11"/>
      <c r="J596" s="157"/>
      <c r="K596" s="11">
        <f t="shared" si="103"/>
        <v>0</v>
      </c>
      <c r="L596" s="55" t="str">
        <f t="shared" si="104"/>
        <v/>
      </c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AA596" s="59"/>
      <c r="AB596" s="59"/>
      <c r="AC596" s="59"/>
      <c r="AD596" s="59"/>
      <c r="AE596" s="59"/>
      <c r="AF596" s="59"/>
      <c r="AG596" s="59"/>
      <c r="AH596" s="65"/>
      <c r="BF596" s="65"/>
      <c r="BG596" s="65"/>
      <c r="BI596" s="65"/>
    </row>
    <row r="597" spans="4:61">
      <c r="D597" s="11" t="str">
        <f t="shared" si="98"/>
        <v/>
      </c>
      <c r="E597" s="11" t="str">
        <f t="shared" si="99"/>
        <v/>
      </c>
      <c r="F597" s="55" t="str">
        <f t="shared" si="100"/>
        <v/>
      </c>
      <c r="G597" s="14" t="str">
        <f t="shared" si="101"/>
        <v/>
      </c>
      <c r="H597" s="55" t="str">
        <f t="shared" si="102"/>
        <v/>
      </c>
      <c r="I597" s="11"/>
      <c r="J597" s="157"/>
      <c r="K597" s="11">
        <f t="shared" si="103"/>
        <v>0</v>
      </c>
      <c r="L597" s="55" t="str">
        <f t="shared" si="104"/>
        <v/>
      </c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AA597" s="59"/>
      <c r="AB597" s="59"/>
      <c r="AC597" s="59"/>
      <c r="AD597" s="59"/>
      <c r="AE597" s="59"/>
      <c r="AF597" s="59"/>
      <c r="AG597" s="59"/>
      <c r="AH597" s="65"/>
      <c r="BF597" s="65"/>
      <c r="BG597" s="65"/>
      <c r="BI597" s="65"/>
    </row>
    <row r="598" spans="4:61">
      <c r="D598" s="11" t="str">
        <f t="shared" si="98"/>
        <v/>
      </c>
      <c r="E598" s="11" t="str">
        <f t="shared" si="99"/>
        <v/>
      </c>
      <c r="F598" s="55" t="str">
        <f t="shared" si="100"/>
        <v/>
      </c>
      <c r="G598" s="14" t="str">
        <f t="shared" si="101"/>
        <v/>
      </c>
      <c r="H598" s="55" t="str">
        <f t="shared" si="102"/>
        <v/>
      </c>
      <c r="I598" s="11"/>
      <c r="J598" s="157"/>
      <c r="K598" s="11">
        <f t="shared" si="103"/>
        <v>0</v>
      </c>
      <c r="L598" s="55" t="str">
        <f t="shared" si="104"/>
        <v/>
      </c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AA598" s="59"/>
      <c r="AB598" s="59"/>
      <c r="AC598" s="59"/>
      <c r="AD598" s="59"/>
      <c r="AE598" s="59"/>
      <c r="AF598" s="59"/>
      <c r="AG598" s="59"/>
      <c r="AH598" s="65"/>
      <c r="BF598" s="65"/>
      <c r="BG598" s="65"/>
      <c r="BI598" s="65"/>
    </row>
    <row r="599" spans="4:61">
      <c r="D599" s="11" t="str">
        <f t="shared" si="98"/>
        <v/>
      </c>
      <c r="E599" s="11" t="str">
        <f t="shared" si="99"/>
        <v/>
      </c>
      <c r="F599" s="55" t="str">
        <f t="shared" si="100"/>
        <v/>
      </c>
      <c r="G599" s="14" t="str">
        <f t="shared" si="101"/>
        <v/>
      </c>
      <c r="H599" s="55" t="str">
        <f t="shared" si="102"/>
        <v/>
      </c>
      <c r="I599" s="11"/>
      <c r="J599" s="157"/>
      <c r="K599" s="11">
        <f t="shared" si="103"/>
        <v>0</v>
      </c>
      <c r="L599" s="55" t="str">
        <f t="shared" si="104"/>
        <v/>
      </c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AA599" s="59"/>
      <c r="AB599" s="59"/>
      <c r="AC599" s="59"/>
      <c r="AD599" s="59"/>
      <c r="AE599" s="59"/>
      <c r="AF599" s="59"/>
      <c r="AG599" s="59"/>
      <c r="AH599" s="65"/>
      <c r="BF599" s="65"/>
      <c r="BG599" s="65"/>
      <c r="BI599" s="65"/>
    </row>
    <row r="600" spans="4:61">
      <c r="D600" s="11" t="str">
        <f t="shared" si="98"/>
        <v/>
      </c>
      <c r="E600" s="11" t="str">
        <f t="shared" si="99"/>
        <v/>
      </c>
      <c r="F600" s="55" t="str">
        <f t="shared" si="100"/>
        <v/>
      </c>
      <c r="G600" s="14" t="str">
        <f t="shared" si="101"/>
        <v/>
      </c>
      <c r="H600" s="55" t="str">
        <f t="shared" si="102"/>
        <v/>
      </c>
      <c r="I600" s="11"/>
      <c r="J600" s="157"/>
      <c r="K600" s="11">
        <f t="shared" si="103"/>
        <v>0</v>
      </c>
      <c r="L600" s="55" t="str">
        <f t="shared" si="104"/>
        <v/>
      </c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AA600" s="59"/>
      <c r="AB600" s="59"/>
      <c r="AC600" s="59"/>
      <c r="AD600" s="59"/>
      <c r="AE600" s="59"/>
      <c r="AF600" s="59"/>
      <c r="AG600" s="59"/>
      <c r="AH600" s="65"/>
      <c r="BF600" s="65"/>
      <c r="BG600" s="65"/>
      <c r="BI600" s="65"/>
    </row>
    <row r="601" spans="4:61">
      <c r="D601" s="11" t="str">
        <f t="shared" si="98"/>
        <v/>
      </c>
      <c r="E601" s="11" t="str">
        <f t="shared" si="99"/>
        <v/>
      </c>
      <c r="F601" s="55" t="str">
        <f t="shared" si="100"/>
        <v/>
      </c>
      <c r="G601" s="14" t="str">
        <f t="shared" si="101"/>
        <v/>
      </c>
      <c r="H601" s="55" t="str">
        <f t="shared" si="102"/>
        <v/>
      </c>
      <c r="I601" s="11"/>
      <c r="J601" s="157"/>
      <c r="K601" s="11">
        <f t="shared" si="103"/>
        <v>0</v>
      </c>
      <c r="L601" s="55" t="str">
        <f t="shared" si="104"/>
        <v/>
      </c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AA601" s="59"/>
      <c r="AB601" s="59"/>
      <c r="AC601" s="59"/>
      <c r="AD601" s="59"/>
      <c r="AE601" s="59"/>
      <c r="AF601" s="59"/>
      <c r="AG601" s="59"/>
      <c r="AH601" s="65"/>
      <c r="BF601" s="65"/>
      <c r="BG601" s="65"/>
      <c r="BI601" s="65"/>
    </row>
    <row r="602" spans="4:61">
      <c r="D602" s="11" t="str">
        <f t="shared" si="98"/>
        <v/>
      </c>
      <c r="E602" s="11" t="str">
        <f t="shared" si="99"/>
        <v/>
      </c>
      <c r="F602" s="55" t="str">
        <f t="shared" si="100"/>
        <v/>
      </c>
      <c r="G602" s="14" t="str">
        <f t="shared" si="101"/>
        <v/>
      </c>
      <c r="H602" s="55" t="str">
        <f t="shared" si="102"/>
        <v/>
      </c>
      <c r="I602" s="11"/>
      <c r="J602" s="157"/>
      <c r="K602" s="11">
        <f t="shared" si="103"/>
        <v>0</v>
      </c>
      <c r="L602" s="55" t="str">
        <f t="shared" si="104"/>
        <v/>
      </c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AA602" s="59"/>
      <c r="AB602" s="59"/>
      <c r="AC602" s="59"/>
      <c r="AD602" s="59"/>
      <c r="AE602" s="59"/>
      <c r="AF602" s="59"/>
      <c r="AG602" s="59"/>
      <c r="AH602" s="65"/>
      <c r="BF602" s="65"/>
      <c r="BG602" s="65"/>
      <c r="BI602" s="65"/>
    </row>
    <row r="603" spans="4:61">
      <c r="D603" s="11" t="str">
        <f t="shared" si="98"/>
        <v/>
      </c>
      <c r="E603" s="11" t="str">
        <f t="shared" si="99"/>
        <v/>
      </c>
      <c r="F603" s="55" t="str">
        <f t="shared" si="100"/>
        <v/>
      </c>
      <c r="G603" s="14" t="str">
        <f t="shared" si="101"/>
        <v/>
      </c>
      <c r="H603" s="55" t="str">
        <f t="shared" si="102"/>
        <v/>
      </c>
      <c r="I603" s="11"/>
      <c r="J603" s="157"/>
      <c r="K603" s="11">
        <f t="shared" si="103"/>
        <v>0</v>
      </c>
      <c r="L603" s="55" t="str">
        <f t="shared" si="104"/>
        <v/>
      </c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AA603" s="59"/>
      <c r="AB603" s="59"/>
      <c r="AC603" s="59"/>
      <c r="AD603" s="59"/>
      <c r="AE603" s="59"/>
      <c r="AF603" s="59"/>
      <c r="AG603" s="59"/>
      <c r="AH603" s="65"/>
      <c r="BF603" s="65"/>
      <c r="BG603" s="65"/>
      <c r="BI603" s="65"/>
    </row>
    <row r="604" spans="4:61">
      <c r="D604" s="11" t="str">
        <f t="shared" si="98"/>
        <v/>
      </c>
      <c r="E604" s="11" t="str">
        <f t="shared" si="99"/>
        <v/>
      </c>
      <c r="F604" s="55" t="str">
        <f t="shared" si="100"/>
        <v/>
      </c>
      <c r="G604" s="14" t="str">
        <f t="shared" si="101"/>
        <v/>
      </c>
      <c r="H604" s="55" t="str">
        <f t="shared" si="102"/>
        <v/>
      </c>
      <c r="I604" s="11"/>
      <c r="J604" s="157"/>
      <c r="K604" s="11">
        <f t="shared" si="103"/>
        <v>0</v>
      </c>
      <c r="L604" s="55" t="str">
        <f t="shared" si="104"/>
        <v/>
      </c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AA604" s="59"/>
      <c r="AB604" s="59"/>
      <c r="AC604" s="59"/>
      <c r="AD604" s="59"/>
      <c r="AE604" s="59"/>
      <c r="AF604" s="59"/>
      <c r="AG604" s="59"/>
      <c r="AH604" s="65"/>
      <c r="BF604" s="65"/>
      <c r="BG604" s="65"/>
      <c r="BI604" s="65"/>
    </row>
    <row r="605" spans="4:61">
      <c r="D605" s="11" t="str">
        <f t="shared" si="98"/>
        <v/>
      </c>
      <c r="E605" s="11" t="str">
        <f t="shared" si="99"/>
        <v/>
      </c>
      <c r="F605" s="55" t="str">
        <f t="shared" si="100"/>
        <v/>
      </c>
      <c r="G605" s="14" t="str">
        <f t="shared" si="101"/>
        <v/>
      </c>
      <c r="H605" s="55" t="str">
        <f t="shared" si="102"/>
        <v/>
      </c>
      <c r="I605" s="11"/>
      <c r="J605" s="157"/>
      <c r="K605" s="11">
        <f t="shared" si="103"/>
        <v>0</v>
      </c>
      <c r="L605" s="55" t="str">
        <f t="shared" si="104"/>
        <v/>
      </c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AA605" s="59"/>
      <c r="AB605" s="59"/>
      <c r="AC605" s="59"/>
      <c r="AD605" s="59"/>
      <c r="AE605" s="59"/>
      <c r="AF605" s="59"/>
      <c r="AG605" s="59"/>
      <c r="AH605" s="65"/>
      <c r="BF605" s="65"/>
      <c r="BG605" s="65"/>
      <c r="BI605" s="65"/>
    </row>
    <row r="606" spans="4:61">
      <c r="D606" s="11" t="str">
        <f t="shared" si="98"/>
        <v/>
      </c>
      <c r="E606" s="11" t="str">
        <f t="shared" si="99"/>
        <v/>
      </c>
      <c r="F606" s="55" t="str">
        <f t="shared" si="100"/>
        <v/>
      </c>
      <c r="G606" s="14" t="str">
        <f t="shared" si="101"/>
        <v/>
      </c>
      <c r="H606" s="55" t="str">
        <f t="shared" si="102"/>
        <v/>
      </c>
      <c r="I606" s="11"/>
      <c r="J606" s="157"/>
      <c r="K606" s="11">
        <f t="shared" si="103"/>
        <v>0</v>
      </c>
      <c r="L606" s="55" t="str">
        <f t="shared" si="104"/>
        <v/>
      </c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AA606" s="59"/>
      <c r="AB606" s="59"/>
      <c r="AC606" s="59"/>
      <c r="AD606" s="59"/>
      <c r="AE606" s="59"/>
      <c r="AF606" s="59"/>
      <c r="AG606" s="59"/>
      <c r="AH606" s="65"/>
      <c r="BF606" s="65"/>
      <c r="BG606" s="65"/>
      <c r="BI606" s="65"/>
    </row>
    <row r="607" spans="4:61">
      <c r="D607" s="11" t="str">
        <f t="shared" si="98"/>
        <v/>
      </c>
      <c r="E607" s="11" t="str">
        <f t="shared" si="99"/>
        <v/>
      </c>
      <c r="F607" s="55" t="str">
        <f t="shared" si="100"/>
        <v/>
      </c>
      <c r="G607" s="14" t="str">
        <f t="shared" si="101"/>
        <v/>
      </c>
      <c r="H607" s="55" t="str">
        <f t="shared" si="102"/>
        <v/>
      </c>
      <c r="I607" s="11"/>
      <c r="J607" s="157"/>
      <c r="K607" s="11">
        <f t="shared" si="103"/>
        <v>0</v>
      </c>
      <c r="L607" s="55" t="str">
        <f t="shared" si="104"/>
        <v/>
      </c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AA607" s="59"/>
      <c r="AB607" s="59"/>
      <c r="AC607" s="59"/>
      <c r="AD607" s="59"/>
      <c r="AE607" s="59"/>
      <c r="AF607" s="59"/>
      <c r="AG607" s="59"/>
      <c r="AH607" s="65"/>
      <c r="BF607" s="65"/>
      <c r="BG607" s="65"/>
      <c r="BI607" s="65"/>
    </row>
    <row r="608" spans="4:61">
      <c r="D608" s="11" t="str">
        <f t="shared" si="98"/>
        <v/>
      </c>
      <c r="E608" s="11" t="str">
        <f t="shared" si="99"/>
        <v/>
      </c>
      <c r="F608" s="55" t="str">
        <f t="shared" si="100"/>
        <v/>
      </c>
      <c r="G608" s="14" t="str">
        <f t="shared" si="101"/>
        <v/>
      </c>
      <c r="H608" s="55" t="str">
        <f t="shared" si="102"/>
        <v/>
      </c>
      <c r="I608" s="11"/>
      <c r="J608" s="157"/>
      <c r="K608" s="11">
        <f t="shared" si="103"/>
        <v>0</v>
      </c>
      <c r="L608" s="55" t="str">
        <f t="shared" si="104"/>
        <v/>
      </c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AA608" s="59"/>
      <c r="AB608" s="59"/>
      <c r="AC608" s="59"/>
      <c r="AD608" s="59"/>
      <c r="AE608" s="59"/>
      <c r="AF608" s="59"/>
      <c r="AG608" s="59"/>
      <c r="AH608" s="65"/>
      <c r="BF608" s="65"/>
      <c r="BG608" s="65"/>
      <c r="BI608" s="65"/>
    </row>
    <row r="609" spans="4:61">
      <c r="D609" s="11" t="str">
        <f t="shared" si="98"/>
        <v/>
      </c>
      <c r="E609" s="11" t="str">
        <f t="shared" si="99"/>
        <v/>
      </c>
      <c r="F609" s="55" t="str">
        <f t="shared" si="100"/>
        <v/>
      </c>
      <c r="G609" s="14" t="str">
        <f t="shared" si="101"/>
        <v/>
      </c>
      <c r="H609" s="55" t="str">
        <f t="shared" si="102"/>
        <v/>
      </c>
      <c r="I609" s="11"/>
      <c r="J609" s="157"/>
      <c r="K609" s="11">
        <f t="shared" si="103"/>
        <v>0</v>
      </c>
      <c r="L609" s="55" t="str">
        <f t="shared" si="104"/>
        <v/>
      </c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AA609" s="59"/>
      <c r="AB609" s="59"/>
      <c r="AC609" s="59"/>
      <c r="AD609" s="59"/>
      <c r="AE609" s="59"/>
      <c r="AF609" s="59"/>
      <c r="AG609" s="59"/>
      <c r="AH609" s="65"/>
      <c r="BF609" s="65"/>
      <c r="BG609" s="65"/>
      <c r="BI609" s="65"/>
    </row>
    <row r="610" spans="4:61">
      <c r="D610" s="11" t="str">
        <f t="shared" si="98"/>
        <v/>
      </c>
      <c r="E610" s="11" t="str">
        <f t="shared" si="99"/>
        <v/>
      </c>
      <c r="F610" s="55" t="str">
        <f t="shared" si="100"/>
        <v/>
      </c>
      <c r="G610" s="14" t="str">
        <f t="shared" si="101"/>
        <v/>
      </c>
      <c r="H610" s="55" t="str">
        <f t="shared" si="102"/>
        <v/>
      </c>
      <c r="I610" s="11"/>
      <c r="J610" s="157"/>
      <c r="K610" s="11">
        <f t="shared" si="103"/>
        <v>0</v>
      </c>
      <c r="L610" s="55" t="str">
        <f t="shared" si="104"/>
        <v/>
      </c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AA610" s="59"/>
      <c r="AB610" s="59"/>
      <c r="AC610" s="59"/>
      <c r="AD610" s="59"/>
      <c r="AE610" s="59"/>
      <c r="AF610" s="59"/>
      <c r="AG610" s="59"/>
      <c r="AH610" s="65"/>
      <c r="BF610" s="65"/>
      <c r="BG610" s="65"/>
      <c r="BI610" s="65"/>
    </row>
    <row r="611" spans="4:61">
      <c r="D611" s="11" t="str">
        <f t="shared" si="98"/>
        <v/>
      </c>
      <c r="E611" s="11" t="str">
        <f t="shared" si="99"/>
        <v/>
      </c>
      <c r="F611" s="55" t="str">
        <f t="shared" si="100"/>
        <v/>
      </c>
      <c r="G611" s="14" t="str">
        <f t="shared" si="101"/>
        <v/>
      </c>
      <c r="H611" s="55" t="str">
        <f t="shared" si="102"/>
        <v/>
      </c>
      <c r="I611" s="11"/>
      <c r="J611" s="157"/>
      <c r="K611" s="11">
        <f t="shared" si="103"/>
        <v>0</v>
      </c>
      <c r="L611" s="55" t="str">
        <f t="shared" si="104"/>
        <v/>
      </c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AA611" s="59"/>
      <c r="AB611" s="59"/>
      <c r="AC611" s="59"/>
      <c r="AD611" s="59"/>
      <c r="AE611" s="59"/>
      <c r="AF611" s="59"/>
      <c r="AG611" s="59"/>
      <c r="AH611" s="65"/>
      <c r="BF611" s="65"/>
      <c r="BG611" s="65"/>
      <c r="BI611" s="65"/>
    </row>
    <row r="612" spans="4:61">
      <c r="D612" s="11" t="str">
        <f t="shared" si="98"/>
        <v/>
      </c>
      <c r="E612" s="11" t="str">
        <f t="shared" si="99"/>
        <v/>
      </c>
      <c r="F612" s="55" t="str">
        <f t="shared" si="100"/>
        <v/>
      </c>
      <c r="G612" s="14" t="str">
        <f t="shared" si="101"/>
        <v/>
      </c>
      <c r="H612" s="55" t="str">
        <f t="shared" si="102"/>
        <v/>
      </c>
      <c r="I612" s="11"/>
      <c r="J612" s="157"/>
      <c r="K612" s="11">
        <f t="shared" si="103"/>
        <v>0</v>
      </c>
      <c r="L612" s="55" t="str">
        <f t="shared" si="104"/>
        <v/>
      </c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AA612" s="59"/>
      <c r="AB612" s="59"/>
      <c r="AC612" s="59"/>
      <c r="AD612" s="59"/>
      <c r="AE612" s="59"/>
      <c r="AF612" s="59"/>
      <c r="AG612" s="59"/>
      <c r="AH612" s="65"/>
      <c r="BF612" s="65"/>
      <c r="BG612" s="65"/>
      <c r="BI612" s="65"/>
    </row>
    <row r="613" spans="4:61">
      <c r="D613" s="11" t="str">
        <f t="shared" ref="D613:D676" si="105">IF(D612&lt;term*freq,D612+1,"")</f>
        <v/>
      </c>
      <c r="E613" s="11" t="str">
        <f t="shared" si="99"/>
        <v/>
      </c>
      <c r="F613" s="55" t="str">
        <f t="shared" si="100"/>
        <v/>
      </c>
      <c r="G613" s="14" t="str">
        <f t="shared" si="101"/>
        <v/>
      </c>
      <c r="H613" s="55" t="str">
        <f t="shared" si="102"/>
        <v/>
      </c>
      <c r="I613" s="11"/>
      <c r="J613" s="157"/>
      <c r="K613" s="11">
        <f t="shared" si="103"/>
        <v>0</v>
      </c>
      <c r="L613" s="55" t="str">
        <f t="shared" si="104"/>
        <v/>
      </c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AA613" s="59"/>
      <c r="AB613" s="59"/>
      <c r="AC613" s="59"/>
      <c r="AD613" s="59"/>
      <c r="AE613" s="59"/>
      <c r="AF613" s="59"/>
      <c r="AG613" s="59"/>
      <c r="AH613" s="65"/>
      <c r="BF613" s="65"/>
      <c r="BG613" s="65"/>
      <c r="BI613" s="65"/>
    </row>
    <row r="614" spans="4:61">
      <c r="D614" s="11" t="str">
        <f t="shared" si="105"/>
        <v/>
      </c>
      <c r="E614" s="11" t="str">
        <f t="shared" si="99"/>
        <v/>
      </c>
      <c r="F614" s="55" t="str">
        <f t="shared" si="100"/>
        <v/>
      </c>
      <c r="G614" s="14" t="str">
        <f t="shared" si="101"/>
        <v/>
      </c>
      <c r="H614" s="55" t="str">
        <f t="shared" si="102"/>
        <v/>
      </c>
      <c r="I614" s="11"/>
      <c r="J614" s="157"/>
      <c r="K614" s="11">
        <f t="shared" si="103"/>
        <v>0</v>
      </c>
      <c r="L614" s="55" t="str">
        <f t="shared" si="104"/>
        <v/>
      </c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AA614" s="59"/>
      <c r="AB614" s="59"/>
      <c r="AC614" s="59"/>
      <c r="AD614" s="59"/>
      <c r="AE614" s="59"/>
      <c r="AF614" s="59"/>
      <c r="AG614" s="59"/>
      <c r="AH614" s="65"/>
      <c r="BF614" s="65"/>
      <c r="BG614" s="65"/>
      <c r="BI614" s="65"/>
    </row>
    <row r="615" spans="4:61">
      <c r="D615" s="11" t="str">
        <f t="shared" si="105"/>
        <v/>
      </c>
      <c r="E615" s="11" t="str">
        <f t="shared" si="99"/>
        <v/>
      </c>
      <c r="F615" s="55" t="str">
        <f t="shared" si="100"/>
        <v/>
      </c>
      <c r="G615" s="14" t="str">
        <f t="shared" si="101"/>
        <v/>
      </c>
      <c r="H615" s="55" t="str">
        <f t="shared" si="102"/>
        <v/>
      </c>
      <c r="I615" s="11"/>
      <c r="J615" s="157"/>
      <c r="K615" s="11">
        <f t="shared" si="103"/>
        <v>0</v>
      </c>
      <c r="L615" s="55" t="str">
        <f t="shared" si="104"/>
        <v/>
      </c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AA615" s="59"/>
      <c r="AB615" s="59"/>
      <c r="AC615" s="59"/>
      <c r="AD615" s="59"/>
      <c r="AE615" s="59"/>
      <c r="AF615" s="59"/>
      <c r="AG615" s="59"/>
      <c r="AH615" s="65"/>
      <c r="BF615" s="65"/>
      <c r="BG615" s="65"/>
      <c r="BI615" s="65"/>
    </row>
    <row r="616" spans="4:61">
      <c r="D616" s="11" t="str">
        <f t="shared" si="105"/>
        <v/>
      </c>
      <c r="E616" s="11" t="str">
        <f t="shared" si="99"/>
        <v/>
      </c>
      <c r="F616" s="55" t="str">
        <f t="shared" si="100"/>
        <v/>
      </c>
      <c r="G616" s="14" t="str">
        <f t="shared" si="101"/>
        <v/>
      </c>
      <c r="H616" s="55" t="str">
        <f t="shared" si="102"/>
        <v/>
      </c>
      <c r="I616" s="11"/>
      <c r="J616" s="157"/>
      <c r="K616" s="11">
        <f t="shared" si="103"/>
        <v>0</v>
      </c>
      <c r="L616" s="55" t="str">
        <f t="shared" si="104"/>
        <v/>
      </c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AA616" s="59"/>
      <c r="AB616" s="59"/>
      <c r="AC616" s="59"/>
      <c r="AD616" s="59"/>
      <c r="AE616" s="59"/>
      <c r="AF616" s="59"/>
      <c r="AG616" s="59"/>
      <c r="AH616" s="65"/>
      <c r="BF616" s="65"/>
      <c r="BG616" s="65"/>
      <c r="BI616" s="65"/>
    </row>
    <row r="617" spans="4:61">
      <c r="D617" s="11" t="str">
        <f t="shared" si="105"/>
        <v/>
      </c>
      <c r="E617" s="11" t="str">
        <f t="shared" si="99"/>
        <v/>
      </c>
      <c r="F617" s="55" t="str">
        <f t="shared" si="100"/>
        <v/>
      </c>
      <c r="G617" s="14" t="str">
        <f t="shared" si="101"/>
        <v/>
      </c>
      <c r="H617" s="55" t="str">
        <f t="shared" si="102"/>
        <v/>
      </c>
      <c r="I617" s="11"/>
      <c r="J617" s="157"/>
      <c r="K617" s="11">
        <f t="shared" si="103"/>
        <v>0</v>
      </c>
      <c r="L617" s="55" t="str">
        <f t="shared" si="104"/>
        <v/>
      </c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AA617" s="59"/>
      <c r="AB617" s="59"/>
      <c r="AC617" s="59"/>
      <c r="AD617" s="59"/>
      <c r="AE617" s="59"/>
      <c r="AF617" s="59"/>
      <c r="AG617" s="59"/>
      <c r="AH617" s="65"/>
      <c r="BF617" s="65"/>
      <c r="BG617" s="65"/>
      <c r="BI617" s="65"/>
    </row>
    <row r="618" spans="4:61">
      <c r="D618" s="11" t="str">
        <f t="shared" si="105"/>
        <v/>
      </c>
      <c r="E618" s="11" t="str">
        <f t="shared" si="99"/>
        <v/>
      </c>
      <c r="F618" s="55" t="str">
        <f t="shared" si="100"/>
        <v/>
      </c>
      <c r="G618" s="14" t="str">
        <f t="shared" si="101"/>
        <v/>
      </c>
      <c r="H618" s="55" t="str">
        <f t="shared" si="102"/>
        <v/>
      </c>
      <c r="I618" s="11"/>
      <c r="J618" s="157"/>
      <c r="K618" s="11">
        <f t="shared" si="103"/>
        <v>0</v>
      </c>
      <c r="L618" s="55" t="str">
        <f t="shared" si="104"/>
        <v/>
      </c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AA618" s="59"/>
      <c r="AB618" s="59"/>
      <c r="AC618" s="59"/>
      <c r="AD618" s="59"/>
      <c r="AE618" s="59"/>
      <c r="AF618" s="59"/>
      <c r="AG618" s="59"/>
      <c r="AH618" s="65"/>
      <c r="BF618" s="65"/>
      <c r="BG618" s="65"/>
      <c r="BI618" s="65"/>
    </row>
    <row r="619" spans="4:61">
      <c r="D619" s="11" t="str">
        <f t="shared" si="105"/>
        <v/>
      </c>
      <c r="E619" s="11" t="str">
        <f t="shared" si="99"/>
        <v/>
      </c>
      <c r="F619" s="55" t="str">
        <f t="shared" si="100"/>
        <v/>
      </c>
      <c r="G619" s="14" t="str">
        <f t="shared" si="101"/>
        <v/>
      </c>
      <c r="H619" s="55" t="str">
        <f t="shared" si="102"/>
        <v/>
      </c>
      <c r="I619" s="11"/>
      <c r="J619" s="157"/>
      <c r="K619" s="11">
        <f t="shared" si="103"/>
        <v>0</v>
      </c>
      <c r="L619" s="55" t="str">
        <f t="shared" si="104"/>
        <v/>
      </c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AA619" s="59"/>
      <c r="AB619" s="59"/>
      <c r="AC619" s="59"/>
      <c r="AD619" s="59"/>
      <c r="AE619" s="59"/>
      <c r="AF619" s="59"/>
      <c r="AG619" s="59"/>
      <c r="AH619" s="65"/>
      <c r="BF619" s="65"/>
      <c r="BG619" s="65"/>
      <c r="BI619" s="65"/>
    </row>
    <row r="620" spans="4:61">
      <c r="D620" s="11" t="str">
        <f t="shared" si="105"/>
        <v/>
      </c>
      <c r="E620" s="11" t="str">
        <f t="shared" si="99"/>
        <v/>
      </c>
      <c r="F620" s="55" t="str">
        <f t="shared" si="100"/>
        <v/>
      </c>
      <c r="G620" s="14" t="str">
        <f t="shared" si="101"/>
        <v/>
      </c>
      <c r="H620" s="55" t="str">
        <f t="shared" si="102"/>
        <v/>
      </c>
      <c r="I620" s="11"/>
      <c r="J620" s="157"/>
      <c r="K620" s="11">
        <f t="shared" si="103"/>
        <v>0</v>
      </c>
      <c r="L620" s="55" t="str">
        <f t="shared" si="104"/>
        <v/>
      </c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AA620" s="59"/>
      <c r="AB620" s="59"/>
      <c r="AC620" s="59"/>
      <c r="AD620" s="59"/>
      <c r="AE620" s="59"/>
      <c r="AF620" s="59"/>
      <c r="AG620" s="59"/>
      <c r="AH620" s="65"/>
      <c r="BF620" s="65"/>
      <c r="BG620" s="65"/>
      <c r="BI620" s="65"/>
    </row>
    <row r="621" spans="4:61">
      <c r="D621" s="11" t="str">
        <f t="shared" si="105"/>
        <v/>
      </c>
      <c r="E621" s="11" t="str">
        <f t="shared" si="99"/>
        <v/>
      </c>
      <c r="F621" s="55" t="str">
        <f t="shared" si="100"/>
        <v/>
      </c>
      <c r="G621" s="14" t="str">
        <f t="shared" si="101"/>
        <v/>
      </c>
      <c r="H621" s="55" t="str">
        <f t="shared" si="102"/>
        <v/>
      </c>
      <c r="I621" s="11"/>
      <c r="J621" s="157"/>
      <c r="K621" s="11">
        <f t="shared" si="103"/>
        <v>0</v>
      </c>
      <c r="L621" s="55" t="str">
        <f t="shared" si="104"/>
        <v/>
      </c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AA621" s="59"/>
      <c r="AB621" s="59"/>
      <c r="AC621" s="59"/>
      <c r="AD621" s="59"/>
      <c r="AE621" s="59"/>
      <c r="AF621" s="59"/>
      <c r="AG621" s="59"/>
      <c r="AH621" s="65"/>
      <c r="BF621" s="65"/>
      <c r="BG621" s="65"/>
      <c r="BI621" s="65"/>
    </row>
    <row r="622" spans="4:61">
      <c r="D622" s="11" t="str">
        <f t="shared" si="105"/>
        <v/>
      </c>
      <c r="E622" s="11" t="str">
        <f t="shared" si="99"/>
        <v/>
      </c>
      <c r="F622" s="55" t="str">
        <f t="shared" si="100"/>
        <v/>
      </c>
      <c r="G622" s="14" t="str">
        <f t="shared" si="101"/>
        <v/>
      </c>
      <c r="H622" s="55" t="str">
        <f t="shared" si="102"/>
        <v/>
      </c>
      <c r="I622" s="11"/>
      <c r="J622" s="157"/>
      <c r="K622" s="11">
        <f t="shared" si="103"/>
        <v>0</v>
      </c>
      <c r="L622" s="55" t="str">
        <f t="shared" si="104"/>
        <v/>
      </c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AA622" s="59"/>
      <c r="AB622" s="59"/>
      <c r="AC622" s="59"/>
      <c r="AD622" s="59"/>
      <c r="AE622" s="59"/>
      <c r="AF622" s="59"/>
      <c r="AG622" s="59"/>
      <c r="AH622" s="65"/>
      <c r="BF622" s="65"/>
      <c r="BG622" s="65"/>
      <c r="BI622" s="65"/>
    </row>
    <row r="623" spans="4:61">
      <c r="D623" s="11" t="str">
        <f t="shared" si="105"/>
        <v/>
      </c>
      <c r="E623" s="11" t="str">
        <f t="shared" si="99"/>
        <v/>
      </c>
      <c r="F623" s="55" t="str">
        <f t="shared" si="100"/>
        <v/>
      </c>
      <c r="G623" s="14" t="str">
        <f t="shared" si="101"/>
        <v/>
      </c>
      <c r="H623" s="55" t="str">
        <f t="shared" si="102"/>
        <v/>
      </c>
      <c r="I623" s="11"/>
      <c r="J623" s="157"/>
      <c r="K623" s="11">
        <f t="shared" si="103"/>
        <v>0</v>
      </c>
      <c r="L623" s="55" t="str">
        <f t="shared" si="104"/>
        <v/>
      </c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AA623" s="59"/>
      <c r="AB623" s="59"/>
      <c r="AC623" s="59"/>
      <c r="AD623" s="59"/>
      <c r="AE623" s="59"/>
      <c r="AF623" s="59"/>
      <c r="AG623" s="59"/>
      <c r="AH623" s="65"/>
      <c r="BF623" s="65"/>
      <c r="BG623" s="65"/>
      <c r="BI623" s="65"/>
    </row>
    <row r="624" spans="4:61">
      <c r="D624" s="11" t="str">
        <f t="shared" si="105"/>
        <v/>
      </c>
      <c r="E624" s="11" t="str">
        <f t="shared" si="99"/>
        <v/>
      </c>
      <c r="F624" s="55" t="str">
        <f t="shared" si="100"/>
        <v/>
      </c>
      <c r="G624" s="14" t="str">
        <f t="shared" si="101"/>
        <v/>
      </c>
      <c r="H624" s="55" t="str">
        <f t="shared" si="102"/>
        <v/>
      </c>
      <c r="I624" s="11"/>
      <c r="J624" s="157"/>
      <c r="K624" s="11">
        <f t="shared" si="103"/>
        <v>0</v>
      </c>
      <c r="L624" s="55" t="str">
        <f t="shared" si="104"/>
        <v/>
      </c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AA624" s="59"/>
      <c r="AB624" s="59"/>
      <c r="AC624" s="59"/>
      <c r="AD624" s="59"/>
      <c r="AE624" s="59"/>
      <c r="AF624" s="59"/>
      <c r="AG624" s="59"/>
      <c r="AH624" s="65"/>
      <c r="BF624" s="65"/>
      <c r="BG624" s="65"/>
      <c r="BI624" s="65"/>
    </row>
    <row r="625" spans="4:61">
      <c r="D625" s="11" t="str">
        <f t="shared" si="105"/>
        <v/>
      </c>
      <c r="E625" s="11" t="str">
        <f t="shared" si="99"/>
        <v/>
      </c>
      <c r="F625" s="55" t="str">
        <f t="shared" si="100"/>
        <v/>
      </c>
      <c r="G625" s="14" t="str">
        <f t="shared" si="101"/>
        <v/>
      </c>
      <c r="H625" s="55" t="str">
        <f t="shared" si="102"/>
        <v/>
      </c>
      <c r="I625" s="11"/>
      <c r="J625" s="157"/>
      <c r="K625" s="11">
        <f t="shared" si="103"/>
        <v>0</v>
      </c>
      <c r="L625" s="55" t="str">
        <f t="shared" si="104"/>
        <v/>
      </c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AA625" s="59"/>
      <c r="AB625" s="59"/>
      <c r="AC625" s="59"/>
      <c r="AD625" s="59"/>
      <c r="AE625" s="59"/>
      <c r="AF625" s="59"/>
      <c r="AG625" s="59"/>
      <c r="AH625" s="65"/>
      <c r="BF625" s="65"/>
      <c r="BG625" s="65"/>
      <c r="BI625" s="65"/>
    </row>
    <row r="626" spans="4:61">
      <c r="D626" s="11" t="str">
        <f t="shared" si="105"/>
        <v/>
      </c>
      <c r="E626" s="11" t="str">
        <f t="shared" si="99"/>
        <v/>
      </c>
      <c r="F626" s="55" t="str">
        <f t="shared" si="100"/>
        <v/>
      </c>
      <c r="G626" s="14" t="str">
        <f t="shared" si="101"/>
        <v/>
      </c>
      <c r="H626" s="55" t="str">
        <f t="shared" si="102"/>
        <v/>
      </c>
      <c r="I626" s="11"/>
      <c r="J626" s="157"/>
      <c r="K626" s="11">
        <f t="shared" si="103"/>
        <v>0</v>
      </c>
      <c r="L626" s="55" t="str">
        <f t="shared" si="104"/>
        <v/>
      </c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AA626" s="59"/>
      <c r="AB626" s="59"/>
      <c r="AC626" s="59"/>
      <c r="AD626" s="59"/>
      <c r="AE626" s="59"/>
      <c r="AF626" s="59"/>
      <c r="AG626" s="59"/>
      <c r="AH626" s="65"/>
      <c r="BF626" s="65"/>
      <c r="BG626" s="65"/>
      <c r="BI626" s="65"/>
    </row>
    <row r="627" spans="4:61">
      <c r="D627" s="11" t="str">
        <f t="shared" si="105"/>
        <v/>
      </c>
      <c r="E627" s="11" t="str">
        <f t="shared" si="99"/>
        <v/>
      </c>
      <c r="F627" s="55" t="str">
        <f t="shared" si="100"/>
        <v/>
      </c>
      <c r="G627" s="14" t="str">
        <f t="shared" si="101"/>
        <v/>
      </c>
      <c r="H627" s="55" t="str">
        <f t="shared" si="102"/>
        <v/>
      </c>
      <c r="I627" s="11"/>
      <c r="J627" s="157"/>
      <c r="K627" s="11">
        <f t="shared" si="103"/>
        <v>0</v>
      </c>
      <c r="L627" s="55" t="str">
        <f t="shared" si="104"/>
        <v/>
      </c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AA627" s="59"/>
      <c r="AB627" s="59"/>
      <c r="AC627" s="59"/>
      <c r="AD627" s="59"/>
      <c r="AE627" s="59"/>
      <c r="AF627" s="59"/>
      <c r="AG627" s="59"/>
      <c r="AH627" s="65"/>
      <c r="BF627" s="65"/>
      <c r="BG627" s="65"/>
      <c r="BI627" s="65"/>
    </row>
    <row r="628" spans="4:61">
      <c r="D628" s="11" t="str">
        <f t="shared" si="105"/>
        <v/>
      </c>
      <c r="E628" s="11" t="str">
        <f t="shared" si="99"/>
        <v/>
      </c>
      <c r="F628" s="55" t="str">
        <f t="shared" si="100"/>
        <v/>
      </c>
      <c r="G628" s="14" t="str">
        <f t="shared" si="101"/>
        <v/>
      </c>
      <c r="H628" s="55" t="str">
        <f t="shared" si="102"/>
        <v/>
      </c>
      <c r="I628" s="11"/>
      <c r="J628" s="157"/>
      <c r="K628" s="11">
        <f t="shared" si="103"/>
        <v>0</v>
      </c>
      <c r="L628" s="55" t="str">
        <f t="shared" si="104"/>
        <v/>
      </c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AA628" s="59"/>
      <c r="AB628" s="59"/>
      <c r="AC628" s="59"/>
      <c r="AD628" s="59"/>
      <c r="AE628" s="59"/>
      <c r="AF628" s="59"/>
      <c r="AG628" s="59"/>
      <c r="AH628" s="65"/>
      <c r="BF628" s="65"/>
      <c r="BG628" s="65"/>
      <c r="BI628" s="65"/>
    </row>
    <row r="629" spans="4:61">
      <c r="D629" s="11" t="str">
        <f t="shared" si="105"/>
        <v/>
      </c>
      <c r="E629" s="11" t="str">
        <f t="shared" si="99"/>
        <v/>
      </c>
      <c r="F629" s="55" t="str">
        <f t="shared" si="100"/>
        <v/>
      </c>
      <c r="G629" s="14" t="str">
        <f t="shared" si="101"/>
        <v/>
      </c>
      <c r="H629" s="55" t="str">
        <f t="shared" si="102"/>
        <v/>
      </c>
      <c r="I629" s="11"/>
      <c r="J629" s="157"/>
      <c r="K629" s="11">
        <f t="shared" si="103"/>
        <v>0</v>
      </c>
      <c r="L629" s="55" t="str">
        <f t="shared" si="104"/>
        <v/>
      </c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AA629" s="59"/>
      <c r="AB629" s="59"/>
      <c r="AC629" s="59"/>
      <c r="AD629" s="59"/>
      <c r="AE629" s="59"/>
      <c r="AF629" s="59"/>
      <c r="AG629" s="59"/>
      <c r="AH629" s="65"/>
      <c r="BF629" s="65"/>
      <c r="BG629" s="65"/>
      <c r="BI629" s="65"/>
    </row>
    <row r="630" spans="4:61">
      <c r="D630" s="11" t="str">
        <f t="shared" si="105"/>
        <v/>
      </c>
      <c r="E630" s="11" t="str">
        <f t="shared" si="99"/>
        <v/>
      </c>
      <c r="F630" s="55" t="str">
        <f t="shared" si="100"/>
        <v/>
      </c>
      <c r="G630" s="14" t="str">
        <f t="shared" si="101"/>
        <v/>
      </c>
      <c r="H630" s="55" t="str">
        <f t="shared" si="102"/>
        <v/>
      </c>
      <c r="I630" s="11"/>
      <c r="J630" s="157"/>
      <c r="K630" s="11">
        <f t="shared" si="103"/>
        <v>0</v>
      </c>
      <c r="L630" s="55" t="str">
        <f t="shared" si="104"/>
        <v/>
      </c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AA630" s="59"/>
      <c r="AB630" s="59"/>
      <c r="AC630" s="59"/>
      <c r="AD630" s="59"/>
      <c r="AE630" s="59"/>
      <c r="AF630" s="59"/>
      <c r="AG630" s="59"/>
      <c r="AH630" s="65"/>
      <c r="BF630" s="65"/>
      <c r="BG630" s="65"/>
      <c r="BI630" s="65"/>
    </row>
    <row r="631" spans="4:61">
      <c r="D631" s="11" t="str">
        <f t="shared" si="105"/>
        <v/>
      </c>
      <c r="E631" s="11" t="str">
        <f t="shared" si="99"/>
        <v/>
      </c>
      <c r="F631" s="55" t="str">
        <f t="shared" si="100"/>
        <v/>
      </c>
      <c r="G631" s="14" t="str">
        <f t="shared" si="101"/>
        <v/>
      </c>
      <c r="H631" s="55" t="str">
        <f t="shared" si="102"/>
        <v/>
      </c>
      <c r="I631" s="11"/>
      <c r="J631" s="157"/>
      <c r="K631" s="11">
        <f t="shared" si="103"/>
        <v>0</v>
      </c>
      <c r="L631" s="55" t="str">
        <f t="shared" si="104"/>
        <v/>
      </c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AA631" s="59"/>
      <c r="AB631" s="59"/>
      <c r="AC631" s="59"/>
      <c r="AD631" s="59"/>
      <c r="AE631" s="59"/>
      <c r="AF631" s="59"/>
      <c r="AG631" s="59"/>
      <c r="AH631" s="65"/>
      <c r="BF631" s="65"/>
      <c r="BG631" s="65"/>
      <c r="BI631" s="65"/>
    </row>
    <row r="632" spans="4:61">
      <c r="D632" s="11" t="str">
        <f t="shared" si="105"/>
        <v/>
      </c>
      <c r="E632" s="11" t="str">
        <f t="shared" si="99"/>
        <v/>
      </c>
      <c r="F632" s="55" t="str">
        <f t="shared" si="100"/>
        <v/>
      </c>
      <c r="G632" s="14" t="str">
        <f t="shared" si="101"/>
        <v/>
      </c>
      <c r="H632" s="55" t="str">
        <f t="shared" si="102"/>
        <v/>
      </c>
      <c r="I632" s="11"/>
      <c r="J632" s="157"/>
      <c r="K632" s="11">
        <f t="shared" si="103"/>
        <v>0</v>
      </c>
      <c r="L632" s="55" t="str">
        <f t="shared" si="104"/>
        <v/>
      </c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AA632" s="59"/>
      <c r="AB632" s="59"/>
      <c r="AC632" s="59"/>
      <c r="AD632" s="59"/>
      <c r="AE632" s="59"/>
      <c r="AF632" s="59"/>
      <c r="AG632" s="59"/>
      <c r="AH632" s="65"/>
      <c r="BF632" s="65"/>
      <c r="BG632" s="65"/>
      <c r="BI632" s="65"/>
    </row>
    <row r="633" spans="4:61">
      <c r="D633" s="11" t="str">
        <f t="shared" si="105"/>
        <v/>
      </c>
      <c r="E633" s="11" t="str">
        <f t="shared" si="99"/>
        <v/>
      </c>
      <c r="F633" s="55" t="str">
        <f t="shared" si="100"/>
        <v/>
      </c>
      <c r="G633" s="14" t="str">
        <f t="shared" si="101"/>
        <v/>
      </c>
      <c r="H633" s="55" t="str">
        <f t="shared" si="102"/>
        <v/>
      </c>
      <c r="I633" s="11"/>
      <c r="J633" s="157"/>
      <c r="K633" s="11">
        <f t="shared" si="103"/>
        <v>0</v>
      </c>
      <c r="L633" s="55" t="str">
        <f t="shared" si="104"/>
        <v/>
      </c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AA633" s="59"/>
      <c r="AB633" s="59"/>
      <c r="AC633" s="59"/>
      <c r="AD633" s="59"/>
      <c r="AE633" s="59"/>
      <c r="AF633" s="59"/>
      <c r="AG633" s="59"/>
      <c r="AH633" s="65"/>
      <c r="BF633" s="65"/>
      <c r="BG633" s="65"/>
      <c r="BI633" s="65"/>
    </row>
    <row r="634" spans="4:61">
      <c r="D634" s="11" t="str">
        <f t="shared" si="105"/>
        <v/>
      </c>
      <c r="E634" s="11" t="str">
        <f t="shared" si="99"/>
        <v/>
      </c>
      <c r="F634" s="55" t="str">
        <f t="shared" si="100"/>
        <v/>
      </c>
      <c r="G634" s="14" t="str">
        <f t="shared" si="101"/>
        <v/>
      </c>
      <c r="H634" s="55" t="str">
        <f t="shared" si="102"/>
        <v/>
      </c>
      <c r="I634" s="11"/>
      <c r="J634" s="157"/>
      <c r="K634" s="11">
        <f t="shared" si="103"/>
        <v>0</v>
      </c>
      <c r="L634" s="55" t="str">
        <f t="shared" si="104"/>
        <v/>
      </c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AA634" s="59"/>
      <c r="AB634" s="59"/>
      <c r="AC634" s="59"/>
      <c r="AD634" s="59"/>
      <c r="AE634" s="59"/>
      <c r="AF634" s="59"/>
      <c r="AG634" s="59"/>
      <c r="AH634" s="65"/>
      <c r="BF634" s="65"/>
      <c r="BG634" s="65"/>
      <c r="BI634" s="65"/>
    </row>
    <row r="635" spans="4:61">
      <c r="D635" s="11" t="str">
        <f t="shared" si="105"/>
        <v/>
      </c>
      <c r="E635" s="11" t="str">
        <f t="shared" si="99"/>
        <v/>
      </c>
      <c r="F635" s="55" t="str">
        <f t="shared" si="100"/>
        <v/>
      </c>
      <c r="G635" s="14" t="str">
        <f t="shared" si="101"/>
        <v/>
      </c>
      <c r="H635" s="55" t="str">
        <f t="shared" si="102"/>
        <v/>
      </c>
      <c r="I635" s="11"/>
      <c r="J635" s="157"/>
      <c r="K635" s="11">
        <f t="shared" si="103"/>
        <v>0</v>
      </c>
      <c r="L635" s="55" t="str">
        <f t="shared" si="104"/>
        <v/>
      </c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AA635" s="59"/>
      <c r="AB635" s="59"/>
      <c r="AC635" s="59"/>
      <c r="AD635" s="59"/>
      <c r="AE635" s="59"/>
      <c r="AF635" s="59"/>
      <c r="AG635" s="59"/>
      <c r="AH635" s="65"/>
      <c r="BF635" s="65"/>
      <c r="BG635" s="65"/>
      <c r="BI635" s="65"/>
    </row>
    <row r="636" spans="4:61">
      <c r="D636" s="11" t="str">
        <f t="shared" si="105"/>
        <v/>
      </c>
      <c r="E636" s="11" t="str">
        <f t="shared" si="99"/>
        <v/>
      </c>
      <c r="F636" s="55" t="str">
        <f t="shared" si="100"/>
        <v/>
      </c>
      <c r="G636" s="14" t="str">
        <f t="shared" si="101"/>
        <v/>
      </c>
      <c r="H636" s="55" t="str">
        <f t="shared" si="102"/>
        <v/>
      </c>
      <c r="I636" s="11"/>
      <c r="J636" s="157"/>
      <c r="K636" s="11">
        <f t="shared" si="103"/>
        <v>0</v>
      </c>
      <c r="L636" s="55" t="str">
        <f t="shared" si="104"/>
        <v/>
      </c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AA636" s="59"/>
      <c r="AB636" s="59"/>
      <c r="AC636" s="59"/>
      <c r="AD636" s="59"/>
      <c r="AE636" s="59"/>
      <c r="AF636" s="59"/>
      <c r="AG636" s="59"/>
      <c r="AH636" s="65"/>
      <c r="BF636" s="65"/>
      <c r="BG636" s="65"/>
      <c r="BI636" s="65"/>
    </row>
    <row r="637" spans="4:61">
      <c r="D637" s="11" t="str">
        <f t="shared" si="105"/>
        <v/>
      </c>
      <c r="E637" s="11" t="str">
        <f t="shared" si="99"/>
        <v/>
      </c>
      <c r="F637" s="55" t="str">
        <f t="shared" si="100"/>
        <v/>
      </c>
      <c r="G637" s="14" t="str">
        <f t="shared" si="101"/>
        <v/>
      </c>
      <c r="H637" s="55" t="str">
        <f t="shared" si="102"/>
        <v/>
      </c>
      <c r="I637" s="11"/>
      <c r="J637" s="157"/>
      <c r="K637" s="11">
        <f t="shared" si="103"/>
        <v>0</v>
      </c>
      <c r="L637" s="55" t="str">
        <f t="shared" si="104"/>
        <v/>
      </c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AA637" s="59"/>
      <c r="AB637" s="59"/>
      <c r="AC637" s="59"/>
      <c r="AD637" s="59"/>
      <c r="AE637" s="59"/>
      <c r="AF637" s="59"/>
      <c r="AG637" s="59"/>
      <c r="AH637" s="65"/>
      <c r="BF637" s="65"/>
      <c r="BG637" s="65"/>
      <c r="BI637" s="65"/>
    </row>
    <row r="638" spans="4:61">
      <c r="D638" s="11" t="str">
        <f t="shared" si="105"/>
        <v/>
      </c>
      <c r="E638" s="11" t="str">
        <f t="shared" si="99"/>
        <v/>
      </c>
      <c r="F638" s="55" t="str">
        <f t="shared" si="100"/>
        <v/>
      </c>
      <c r="G638" s="14" t="str">
        <f t="shared" si="101"/>
        <v/>
      </c>
      <c r="H638" s="55" t="str">
        <f t="shared" si="102"/>
        <v/>
      </c>
      <c r="I638" s="11"/>
      <c r="J638" s="157"/>
      <c r="K638" s="11">
        <f t="shared" si="103"/>
        <v>0</v>
      </c>
      <c r="L638" s="55" t="str">
        <f t="shared" si="104"/>
        <v/>
      </c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AA638" s="59"/>
      <c r="AB638" s="59"/>
      <c r="AC638" s="59"/>
      <c r="AD638" s="59"/>
      <c r="AE638" s="59"/>
      <c r="AF638" s="59"/>
      <c r="AG638" s="59"/>
      <c r="AH638" s="65"/>
      <c r="BF638" s="65"/>
      <c r="BG638" s="65"/>
      <c r="BI638" s="65"/>
    </row>
    <row r="639" spans="4:61">
      <c r="D639" s="11" t="str">
        <f t="shared" si="105"/>
        <v/>
      </c>
      <c r="E639" s="11" t="str">
        <f t="shared" si="99"/>
        <v/>
      </c>
      <c r="F639" s="55" t="str">
        <f t="shared" si="100"/>
        <v/>
      </c>
      <c r="G639" s="14" t="str">
        <f t="shared" si="101"/>
        <v/>
      </c>
      <c r="H639" s="55" t="str">
        <f t="shared" si="102"/>
        <v/>
      </c>
      <c r="I639" s="11"/>
      <c r="J639" s="157"/>
      <c r="K639" s="11">
        <f t="shared" si="103"/>
        <v>0</v>
      </c>
      <c r="L639" s="55" t="str">
        <f t="shared" si="104"/>
        <v/>
      </c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AA639" s="59"/>
      <c r="AB639" s="59"/>
      <c r="AC639" s="59"/>
      <c r="AD639" s="59"/>
      <c r="AE639" s="59"/>
      <c r="AF639" s="59"/>
      <c r="AG639" s="59"/>
      <c r="AH639" s="65"/>
      <c r="BF639" s="65"/>
      <c r="BG639" s="65"/>
      <c r="BI639" s="65"/>
    </row>
    <row r="640" spans="4:61">
      <c r="D640" s="11" t="str">
        <f t="shared" si="105"/>
        <v/>
      </c>
      <c r="E640" s="11" t="str">
        <f t="shared" si="99"/>
        <v/>
      </c>
      <c r="F640" s="55" t="str">
        <f t="shared" si="100"/>
        <v/>
      </c>
      <c r="G640" s="14" t="str">
        <f t="shared" si="101"/>
        <v/>
      </c>
      <c r="H640" s="55" t="str">
        <f t="shared" si="102"/>
        <v/>
      </c>
      <c r="I640" s="11"/>
      <c r="J640" s="157"/>
      <c r="K640" s="11">
        <f t="shared" si="103"/>
        <v>0</v>
      </c>
      <c r="L640" s="55" t="str">
        <f t="shared" si="104"/>
        <v/>
      </c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AA640" s="59"/>
      <c r="AB640" s="59"/>
      <c r="AC640" s="59"/>
      <c r="AD640" s="59"/>
      <c r="AE640" s="59"/>
      <c r="AF640" s="59"/>
      <c r="AG640" s="59"/>
      <c r="AH640" s="65"/>
      <c r="BF640" s="65"/>
      <c r="BG640" s="65"/>
      <c r="BI640" s="65"/>
    </row>
    <row r="641" spans="4:61">
      <c r="D641" s="11" t="str">
        <f t="shared" si="105"/>
        <v/>
      </c>
      <c r="E641" s="11" t="str">
        <f t="shared" si="99"/>
        <v/>
      </c>
      <c r="F641" s="55" t="str">
        <f t="shared" si="100"/>
        <v/>
      </c>
      <c r="G641" s="14" t="str">
        <f t="shared" si="101"/>
        <v/>
      </c>
      <c r="H641" s="55" t="str">
        <f t="shared" si="102"/>
        <v/>
      </c>
      <c r="I641" s="11"/>
      <c r="J641" s="157"/>
      <c r="K641" s="11">
        <f t="shared" si="103"/>
        <v>0</v>
      </c>
      <c r="L641" s="55" t="str">
        <f t="shared" si="104"/>
        <v/>
      </c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AA641" s="59"/>
      <c r="AB641" s="59"/>
      <c r="AC641" s="59"/>
      <c r="AD641" s="59"/>
      <c r="AE641" s="59"/>
      <c r="AF641" s="59"/>
      <c r="AG641" s="59"/>
      <c r="AH641" s="65"/>
      <c r="BF641" s="65"/>
      <c r="BG641" s="65"/>
      <c r="BI641" s="65"/>
    </row>
    <row r="642" spans="4:61">
      <c r="D642" s="11" t="str">
        <f t="shared" si="105"/>
        <v/>
      </c>
      <c r="E642" s="11" t="str">
        <f t="shared" si="99"/>
        <v/>
      </c>
      <c r="F642" s="55" t="str">
        <f t="shared" si="100"/>
        <v/>
      </c>
      <c r="G642" s="14" t="str">
        <f t="shared" si="101"/>
        <v/>
      </c>
      <c r="H642" s="55" t="str">
        <f t="shared" si="102"/>
        <v/>
      </c>
      <c r="I642" s="11"/>
      <c r="J642" s="157"/>
      <c r="K642" s="11">
        <f t="shared" si="103"/>
        <v>0</v>
      </c>
      <c r="L642" s="55" t="str">
        <f t="shared" si="104"/>
        <v/>
      </c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AA642" s="59"/>
      <c r="AB642" s="59"/>
      <c r="AC642" s="59"/>
      <c r="AD642" s="59"/>
      <c r="AE642" s="59"/>
      <c r="AF642" s="59"/>
      <c r="AG642" s="59"/>
      <c r="AH642" s="65"/>
      <c r="BF642" s="65"/>
      <c r="BG642" s="65"/>
      <c r="BI642" s="65"/>
    </row>
    <row r="643" spans="4:61">
      <c r="D643" s="11" t="str">
        <f t="shared" si="105"/>
        <v/>
      </c>
      <c r="E643" s="11" t="str">
        <f t="shared" si="99"/>
        <v/>
      </c>
      <c r="F643" s="55" t="str">
        <f t="shared" si="100"/>
        <v/>
      </c>
      <c r="G643" s="14" t="str">
        <f t="shared" si="101"/>
        <v/>
      </c>
      <c r="H643" s="55" t="str">
        <f t="shared" si="102"/>
        <v/>
      </c>
      <c r="I643" s="11"/>
      <c r="J643" s="157"/>
      <c r="K643" s="11">
        <f t="shared" si="103"/>
        <v>0</v>
      </c>
      <c r="L643" s="55" t="str">
        <f t="shared" si="104"/>
        <v/>
      </c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AA643" s="59"/>
      <c r="AB643" s="59"/>
      <c r="AC643" s="59"/>
      <c r="AD643" s="59"/>
      <c r="AE643" s="59"/>
      <c r="AF643" s="59"/>
      <c r="AG643" s="59"/>
      <c r="AH643" s="65"/>
      <c r="BF643" s="65"/>
      <c r="BG643" s="65"/>
      <c r="BI643" s="65"/>
    </row>
    <row r="644" spans="4:61">
      <c r="D644" s="11" t="str">
        <f t="shared" si="105"/>
        <v/>
      </c>
      <c r="E644" s="11" t="str">
        <f t="shared" ref="E644:E707" si="106">IF(D644="","",IF(ISERROR(INDEX($A$19:$B$28,MATCH(D644,$A$19:$A$28,0),2)),0,INDEX($A$19:$B$28,MATCH(D644,$A$19:$A$28,0),2)))</f>
        <v/>
      </c>
      <c r="F644" s="55" t="str">
        <f t="shared" ref="F644:F707" si="107">IF(D644="","",IF(emi&gt;(L643*(1+rate/freq)),IF((L643*(1+rate/freq))&lt;0,0,(L643*(1+rate/freq))),emi))</f>
        <v/>
      </c>
      <c r="G644" s="14" t="str">
        <f t="shared" ref="G644:G707" si="108">IF(D644="","",IF(L643&lt;0,0,L643)*rate/freq)</f>
        <v/>
      </c>
      <c r="H644" s="55" t="str">
        <f t="shared" si="102"/>
        <v/>
      </c>
      <c r="I644" s="11"/>
      <c r="J644" s="157"/>
      <c r="K644" s="11">
        <f t="shared" si="103"/>
        <v>0</v>
      </c>
      <c r="L644" s="55" t="str">
        <f t="shared" si="104"/>
        <v/>
      </c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AA644" s="59"/>
      <c r="AB644" s="59"/>
      <c r="AC644" s="59"/>
      <c r="AD644" s="59"/>
      <c r="AE644" s="59"/>
      <c r="AF644" s="59"/>
      <c r="AG644" s="59"/>
      <c r="AH644" s="65"/>
      <c r="BF644" s="65"/>
      <c r="BG644" s="65"/>
      <c r="BI644" s="65"/>
    </row>
    <row r="645" spans="4:61">
      <c r="D645" s="11" t="str">
        <f t="shared" si="105"/>
        <v/>
      </c>
      <c r="E645" s="11" t="str">
        <f t="shared" si="106"/>
        <v/>
      </c>
      <c r="F645" s="55" t="str">
        <f t="shared" si="107"/>
        <v/>
      </c>
      <c r="G645" s="14" t="str">
        <f t="shared" si="108"/>
        <v/>
      </c>
      <c r="H645" s="55" t="str">
        <f t="shared" ref="H645:H708" si="109">IF(D645="","",F645-G645)</f>
        <v/>
      </c>
      <c r="I645" s="11"/>
      <c r="J645" s="157"/>
      <c r="K645" s="11">
        <f t="shared" ref="K645:K708" si="110">IF(L644=0,0,J645)</f>
        <v>0</v>
      </c>
      <c r="L645" s="55" t="str">
        <f t="shared" ref="L645:L708" si="111">IF(D645="","",IF(L644&lt;=0,0,IF(L644+E645-H645-I645-K645&lt;0,0,L644+E645-H645-I645-K645)))</f>
        <v/>
      </c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AA645" s="59"/>
      <c r="AB645" s="59"/>
      <c r="AC645" s="59"/>
      <c r="AD645" s="59"/>
      <c r="AE645" s="59"/>
      <c r="AF645" s="59"/>
      <c r="AG645" s="59"/>
      <c r="AH645" s="65"/>
      <c r="BF645" s="65"/>
      <c r="BG645" s="65"/>
      <c r="BI645" s="65"/>
    </row>
    <row r="646" spans="4:61">
      <c r="D646" s="11" t="str">
        <f t="shared" si="105"/>
        <v/>
      </c>
      <c r="E646" s="11" t="str">
        <f t="shared" si="106"/>
        <v/>
      </c>
      <c r="F646" s="55" t="str">
        <f t="shared" si="107"/>
        <v/>
      </c>
      <c r="G646" s="14" t="str">
        <f t="shared" si="108"/>
        <v/>
      </c>
      <c r="H646" s="55" t="str">
        <f t="shared" si="109"/>
        <v/>
      </c>
      <c r="I646" s="11"/>
      <c r="J646" s="157"/>
      <c r="K646" s="11">
        <f t="shared" si="110"/>
        <v>0</v>
      </c>
      <c r="L646" s="55" t="str">
        <f t="shared" si="111"/>
        <v/>
      </c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AA646" s="59"/>
      <c r="AB646" s="59"/>
      <c r="AC646" s="59"/>
      <c r="AD646" s="59"/>
      <c r="AE646" s="59"/>
      <c r="AF646" s="59"/>
      <c r="AG646" s="59"/>
      <c r="AH646" s="65"/>
      <c r="BF646" s="65"/>
      <c r="BG646" s="65"/>
      <c r="BI646" s="65"/>
    </row>
    <row r="647" spans="4:61">
      <c r="D647" s="11" t="str">
        <f t="shared" si="105"/>
        <v/>
      </c>
      <c r="E647" s="11" t="str">
        <f t="shared" si="106"/>
        <v/>
      </c>
      <c r="F647" s="55" t="str">
        <f t="shared" si="107"/>
        <v/>
      </c>
      <c r="G647" s="14" t="str">
        <f t="shared" si="108"/>
        <v/>
      </c>
      <c r="H647" s="55" t="str">
        <f t="shared" si="109"/>
        <v/>
      </c>
      <c r="I647" s="11"/>
      <c r="J647" s="157"/>
      <c r="K647" s="11">
        <f t="shared" si="110"/>
        <v>0</v>
      </c>
      <c r="L647" s="55" t="str">
        <f t="shared" si="111"/>
        <v/>
      </c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AA647" s="59"/>
      <c r="AB647" s="59"/>
      <c r="AC647" s="59"/>
      <c r="AD647" s="59"/>
      <c r="AE647" s="59"/>
      <c r="AF647" s="59"/>
      <c r="AG647" s="59"/>
      <c r="AH647" s="65"/>
      <c r="BF647" s="65"/>
      <c r="BG647" s="65"/>
      <c r="BI647" s="65"/>
    </row>
    <row r="648" spans="4:61">
      <c r="D648" s="11" t="str">
        <f t="shared" si="105"/>
        <v/>
      </c>
      <c r="E648" s="11" t="str">
        <f t="shared" si="106"/>
        <v/>
      </c>
      <c r="F648" s="55" t="str">
        <f t="shared" si="107"/>
        <v/>
      </c>
      <c r="G648" s="14" t="str">
        <f t="shared" si="108"/>
        <v/>
      </c>
      <c r="H648" s="55" t="str">
        <f t="shared" si="109"/>
        <v/>
      </c>
      <c r="I648" s="11"/>
      <c r="J648" s="157"/>
      <c r="K648" s="11">
        <f t="shared" si="110"/>
        <v>0</v>
      </c>
      <c r="L648" s="55" t="str">
        <f t="shared" si="111"/>
        <v/>
      </c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AA648" s="59"/>
      <c r="AB648" s="59"/>
      <c r="AC648" s="59"/>
      <c r="AD648" s="59"/>
      <c r="AE648" s="59"/>
      <c r="AF648" s="59"/>
      <c r="AG648" s="59"/>
      <c r="AH648" s="65"/>
      <c r="BF648" s="65"/>
      <c r="BG648" s="65"/>
      <c r="BI648" s="65"/>
    </row>
    <row r="649" spans="4:61">
      <c r="D649" s="11" t="str">
        <f t="shared" si="105"/>
        <v/>
      </c>
      <c r="E649" s="11" t="str">
        <f t="shared" si="106"/>
        <v/>
      </c>
      <c r="F649" s="55" t="str">
        <f t="shared" si="107"/>
        <v/>
      </c>
      <c r="G649" s="14" t="str">
        <f t="shared" si="108"/>
        <v/>
      </c>
      <c r="H649" s="55" t="str">
        <f t="shared" si="109"/>
        <v/>
      </c>
      <c r="I649" s="11"/>
      <c r="J649" s="157"/>
      <c r="K649" s="11">
        <f t="shared" si="110"/>
        <v>0</v>
      </c>
      <c r="L649" s="55" t="str">
        <f t="shared" si="111"/>
        <v/>
      </c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AA649" s="59"/>
      <c r="AB649" s="59"/>
      <c r="AC649" s="59"/>
      <c r="AD649" s="59"/>
      <c r="AE649" s="59"/>
      <c r="AF649" s="59"/>
      <c r="AG649" s="59"/>
      <c r="AH649" s="65"/>
      <c r="BF649" s="65"/>
      <c r="BG649" s="65"/>
      <c r="BI649" s="65"/>
    </row>
    <row r="650" spans="4:61">
      <c r="D650" s="11" t="str">
        <f t="shared" si="105"/>
        <v/>
      </c>
      <c r="E650" s="11" t="str">
        <f t="shared" si="106"/>
        <v/>
      </c>
      <c r="F650" s="55" t="str">
        <f t="shared" si="107"/>
        <v/>
      </c>
      <c r="G650" s="14" t="str">
        <f t="shared" si="108"/>
        <v/>
      </c>
      <c r="H650" s="55" t="str">
        <f t="shared" si="109"/>
        <v/>
      </c>
      <c r="I650" s="11"/>
      <c r="J650" s="157"/>
      <c r="K650" s="11">
        <f t="shared" si="110"/>
        <v>0</v>
      </c>
      <c r="L650" s="55" t="str">
        <f t="shared" si="111"/>
        <v/>
      </c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AA650" s="59"/>
      <c r="AB650" s="59"/>
      <c r="AC650" s="59"/>
      <c r="AD650" s="59"/>
      <c r="AE650" s="59"/>
      <c r="AF650" s="59"/>
      <c r="AG650" s="59"/>
      <c r="AH650" s="65"/>
      <c r="BF650" s="65"/>
      <c r="BG650" s="65"/>
      <c r="BI650" s="65"/>
    </row>
    <row r="651" spans="4:61">
      <c r="D651" s="11" t="str">
        <f t="shared" si="105"/>
        <v/>
      </c>
      <c r="E651" s="11" t="str">
        <f t="shared" si="106"/>
        <v/>
      </c>
      <c r="F651" s="55" t="str">
        <f t="shared" si="107"/>
        <v/>
      </c>
      <c r="G651" s="14" t="str">
        <f t="shared" si="108"/>
        <v/>
      </c>
      <c r="H651" s="55" t="str">
        <f t="shared" si="109"/>
        <v/>
      </c>
      <c r="I651" s="11"/>
      <c r="J651" s="157"/>
      <c r="K651" s="11">
        <f t="shared" si="110"/>
        <v>0</v>
      </c>
      <c r="L651" s="55" t="str">
        <f t="shared" si="111"/>
        <v/>
      </c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AA651" s="59"/>
      <c r="AB651" s="59"/>
      <c r="AC651" s="59"/>
      <c r="AD651" s="59"/>
      <c r="AE651" s="59"/>
      <c r="AF651" s="59"/>
      <c r="AG651" s="59"/>
      <c r="AH651" s="65"/>
      <c r="BF651" s="65"/>
      <c r="BG651" s="65"/>
      <c r="BI651" s="65"/>
    </row>
    <row r="652" spans="4:61">
      <c r="D652" s="11" t="str">
        <f t="shared" si="105"/>
        <v/>
      </c>
      <c r="E652" s="11" t="str">
        <f t="shared" si="106"/>
        <v/>
      </c>
      <c r="F652" s="55" t="str">
        <f t="shared" si="107"/>
        <v/>
      </c>
      <c r="G652" s="14" t="str">
        <f t="shared" si="108"/>
        <v/>
      </c>
      <c r="H652" s="55" t="str">
        <f t="shared" si="109"/>
        <v/>
      </c>
      <c r="I652" s="11"/>
      <c r="J652" s="157"/>
      <c r="K652" s="11">
        <f t="shared" si="110"/>
        <v>0</v>
      </c>
      <c r="L652" s="55" t="str">
        <f t="shared" si="111"/>
        <v/>
      </c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AA652" s="59"/>
      <c r="AB652" s="59"/>
      <c r="AC652" s="59"/>
      <c r="AD652" s="59"/>
      <c r="AE652" s="59"/>
      <c r="AF652" s="59"/>
      <c r="AG652" s="59"/>
      <c r="AH652" s="65"/>
      <c r="BF652" s="65"/>
      <c r="BG652" s="65"/>
      <c r="BI652" s="65"/>
    </row>
    <row r="653" spans="4:61">
      <c r="D653" s="11" t="str">
        <f t="shared" si="105"/>
        <v/>
      </c>
      <c r="E653" s="11" t="str">
        <f t="shared" si="106"/>
        <v/>
      </c>
      <c r="F653" s="55" t="str">
        <f t="shared" si="107"/>
        <v/>
      </c>
      <c r="G653" s="14" t="str">
        <f t="shared" si="108"/>
        <v/>
      </c>
      <c r="H653" s="55" t="str">
        <f t="shared" si="109"/>
        <v/>
      </c>
      <c r="I653" s="11"/>
      <c r="J653" s="157"/>
      <c r="K653" s="11">
        <f t="shared" si="110"/>
        <v>0</v>
      </c>
      <c r="L653" s="55" t="str">
        <f t="shared" si="111"/>
        <v/>
      </c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AA653" s="59"/>
      <c r="AB653" s="59"/>
      <c r="AC653" s="59"/>
      <c r="AD653" s="59"/>
      <c r="AE653" s="59"/>
      <c r="AF653" s="59"/>
      <c r="AG653" s="59"/>
      <c r="AH653" s="65"/>
      <c r="BF653" s="65"/>
      <c r="BG653" s="65"/>
      <c r="BI653" s="65"/>
    </row>
    <row r="654" spans="4:61">
      <c r="D654" s="11" t="str">
        <f t="shared" si="105"/>
        <v/>
      </c>
      <c r="E654" s="11" t="str">
        <f t="shared" si="106"/>
        <v/>
      </c>
      <c r="F654" s="55" t="str">
        <f t="shared" si="107"/>
        <v/>
      </c>
      <c r="G654" s="14" t="str">
        <f t="shared" si="108"/>
        <v/>
      </c>
      <c r="H654" s="55" t="str">
        <f t="shared" si="109"/>
        <v/>
      </c>
      <c r="I654" s="11"/>
      <c r="J654" s="157"/>
      <c r="K654" s="11">
        <f t="shared" si="110"/>
        <v>0</v>
      </c>
      <c r="L654" s="55" t="str">
        <f t="shared" si="111"/>
        <v/>
      </c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AA654" s="59"/>
      <c r="AB654" s="59"/>
      <c r="AC654" s="59"/>
      <c r="AD654" s="59"/>
      <c r="AE654" s="59"/>
      <c r="AF654" s="59"/>
      <c r="AG654" s="59"/>
      <c r="AH654" s="65"/>
      <c r="BF654" s="65"/>
      <c r="BG654" s="65"/>
      <c r="BI654" s="65"/>
    </row>
    <row r="655" spans="4:61">
      <c r="D655" s="11" t="str">
        <f t="shared" si="105"/>
        <v/>
      </c>
      <c r="E655" s="11" t="str">
        <f t="shared" si="106"/>
        <v/>
      </c>
      <c r="F655" s="55" t="str">
        <f t="shared" si="107"/>
        <v/>
      </c>
      <c r="G655" s="14" t="str">
        <f t="shared" si="108"/>
        <v/>
      </c>
      <c r="H655" s="55" t="str">
        <f t="shared" si="109"/>
        <v/>
      </c>
      <c r="I655" s="11"/>
      <c r="J655" s="157"/>
      <c r="K655" s="11">
        <f t="shared" si="110"/>
        <v>0</v>
      </c>
      <c r="L655" s="55" t="str">
        <f t="shared" si="111"/>
        <v/>
      </c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AA655" s="59"/>
      <c r="AB655" s="59"/>
      <c r="AC655" s="59"/>
      <c r="AD655" s="59"/>
      <c r="AE655" s="59"/>
      <c r="AF655" s="59"/>
      <c r="AG655" s="59"/>
      <c r="AH655" s="65"/>
      <c r="BF655" s="65"/>
      <c r="BG655" s="65"/>
      <c r="BI655" s="65"/>
    </row>
    <row r="656" spans="4:61">
      <c r="D656" s="11" t="str">
        <f t="shared" si="105"/>
        <v/>
      </c>
      <c r="E656" s="11" t="str">
        <f t="shared" si="106"/>
        <v/>
      </c>
      <c r="F656" s="55" t="str">
        <f t="shared" si="107"/>
        <v/>
      </c>
      <c r="G656" s="14" t="str">
        <f t="shared" si="108"/>
        <v/>
      </c>
      <c r="H656" s="55" t="str">
        <f t="shared" si="109"/>
        <v/>
      </c>
      <c r="I656" s="11"/>
      <c r="J656" s="157"/>
      <c r="K656" s="11">
        <f t="shared" si="110"/>
        <v>0</v>
      </c>
      <c r="L656" s="55" t="str">
        <f t="shared" si="111"/>
        <v/>
      </c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AA656" s="59"/>
      <c r="AB656" s="59"/>
      <c r="AC656" s="59"/>
      <c r="AD656" s="59"/>
      <c r="AE656" s="59"/>
      <c r="AF656" s="59"/>
      <c r="AG656" s="59"/>
      <c r="AH656" s="65"/>
      <c r="BF656" s="65"/>
      <c r="BG656" s="65"/>
      <c r="BI656" s="65"/>
    </row>
    <row r="657" spans="4:61">
      <c r="D657" s="11" t="str">
        <f t="shared" si="105"/>
        <v/>
      </c>
      <c r="E657" s="11" t="str">
        <f t="shared" si="106"/>
        <v/>
      </c>
      <c r="F657" s="55" t="str">
        <f t="shared" si="107"/>
        <v/>
      </c>
      <c r="G657" s="14" t="str">
        <f t="shared" si="108"/>
        <v/>
      </c>
      <c r="H657" s="55" t="str">
        <f t="shared" si="109"/>
        <v/>
      </c>
      <c r="I657" s="11"/>
      <c r="J657" s="157"/>
      <c r="K657" s="11">
        <f t="shared" si="110"/>
        <v>0</v>
      </c>
      <c r="L657" s="55" t="str">
        <f t="shared" si="111"/>
        <v/>
      </c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AA657" s="59"/>
      <c r="AB657" s="59"/>
      <c r="AC657" s="59"/>
      <c r="AD657" s="59"/>
      <c r="AE657" s="59"/>
      <c r="AF657" s="59"/>
      <c r="AG657" s="59"/>
      <c r="AH657" s="65"/>
      <c r="BF657" s="65"/>
      <c r="BG657" s="65"/>
      <c r="BI657" s="65"/>
    </row>
    <row r="658" spans="4:61">
      <c r="D658" s="11" t="str">
        <f t="shared" si="105"/>
        <v/>
      </c>
      <c r="E658" s="11" t="str">
        <f t="shared" si="106"/>
        <v/>
      </c>
      <c r="F658" s="55" t="str">
        <f t="shared" si="107"/>
        <v/>
      </c>
      <c r="G658" s="14" t="str">
        <f t="shared" si="108"/>
        <v/>
      </c>
      <c r="H658" s="55" t="str">
        <f t="shared" si="109"/>
        <v/>
      </c>
      <c r="I658" s="11"/>
      <c r="J658" s="157"/>
      <c r="K658" s="11">
        <f t="shared" si="110"/>
        <v>0</v>
      </c>
      <c r="L658" s="55" t="str">
        <f t="shared" si="111"/>
        <v/>
      </c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AA658" s="59"/>
      <c r="AB658" s="59"/>
      <c r="AC658" s="59"/>
      <c r="AD658" s="59"/>
      <c r="AE658" s="59"/>
      <c r="AF658" s="59"/>
      <c r="AG658" s="59"/>
      <c r="AH658" s="65"/>
      <c r="BF658" s="65"/>
      <c r="BG658" s="65"/>
      <c r="BI658" s="65"/>
    </row>
    <row r="659" spans="4:61">
      <c r="D659" s="11" t="str">
        <f t="shared" si="105"/>
        <v/>
      </c>
      <c r="E659" s="11" t="str">
        <f t="shared" si="106"/>
        <v/>
      </c>
      <c r="F659" s="55" t="str">
        <f t="shared" si="107"/>
        <v/>
      </c>
      <c r="G659" s="14" t="str">
        <f t="shared" si="108"/>
        <v/>
      </c>
      <c r="H659" s="55" t="str">
        <f t="shared" si="109"/>
        <v/>
      </c>
      <c r="I659" s="11"/>
      <c r="J659" s="157"/>
      <c r="K659" s="11">
        <f t="shared" si="110"/>
        <v>0</v>
      </c>
      <c r="L659" s="55" t="str">
        <f t="shared" si="111"/>
        <v/>
      </c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AA659" s="59"/>
      <c r="AB659" s="59"/>
      <c r="AC659" s="59"/>
      <c r="AD659" s="59"/>
      <c r="AE659" s="59"/>
      <c r="AF659" s="59"/>
      <c r="AG659" s="59"/>
      <c r="AH659" s="65"/>
      <c r="BF659" s="65"/>
      <c r="BG659" s="65"/>
      <c r="BI659" s="65"/>
    </row>
    <row r="660" spans="4:61">
      <c r="D660" s="11" t="str">
        <f t="shared" si="105"/>
        <v/>
      </c>
      <c r="E660" s="11" t="str">
        <f t="shared" si="106"/>
        <v/>
      </c>
      <c r="F660" s="55" t="str">
        <f t="shared" si="107"/>
        <v/>
      </c>
      <c r="G660" s="14" t="str">
        <f t="shared" si="108"/>
        <v/>
      </c>
      <c r="H660" s="55" t="str">
        <f t="shared" si="109"/>
        <v/>
      </c>
      <c r="I660" s="11"/>
      <c r="J660" s="157"/>
      <c r="K660" s="11">
        <f t="shared" si="110"/>
        <v>0</v>
      </c>
      <c r="L660" s="55" t="str">
        <f t="shared" si="111"/>
        <v/>
      </c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AA660" s="59"/>
      <c r="AB660" s="59"/>
      <c r="AC660" s="59"/>
      <c r="AD660" s="59"/>
      <c r="AE660" s="59"/>
      <c r="AF660" s="59"/>
      <c r="AG660" s="59"/>
      <c r="AH660" s="65"/>
      <c r="BF660" s="65"/>
      <c r="BG660" s="65"/>
      <c r="BI660" s="65"/>
    </row>
    <row r="661" spans="4:61">
      <c r="D661" s="11" t="str">
        <f t="shared" si="105"/>
        <v/>
      </c>
      <c r="E661" s="11" t="str">
        <f t="shared" si="106"/>
        <v/>
      </c>
      <c r="F661" s="55" t="str">
        <f t="shared" si="107"/>
        <v/>
      </c>
      <c r="G661" s="14" t="str">
        <f t="shared" si="108"/>
        <v/>
      </c>
      <c r="H661" s="55" t="str">
        <f t="shared" si="109"/>
        <v/>
      </c>
      <c r="I661" s="11"/>
      <c r="J661" s="157"/>
      <c r="K661" s="11">
        <f t="shared" si="110"/>
        <v>0</v>
      </c>
      <c r="L661" s="55" t="str">
        <f t="shared" si="111"/>
        <v/>
      </c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AA661" s="59"/>
      <c r="AB661" s="59"/>
      <c r="AC661" s="59"/>
      <c r="AD661" s="59"/>
      <c r="AE661" s="59"/>
      <c r="AF661" s="59"/>
      <c r="AG661" s="59"/>
      <c r="AH661" s="65"/>
      <c r="BF661" s="65"/>
      <c r="BG661" s="65"/>
      <c r="BI661" s="65"/>
    </row>
    <row r="662" spans="4:61">
      <c r="D662" s="11" t="str">
        <f t="shared" si="105"/>
        <v/>
      </c>
      <c r="E662" s="11" t="str">
        <f t="shared" si="106"/>
        <v/>
      </c>
      <c r="F662" s="55" t="str">
        <f t="shared" si="107"/>
        <v/>
      </c>
      <c r="G662" s="14" t="str">
        <f t="shared" si="108"/>
        <v/>
      </c>
      <c r="H662" s="55" t="str">
        <f t="shared" si="109"/>
        <v/>
      </c>
      <c r="I662" s="11"/>
      <c r="J662" s="157"/>
      <c r="K662" s="11">
        <f t="shared" si="110"/>
        <v>0</v>
      </c>
      <c r="L662" s="55" t="str">
        <f t="shared" si="111"/>
        <v/>
      </c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AA662" s="59"/>
      <c r="AB662" s="59"/>
      <c r="AC662" s="59"/>
      <c r="AD662" s="59"/>
      <c r="AE662" s="59"/>
      <c r="AF662" s="59"/>
      <c r="AG662" s="59"/>
      <c r="AH662" s="65"/>
      <c r="BF662" s="65"/>
      <c r="BG662" s="65"/>
      <c r="BI662" s="65"/>
    </row>
    <row r="663" spans="4:61">
      <c r="D663" s="11" t="str">
        <f t="shared" si="105"/>
        <v/>
      </c>
      <c r="E663" s="11" t="str">
        <f t="shared" si="106"/>
        <v/>
      </c>
      <c r="F663" s="55" t="str">
        <f t="shared" si="107"/>
        <v/>
      </c>
      <c r="G663" s="14" t="str">
        <f t="shared" si="108"/>
        <v/>
      </c>
      <c r="H663" s="55" t="str">
        <f t="shared" si="109"/>
        <v/>
      </c>
      <c r="I663" s="11"/>
      <c r="J663" s="157"/>
      <c r="K663" s="11">
        <f t="shared" si="110"/>
        <v>0</v>
      </c>
      <c r="L663" s="55" t="str">
        <f t="shared" si="111"/>
        <v/>
      </c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AA663" s="59"/>
      <c r="AB663" s="59"/>
      <c r="AC663" s="59"/>
      <c r="AD663" s="59"/>
      <c r="AE663" s="59"/>
      <c r="AF663" s="59"/>
      <c r="AG663" s="59"/>
      <c r="AH663" s="65"/>
      <c r="BF663" s="65"/>
      <c r="BG663" s="65"/>
      <c r="BI663" s="65"/>
    </row>
    <row r="664" spans="4:61">
      <c r="D664" s="11" t="str">
        <f t="shared" si="105"/>
        <v/>
      </c>
      <c r="E664" s="11" t="str">
        <f t="shared" si="106"/>
        <v/>
      </c>
      <c r="F664" s="55" t="str">
        <f t="shared" si="107"/>
        <v/>
      </c>
      <c r="G664" s="14" t="str">
        <f t="shared" si="108"/>
        <v/>
      </c>
      <c r="H664" s="55" t="str">
        <f t="shared" si="109"/>
        <v/>
      </c>
      <c r="I664" s="11"/>
      <c r="J664" s="157"/>
      <c r="K664" s="11">
        <f t="shared" si="110"/>
        <v>0</v>
      </c>
      <c r="L664" s="55" t="str">
        <f t="shared" si="111"/>
        <v/>
      </c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AA664" s="59"/>
      <c r="AB664" s="59"/>
      <c r="AC664" s="59"/>
      <c r="AD664" s="59"/>
      <c r="AE664" s="59"/>
      <c r="AF664" s="59"/>
      <c r="AG664" s="59"/>
      <c r="AH664" s="65"/>
      <c r="BF664" s="65"/>
      <c r="BG664" s="65"/>
      <c r="BI664" s="65"/>
    </row>
    <row r="665" spans="4:61">
      <c r="D665" s="11" t="str">
        <f t="shared" si="105"/>
        <v/>
      </c>
      <c r="E665" s="11" t="str">
        <f t="shared" si="106"/>
        <v/>
      </c>
      <c r="F665" s="55" t="str">
        <f t="shared" si="107"/>
        <v/>
      </c>
      <c r="G665" s="14" t="str">
        <f t="shared" si="108"/>
        <v/>
      </c>
      <c r="H665" s="55" t="str">
        <f t="shared" si="109"/>
        <v/>
      </c>
      <c r="I665" s="11"/>
      <c r="J665" s="157"/>
      <c r="K665" s="11">
        <f t="shared" si="110"/>
        <v>0</v>
      </c>
      <c r="L665" s="55" t="str">
        <f t="shared" si="111"/>
        <v/>
      </c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AA665" s="59"/>
      <c r="AB665" s="59"/>
      <c r="AC665" s="59"/>
      <c r="AD665" s="59"/>
      <c r="AE665" s="59"/>
      <c r="AF665" s="59"/>
      <c r="AG665" s="59"/>
      <c r="AH665" s="65"/>
      <c r="BF665" s="65"/>
      <c r="BG665" s="65"/>
      <c r="BI665" s="65"/>
    </row>
    <row r="666" spans="4:61">
      <c r="D666" s="11" t="str">
        <f t="shared" si="105"/>
        <v/>
      </c>
      <c r="E666" s="11" t="str">
        <f t="shared" si="106"/>
        <v/>
      </c>
      <c r="F666" s="55" t="str">
        <f t="shared" si="107"/>
        <v/>
      </c>
      <c r="G666" s="14" t="str">
        <f t="shared" si="108"/>
        <v/>
      </c>
      <c r="H666" s="55" t="str">
        <f t="shared" si="109"/>
        <v/>
      </c>
      <c r="I666" s="11"/>
      <c r="J666" s="157"/>
      <c r="K666" s="11">
        <f t="shared" si="110"/>
        <v>0</v>
      </c>
      <c r="L666" s="55" t="str">
        <f t="shared" si="111"/>
        <v/>
      </c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AA666" s="59"/>
      <c r="AB666" s="59"/>
      <c r="AC666" s="59"/>
      <c r="AD666" s="59"/>
      <c r="AE666" s="59"/>
      <c r="AF666" s="59"/>
      <c r="AG666" s="59"/>
      <c r="AH666" s="65"/>
      <c r="BF666" s="65"/>
      <c r="BG666" s="65"/>
      <c r="BI666" s="65"/>
    </row>
    <row r="667" spans="4:61">
      <c r="D667" s="11" t="str">
        <f t="shared" si="105"/>
        <v/>
      </c>
      <c r="E667" s="11" t="str">
        <f t="shared" si="106"/>
        <v/>
      </c>
      <c r="F667" s="55" t="str">
        <f t="shared" si="107"/>
        <v/>
      </c>
      <c r="G667" s="14" t="str">
        <f t="shared" si="108"/>
        <v/>
      </c>
      <c r="H667" s="55" t="str">
        <f t="shared" si="109"/>
        <v/>
      </c>
      <c r="I667" s="11"/>
      <c r="J667" s="157"/>
      <c r="K667" s="11">
        <f t="shared" si="110"/>
        <v>0</v>
      </c>
      <c r="L667" s="55" t="str">
        <f t="shared" si="111"/>
        <v/>
      </c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AA667" s="59"/>
      <c r="AB667" s="59"/>
      <c r="AC667" s="59"/>
      <c r="AD667" s="59"/>
      <c r="AE667" s="59"/>
      <c r="AF667" s="59"/>
      <c r="AG667" s="59"/>
      <c r="AH667" s="65"/>
      <c r="BF667" s="65"/>
      <c r="BG667" s="65"/>
      <c r="BI667" s="65"/>
    </row>
    <row r="668" spans="4:61">
      <c r="D668" s="11" t="str">
        <f t="shared" si="105"/>
        <v/>
      </c>
      <c r="E668" s="11" t="str">
        <f t="shared" si="106"/>
        <v/>
      </c>
      <c r="F668" s="55" t="str">
        <f t="shared" si="107"/>
        <v/>
      </c>
      <c r="G668" s="14" t="str">
        <f t="shared" si="108"/>
        <v/>
      </c>
      <c r="H668" s="55" t="str">
        <f t="shared" si="109"/>
        <v/>
      </c>
      <c r="I668" s="11"/>
      <c r="J668" s="157"/>
      <c r="K668" s="11">
        <f t="shared" si="110"/>
        <v>0</v>
      </c>
      <c r="L668" s="55" t="str">
        <f t="shared" si="111"/>
        <v/>
      </c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AA668" s="59"/>
      <c r="AB668" s="59"/>
      <c r="AC668" s="59"/>
      <c r="AD668" s="59"/>
      <c r="AE668" s="59"/>
      <c r="AF668" s="59"/>
      <c r="AG668" s="59"/>
      <c r="AH668" s="65"/>
      <c r="BF668" s="65"/>
      <c r="BG668" s="65"/>
      <c r="BI668" s="65"/>
    </row>
    <row r="669" spans="4:61">
      <c r="D669" s="11" t="str">
        <f t="shared" si="105"/>
        <v/>
      </c>
      <c r="E669" s="11" t="str">
        <f t="shared" si="106"/>
        <v/>
      </c>
      <c r="F669" s="55" t="str">
        <f t="shared" si="107"/>
        <v/>
      </c>
      <c r="G669" s="14" t="str">
        <f t="shared" si="108"/>
        <v/>
      </c>
      <c r="H669" s="55" t="str">
        <f t="shared" si="109"/>
        <v/>
      </c>
      <c r="I669" s="11"/>
      <c r="J669" s="157"/>
      <c r="K669" s="11">
        <f t="shared" si="110"/>
        <v>0</v>
      </c>
      <c r="L669" s="55" t="str">
        <f t="shared" si="111"/>
        <v/>
      </c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AA669" s="59"/>
      <c r="AB669" s="59"/>
      <c r="AC669" s="59"/>
      <c r="AD669" s="59"/>
      <c r="AE669" s="59"/>
      <c r="AF669" s="59"/>
      <c r="AG669" s="59"/>
      <c r="AH669" s="65"/>
      <c r="BF669" s="65"/>
      <c r="BG669" s="65"/>
      <c r="BI669" s="65"/>
    </row>
    <row r="670" spans="4:61">
      <c r="D670" s="11" t="str">
        <f t="shared" si="105"/>
        <v/>
      </c>
      <c r="E670" s="11" t="str">
        <f t="shared" si="106"/>
        <v/>
      </c>
      <c r="F670" s="55" t="str">
        <f t="shared" si="107"/>
        <v/>
      </c>
      <c r="G670" s="14" t="str">
        <f t="shared" si="108"/>
        <v/>
      </c>
      <c r="H670" s="55" t="str">
        <f t="shared" si="109"/>
        <v/>
      </c>
      <c r="I670" s="11"/>
      <c r="J670" s="157"/>
      <c r="K670" s="11">
        <f t="shared" si="110"/>
        <v>0</v>
      </c>
      <c r="L670" s="55" t="str">
        <f t="shared" si="111"/>
        <v/>
      </c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AA670" s="59"/>
      <c r="AB670" s="59"/>
      <c r="AC670" s="59"/>
      <c r="AD670" s="59"/>
      <c r="AE670" s="59"/>
      <c r="AF670" s="59"/>
      <c r="AG670" s="59"/>
      <c r="AH670" s="65"/>
      <c r="BF670" s="65"/>
      <c r="BG670" s="65"/>
      <c r="BI670" s="65"/>
    </row>
    <row r="671" spans="4:61">
      <c r="D671" s="11" t="str">
        <f t="shared" si="105"/>
        <v/>
      </c>
      <c r="E671" s="11" t="str">
        <f t="shared" si="106"/>
        <v/>
      </c>
      <c r="F671" s="55" t="str">
        <f t="shared" si="107"/>
        <v/>
      </c>
      <c r="G671" s="14" t="str">
        <f t="shared" si="108"/>
        <v/>
      </c>
      <c r="H671" s="55" t="str">
        <f t="shared" si="109"/>
        <v/>
      </c>
      <c r="I671" s="11"/>
      <c r="J671" s="157"/>
      <c r="K671" s="11">
        <f t="shared" si="110"/>
        <v>0</v>
      </c>
      <c r="L671" s="55" t="str">
        <f t="shared" si="111"/>
        <v/>
      </c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AA671" s="59"/>
      <c r="AB671" s="59"/>
      <c r="AC671" s="59"/>
      <c r="AD671" s="59"/>
      <c r="AE671" s="59"/>
      <c r="AF671" s="59"/>
      <c r="AG671" s="59"/>
      <c r="AH671" s="65"/>
      <c r="BF671" s="65"/>
      <c r="BG671" s="65"/>
      <c r="BI671" s="65"/>
    </row>
    <row r="672" spans="4:61">
      <c r="D672" s="11" t="str">
        <f t="shared" si="105"/>
        <v/>
      </c>
      <c r="E672" s="11" t="str">
        <f t="shared" si="106"/>
        <v/>
      </c>
      <c r="F672" s="55" t="str">
        <f t="shared" si="107"/>
        <v/>
      </c>
      <c r="G672" s="14" t="str">
        <f t="shared" si="108"/>
        <v/>
      </c>
      <c r="H672" s="55" t="str">
        <f t="shared" si="109"/>
        <v/>
      </c>
      <c r="I672" s="11"/>
      <c r="J672" s="157"/>
      <c r="K672" s="11">
        <f t="shared" si="110"/>
        <v>0</v>
      </c>
      <c r="L672" s="55" t="str">
        <f t="shared" si="111"/>
        <v/>
      </c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AA672" s="59"/>
      <c r="AB672" s="59"/>
      <c r="AC672" s="59"/>
      <c r="AD672" s="59"/>
      <c r="AE672" s="59"/>
      <c r="AF672" s="59"/>
      <c r="AG672" s="59"/>
      <c r="AH672" s="65"/>
      <c r="BF672" s="65"/>
      <c r="BG672" s="65"/>
      <c r="BI672" s="65"/>
    </row>
    <row r="673" spans="4:61">
      <c r="D673" s="11" t="str">
        <f t="shared" si="105"/>
        <v/>
      </c>
      <c r="E673" s="11" t="str">
        <f t="shared" si="106"/>
        <v/>
      </c>
      <c r="F673" s="55" t="str">
        <f t="shared" si="107"/>
        <v/>
      </c>
      <c r="G673" s="14" t="str">
        <f t="shared" si="108"/>
        <v/>
      </c>
      <c r="H673" s="55" t="str">
        <f t="shared" si="109"/>
        <v/>
      </c>
      <c r="I673" s="11"/>
      <c r="J673" s="157"/>
      <c r="K673" s="11">
        <f t="shared" si="110"/>
        <v>0</v>
      </c>
      <c r="L673" s="55" t="str">
        <f t="shared" si="111"/>
        <v/>
      </c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AA673" s="59"/>
      <c r="AB673" s="59"/>
      <c r="AC673" s="59"/>
      <c r="AD673" s="59"/>
      <c r="AE673" s="59"/>
      <c r="AF673" s="59"/>
      <c r="AG673" s="59"/>
      <c r="AH673" s="65"/>
      <c r="BF673" s="65"/>
      <c r="BG673" s="65"/>
      <c r="BI673" s="65"/>
    </row>
    <row r="674" spans="4:61">
      <c r="D674" s="11" t="str">
        <f t="shared" si="105"/>
        <v/>
      </c>
      <c r="E674" s="11" t="str">
        <f t="shared" si="106"/>
        <v/>
      </c>
      <c r="F674" s="55" t="str">
        <f t="shared" si="107"/>
        <v/>
      </c>
      <c r="G674" s="14" t="str">
        <f t="shared" si="108"/>
        <v/>
      </c>
      <c r="H674" s="55" t="str">
        <f t="shared" si="109"/>
        <v/>
      </c>
      <c r="I674" s="11"/>
      <c r="J674" s="157"/>
      <c r="K674" s="11">
        <f t="shared" si="110"/>
        <v>0</v>
      </c>
      <c r="L674" s="55" t="str">
        <f t="shared" si="111"/>
        <v/>
      </c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AA674" s="59"/>
      <c r="AB674" s="59"/>
      <c r="AC674" s="59"/>
      <c r="AD674" s="59"/>
      <c r="AE674" s="59"/>
      <c r="AF674" s="59"/>
      <c r="AG674" s="59"/>
      <c r="AH674" s="65"/>
      <c r="BF674" s="65"/>
      <c r="BG674" s="65"/>
      <c r="BI674" s="65"/>
    </row>
    <row r="675" spans="4:61">
      <c r="D675" s="11" t="str">
        <f t="shared" si="105"/>
        <v/>
      </c>
      <c r="E675" s="11" t="str">
        <f t="shared" si="106"/>
        <v/>
      </c>
      <c r="F675" s="55" t="str">
        <f t="shared" si="107"/>
        <v/>
      </c>
      <c r="G675" s="14" t="str">
        <f t="shared" si="108"/>
        <v/>
      </c>
      <c r="H675" s="55" t="str">
        <f t="shared" si="109"/>
        <v/>
      </c>
      <c r="I675" s="11"/>
      <c r="J675" s="157"/>
      <c r="K675" s="11">
        <f t="shared" si="110"/>
        <v>0</v>
      </c>
      <c r="L675" s="55" t="str">
        <f t="shared" si="111"/>
        <v/>
      </c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AA675" s="59"/>
      <c r="AB675" s="59"/>
      <c r="AC675" s="59"/>
      <c r="AD675" s="59"/>
      <c r="AE675" s="59"/>
      <c r="AF675" s="59"/>
      <c r="AG675" s="59"/>
      <c r="AH675" s="65"/>
      <c r="BF675" s="65"/>
      <c r="BG675" s="65"/>
      <c r="BI675" s="65"/>
    </row>
    <row r="676" spans="4:61">
      <c r="D676" s="11" t="str">
        <f t="shared" si="105"/>
        <v/>
      </c>
      <c r="E676" s="11" t="str">
        <f t="shared" si="106"/>
        <v/>
      </c>
      <c r="F676" s="55" t="str">
        <f t="shared" si="107"/>
        <v/>
      </c>
      <c r="G676" s="14" t="str">
        <f t="shared" si="108"/>
        <v/>
      </c>
      <c r="H676" s="55" t="str">
        <f t="shared" si="109"/>
        <v/>
      </c>
      <c r="I676" s="11"/>
      <c r="J676" s="157"/>
      <c r="K676" s="11">
        <f t="shared" si="110"/>
        <v>0</v>
      </c>
      <c r="L676" s="55" t="str">
        <f t="shared" si="111"/>
        <v/>
      </c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AA676" s="59"/>
      <c r="AB676" s="59"/>
      <c r="AC676" s="59"/>
      <c r="AD676" s="59"/>
      <c r="AE676" s="59"/>
      <c r="AF676" s="59"/>
      <c r="AG676" s="59"/>
      <c r="AH676" s="65"/>
      <c r="BF676" s="65"/>
      <c r="BG676" s="65"/>
      <c r="BI676" s="65"/>
    </row>
    <row r="677" spans="4:61">
      <c r="D677" s="11" t="str">
        <f t="shared" ref="D677:D740" si="112">IF(D676&lt;term*freq,D676+1,"")</f>
        <v/>
      </c>
      <c r="E677" s="11" t="str">
        <f t="shared" si="106"/>
        <v/>
      </c>
      <c r="F677" s="55" t="str">
        <f t="shared" si="107"/>
        <v/>
      </c>
      <c r="G677" s="14" t="str">
        <f t="shared" si="108"/>
        <v/>
      </c>
      <c r="H677" s="55" t="str">
        <f t="shared" si="109"/>
        <v/>
      </c>
      <c r="I677" s="11"/>
      <c r="J677" s="157"/>
      <c r="K677" s="11">
        <f t="shared" si="110"/>
        <v>0</v>
      </c>
      <c r="L677" s="55" t="str">
        <f t="shared" si="111"/>
        <v/>
      </c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AA677" s="59"/>
      <c r="AB677" s="59"/>
      <c r="AC677" s="59"/>
      <c r="AD677" s="59"/>
      <c r="AE677" s="59"/>
      <c r="AF677" s="59"/>
      <c r="AG677" s="59"/>
      <c r="AH677" s="65"/>
      <c r="BF677" s="65"/>
      <c r="BG677" s="65"/>
      <c r="BI677" s="65"/>
    </row>
    <row r="678" spans="4:61">
      <c r="D678" s="11" t="str">
        <f t="shared" si="112"/>
        <v/>
      </c>
      <c r="E678" s="11" t="str">
        <f t="shared" si="106"/>
        <v/>
      </c>
      <c r="F678" s="55" t="str">
        <f t="shared" si="107"/>
        <v/>
      </c>
      <c r="G678" s="14" t="str">
        <f t="shared" si="108"/>
        <v/>
      </c>
      <c r="H678" s="55" t="str">
        <f t="shared" si="109"/>
        <v/>
      </c>
      <c r="I678" s="11"/>
      <c r="J678" s="157"/>
      <c r="K678" s="11">
        <f t="shared" si="110"/>
        <v>0</v>
      </c>
      <c r="L678" s="55" t="str">
        <f t="shared" si="111"/>
        <v/>
      </c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AA678" s="59"/>
      <c r="AB678" s="59"/>
      <c r="AC678" s="59"/>
      <c r="AD678" s="59"/>
      <c r="AE678" s="59"/>
      <c r="AF678" s="59"/>
      <c r="AG678" s="59"/>
      <c r="AH678" s="65"/>
      <c r="BF678" s="65"/>
      <c r="BG678" s="65"/>
      <c r="BI678" s="65"/>
    </row>
    <row r="679" spans="4:61">
      <c r="D679" s="11" t="str">
        <f t="shared" si="112"/>
        <v/>
      </c>
      <c r="E679" s="11" t="str">
        <f t="shared" si="106"/>
        <v/>
      </c>
      <c r="F679" s="55" t="str">
        <f t="shared" si="107"/>
        <v/>
      </c>
      <c r="G679" s="14" t="str">
        <f t="shared" si="108"/>
        <v/>
      </c>
      <c r="H679" s="55" t="str">
        <f t="shared" si="109"/>
        <v/>
      </c>
      <c r="I679" s="11"/>
      <c r="J679" s="157"/>
      <c r="K679" s="11">
        <f t="shared" si="110"/>
        <v>0</v>
      </c>
      <c r="L679" s="55" t="str">
        <f t="shared" si="111"/>
        <v/>
      </c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AA679" s="59"/>
      <c r="AB679" s="59"/>
      <c r="AC679" s="59"/>
      <c r="AD679" s="59"/>
      <c r="AE679" s="59"/>
      <c r="AF679" s="59"/>
      <c r="AG679" s="59"/>
      <c r="AH679" s="65"/>
      <c r="BF679" s="65"/>
      <c r="BG679" s="65"/>
      <c r="BI679" s="65"/>
    </row>
    <row r="680" spans="4:61">
      <c r="D680" s="11" t="str">
        <f t="shared" si="112"/>
        <v/>
      </c>
      <c r="E680" s="11" t="str">
        <f t="shared" si="106"/>
        <v/>
      </c>
      <c r="F680" s="55" t="str">
        <f t="shared" si="107"/>
        <v/>
      </c>
      <c r="G680" s="14" t="str">
        <f t="shared" si="108"/>
        <v/>
      </c>
      <c r="H680" s="55" t="str">
        <f t="shared" si="109"/>
        <v/>
      </c>
      <c r="I680" s="11"/>
      <c r="J680" s="157"/>
      <c r="K680" s="11">
        <f t="shared" si="110"/>
        <v>0</v>
      </c>
      <c r="L680" s="55" t="str">
        <f t="shared" si="111"/>
        <v/>
      </c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AA680" s="59"/>
      <c r="AB680" s="59"/>
      <c r="AC680" s="59"/>
      <c r="AD680" s="59"/>
      <c r="AE680" s="59"/>
      <c r="AF680" s="59"/>
      <c r="AG680" s="59"/>
      <c r="AH680" s="65"/>
      <c r="BF680" s="65"/>
      <c r="BG680" s="65"/>
      <c r="BI680" s="65"/>
    </row>
    <row r="681" spans="4:61">
      <c r="D681" s="11" t="str">
        <f t="shared" si="112"/>
        <v/>
      </c>
      <c r="E681" s="11" t="str">
        <f t="shared" si="106"/>
        <v/>
      </c>
      <c r="F681" s="55" t="str">
        <f t="shared" si="107"/>
        <v/>
      </c>
      <c r="G681" s="14" t="str">
        <f t="shared" si="108"/>
        <v/>
      </c>
      <c r="H681" s="55" t="str">
        <f t="shared" si="109"/>
        <v/>
      </c>
      <c r="I681" s="11"/>
      <c r="J681" s="157"/>
      <c r="K681" s="11">
        <f t="shared" si="110"/>
        <v>0</v>
      </c>
      <c r="L681" s="55" t="str">
        <f t="shared" si="111"/>
        <v/>
      </c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AA681" s="59"/>
      <c r="AB681" s="59"/>
      <c r="AC681" s="59"/>
      <c r="AD681" s="59"/>
      <c r="AE681" s="59"/>
      <c r="AF681" s="59"/>
      <c r="AG681" s="59"/>
      <c r="AH681" s="65"/>
      <c r="BF681" s="65"/>
      <c r="BG681" s="65"/>
      <c r="BI681" s="65"/>
    </row>
    <row r="682" spans="4:61">
      <c r="D682" s="11" t="str">
        <f t="shared" si="112"/>
        <v/>
      </c>
      <c r="E682" s="11" t="str">
        <f t="shared" si="106"/>
        <v/>
      </c>
      <c r="F682" s="55" t="str">
        <f t="shared" si="107"/>
        <v/>
      </c>
      <c r="G682" s="14" t="str">
        <f t="shared" si="108"/>
        <v/>
      </c>
      <c r="H682" s="55" t="str">
        <f t="shared" si="109"/>
        <v/>
      </c>
      <c r="I682" s="11"/>
      <c r="J682" s="157"/>
      <c r="K682" s="11">
        <f t="shared" si="110"/>
        <v>0</v>
      </c>
      <c r="L682" s="55" t="str">
        <f t="shared" si="111"/>
        <v/>
      </c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AA682" s="59"/>
      <c r="AB682" s="59"/>
      <c r="AC682" s="59"/>
      <c r="AD682" s="59"/>
      <c r="AE682" s="59"/>
      <c r="AF682" s="59"/>
      <c r="AG682" s="59"/>
      <c r="AH682" s="65"/>
      <c r="BF682" s="65"/>
      <c r="BG682" s="65"/>
      <c r="BI682" s="65"/>
    </row>
    <row r="683" spans="4:61">
      <c r="D683" s="11" t="str">
        <f t="shared" si="112"/>
        <v/>
      </c>
      <c r="E683" s="11" t="str">
        <f t="shared" si="106"/>
        <v/>
      </c>
      <c r="F683" s="55" t="str">
        <f t="shared" si="107"/>
        <v/>
      </c>
      <c r="G683" s="14" t="str">
        <f t="shared" si="108"/>
        <v/>
      </c>
      <c r="H683" s="55" t="str">
        <f t="shared" si="109"/>
        <v/>
      </c>
      <c r="I683" s="11"/>
      <c r="J683" s="157"/>
      <c r="K683" s="11">
        <f t="shared" si="110"/>
        <v>0</v>
      </c>
      <c r="L683" s="55" t="str">
        <f t="shared" si="111"/>
        <v/>
      </c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AA683" s="59"/>
      <c r="AB683" s="59"/>
      <c r="AC683" s="59"/>
      <c r="AD683" s="59"/>
      <c r="AE683" s="59"/>
      <c r="AF683" s="59"/>
      <c r="AG683" s="59"/>
      <c r="AH683" s="65"/>
      <c r="BF683" s="65"/>
      <c r="BG683" s="65"/>
      <c r="BI683" s="65"/>
    </row>
    <row r="684" spans="4:61">
      <c r="D684" s="11" t="str">
        <f t="shared" si="112"/>
        <v/>
      </c>
      <c r="E684" s="11" t="str">
        <f t="shared" si="106"/>
        <v/>
      </c>
      <c r="F684" s="55" t="str">
        <f t="shared" si="107"/>
        <v/>
      </c>
      <c r="G684" s="14" t="str">
        <f t="shared" si="108"/>
        <v/>
      </c>
      <c r="H684" s="55" t="str">
        <f t="shared" si="109"/>
        <v/>
      </c>
      <c r="I684" s="11"/>
      <c r="J684" s="157"/>
      <c r="K684" s="11">
        <f t="shared" si="110"/>
        <v>0</v>
      </c>
      <c r="L684" s="55" t="str">
        <f t="shared" si="111"/>
        <v/>
      </c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AA684" s="59"/>
      <c r="AB684" s="59"/>
      <c r="AC684" s="59"/>
      <c r="AD684" s="59"/>
      <c r="AE684" s="59"/>
      <c r="AF684" s="59"/>
      <c r="AG684" s="59"/>
      <c r="AH684" s="65"/>
      <c r="BF684" s="65"/>
      <c r="BG684" s="65"/>
      <c r="BI684" s="65"/>
    </row>
    <row r="685" spans="4:61">
      <c r="D685" s="11" t="str">
        <f t="shared" si="112"/>
        <v/>
      </c>
      <c r="E685" s="11" t="str">
        <f t="shared" si="106"/>
        <v/>
      </c>
      <c r="F685" s="55" t="str">
        <f t="shared" si="107"/>
        <v/>
      </c>
      <c r="G685" s="14" t="str">
        <f t="shared" si="108"/>
        <v/>
      </c>
      <c r="H685" s="55" t="str">
        <f t="shared" si="109"/>
        <v/>
      </c>
      <c r="I685" s="11"/>
      <c r="J685" s="157"/>
      <c r="K685" s="11">
        <f t="shared" si="110"/>
        <v>0</v>
      </c>
      <c r="L685" s="55" t="str">
        <f t="shared" si="111"/>
        <v/>
      </c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AA685" s="59"/>
      <c r="AB685" s="59"/>
      <c r="AC685" s="59"/>
      <c r="AD685" s="59"/>
      <c r="AE685" s="59"/>
      <c r="AF685" s="59"/>
      <c r="AG685" s="59"/>
      <c r="AH685" s="65"/>
      <c r="BF685" s="65"/>
      <c r="BG685" s="65"/>
      <c r="BI685" s="65"/>
    </row>
    <row r="686" spans="4:61">
      <c r="D686" s="11" t="str">
        <f t="shared" si="112"/>
        <v/>
      </c>
      <c r="E686" s="11" t="str">
        <f t="shared" si="106"/>
        <v/>
      </c>
      <c r="F686" s="55" t="str">
        <f t="shared" si="107"/>
        <v/>
      </c>
      <c r="G686" s="14" t="str">
        <f t="shared" si="108"/>
        <v/>
      </c>
      <c r="H686" s="55" t="str">
        <f t="shared" si="109"/>
        <v/>
      </c>
      <c r="I686" s="11"/>
      <c r="J686" s="157"/>
      <c r="K686" s="11">
        <f t="shared" si="110"/>
        <v>0</v>
      </c>
      <c r="L686" s="55" t="str">
        <f t="shared" si="111"/>
        <v/>
      </c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AA686" s="59"/>
      <c r="AB686" s="59"/>
      <c r="AC686" s="59"/>
      <c r="AD686" s="59"/>
      <c r="AE686" s="59"/>
      <c r="AF686" s="59"/>
      <c r="AG686" s="59"/>
      <c r="AH686" s="65"/>
      <c r="BF686" s="65"/>
      <c r="BG686" s="65"/>
      <c r="BI686" s="65"/>
    </row>
    <row r="687" spans="4:61">
      <c r="D687" s="11" t="str">
        <f t="shared" si="112"/>
        <v/>
      </c>
      <c r="E687" s="11" t="str">
        <f t="shared" si="106"/>
        <v/>
      </c>
      <c r="F687" s="55" t="str">
        <f t="shared" si="107"/>
        <v/>
      </c>
      <c r="G687" s="14" t="str">
        <f t="shared" si="108"/>
        <v/>
      </c>
      <c r="H687" s="55" t="str">
        <f t="shared" si="109"/>
        <v/>
      </c>
      <c r="I687" s="11"/>
      <c r="J687" s="157"/>
      <c r="K687" s="11">
        <f t="shared" si="110"/>
        <v>0</v>
      </c>
      <c r="L687" s="55" t="str">
        <f t="shared" si="111"/>
        <v/>
      </c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AA687" s="59"/>
      <c r="AB687" s="59"/>
      <c r="AC687" s="59"/>
      <c r="AD687" s="59"/>
      <c r="AE687" s="59"/>
      <c r="AF687" s="59"/>
      <c r="AG687" s="59"/>
      <c r="AH687" s="65"/>
      <c r="BF687" s="65"/>
      <c r="BG687" s="65"/>
      <c r="BI687" s="65"/>
    </row>
    <row r="688" spans="4:61">
      <c r="D688" s="11" t="str">
        <f t="shared" si="112"/>
        <v/>
      </c>
      <c r="E688" s="11" t="str">
        <f t="shared" si="106"/>
        <v/>
      </c>
      <c r="F688" s="55" t="str">
        <f t="shared" si="107"/>
        <v/>
      </c>
      <c r="G688" s="14" t="str">
        <f t="shared" si="108"/>
        <v/>
      </c>
      <c r="H688" s="55" t="str">
        <f t="shared" si="109"/>
        <v/>
      </c>
      <c r="I688" s="11"/>
      <c r="J688" s="157"/>
      <c r="K688" s="11">
        <f t="shared" si="110"/>
        <v>0</v>
      </c>
      <c r="L688" s="55" t="str">
        <f t="shared" si="111"/>
        <v/>
      </c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AA688" s="59"/>
      <c r="AB688" s="59"/>
      <c r="AC688" s="59"/>
      <c r="AD688" s="59"/>
      <c r="AE688" s="59"/>
      <c r="AF688" s="59"/>
      <c r="AG688" s="59"/>
      <c r="AH688" s="65"/>
      <c r="BF688" s="65"/>
      <c r="BG688" s="65"/>
      <c r="BI688" s="65"/>
    </row>
    <row r="689" spans="4:61">
      <c r="D689" s="11" t="str">
        <f t="shared" si="112"/>
        <v/>
      </c>
      <c r="E689" s="11" t="str">
        <f t="shared" si="106"/>
        <v/>
      </c>
      <c r="F689" s="55" t="str">
        <f t="shared" si="107"/>
        <v/>
      </c>
      <c r="G689" s="14" t="str">
        <f t="shared" si="108"/>
        <v/>
      </c>
      <c r="H689" s="55" t="str">
        <f t="shared" si="109"/>
        <v/>
      </c>
      <c r="I689" s="11"/>
      <c r="J689" s="157"/>
      <c r="K689" s="11">
        <f t="shared" si="110"/>
        <v>0</v>
      </c>
      <c r="L689" s="55" t="str">
        <f t="shared" si="111"/>
        <v/>
      </c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AA689" s="59"/>
      <c r="AB689" s="59"/>
      <c r="AC689" s="59"/>
      <c r="AD689" s="59"/>
      <c r="AE689" s="59"/>
      <c r="AF689" s="59"/>
      <c r="AG689" s="59"/>
      <c r="AH689" s="65"/>
      <c r="BF689" s="65"/>
      <c r="BG689" s="65"/>
      <c r="BI689" s="65"/>
    </row>
    <row r="690" spans="4:61">
      <c r="D690" s="11" t="str">
        <f t="shared" si="112"/>
        <v/>
      </c>
      <c r="E690" s="11" t="str">
        <f t="shared" si="106"/>
        <v/>
      </c>
      <c r="F690" s="55" t="str">
        <f t="shared" si="107"/>
        <v/>
      </c>
      <c r="G690" s="14" t="str">
        <f t="shared" si="108"/>
        <v/>
      </c>
      <c r="H690" s="55" t="str">
        <f t="shared" si="109"/>
        <v/>
      </c>
      <c r="I690" s="11"/>
      <c r="J690" s="157"/>
      <c r="K690" s="11">
        <f t="shared" si="110"/>
        <v>0</v>
      </c>
      <c r="L690" s="55" t="str">
        <f t="shared" si="111"/>
        <v/>
      </c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AA690" s="59"/>
      <c r="AB690" s="59"/>
      <c r="AC690" s="59"/>
      <c r="AD690" s="59"/>
      <c r="AE690" s="59"/>
      <c r="AF690" s="59"/>
      <c r="AG690" s="59"/>
      <c r="AH690" s="65"/>
      <c r="BF690" s="65"/>
      <c r="BG690" s="65"/>
      <c r="BI690" s="65"/>
    </row>
    <row r="691" spans="4:61">
      <c r="D691" s="11" t="str">
        <f t="shared" si="112"/>
        <v/>
      </c>
      <c r="E691" s="11" t="str">
        <f t="shared" si="106"/>
        <v/>
      </c>
      <c r="F691" s="55" t="str">
        <f t="shared" si="107"/>
        <v/>
      </c>
      <c r="G691" s="14" t="str">
        <f t="shared" si="108"/>
        <v/>
      </c>
      <c r="H691" s="55" t="str">
        <f t="shared" si="109"/>
        <v/>
      </c>
      <c r="I691" s="11"/>
      <c r="J691" s="157"/>
      <c r="K691" s="11">
        <f t="shared" si="110"/>
        <v>0</v>
      </c>
      <c r="L691" s="55" t="str">
        <f t="shared" si="111"/>
        <v/>
      </c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AA691" s="59"/>
      <c r="AB691" s="59"/>
      <c r="AC691" s="59"/>
      <c r="AD691" s="59"/>
      <c r="AE691" s="59"/>
      <c r="AF691" s="59"/>
      <c r="AG691" s="59"/>
      <c r="AH691" s="65"/>
      <c r="BF691" s="65"/>
      <c r="BG691" s="65"/>
      <c r="BI691" s="65"/>
    </row>
    <row r="692" spans="4:61">
      <c r="D692" s="11" t="str">
        <f t="shared" si="112"/>
        <v/>
      </c>
      <c r="E692" s="11" t="str">
        <f t="shared" si="106"/>
        <v/>
      </c>
      <c r="F692" s="55" t="str">
        <f t="shared" si="107"/>
        <v/>
      </c>
      <c r="G692" s="14" t="str">
        <f t="shared" si="108"/>
        <v/>
      </c>
      <c r="H692" s="55" t="str">
        <f t="shared" si="109"/>
        <v/>
      </c>
      <c r="I692" s="11"/>
      <c r="J692" s="157"/>
      <c r="K692" s="11">
        <f t="shared" si="110"/>
        <v>0</v>
      </c>
      <c r="L692" s="55" t="str">
        <f t="shared" si="111"/>
        <v/>
      </c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AA692" s="59"/>
      <c r="AB692" s="59"/>
      <c r="AC692" s="59"/>
      <c r="AD692" s="59"/>
      <c r="AE692" s="59"/>
      <c r="AF692" s="59"/>
      <c r="AG692" s="59"/>
      <c r="AH692" s="65"/>
      <c r="BF692" s="65"/>
      <c r="BG692" s="65"/>
      <c r="BI692" s="65"/>
    </row>
    <row r="693" spans="4:61">
      <c r="D693" s="11" t="str">
        <f t="shared" si="112"/>
        <v/>
      </c>
      <c r="E693" s="11" t="str">
        <f t="shared" si="106"/>
        <v/>
      </c>
      <c r="F693" s="55" t="str">
        <f t="shared" si="107"/>
        <v/>
      </c>
      <c r="G693" s="14" t="str">
        <f t="shared" si="108"/>
        <v/>
      </c>
      <c r="H693" s="55" t="str">
        <f t="shared" si="109"/>
        <v/>
      </c>
      <c r="I693" s="11"/>
      <c r="J693" s="157"/>
      <c r="K693" s="11">
        <f t="shared" si="110"/>
        <v>0</v>
      </c>
      <c r="L693" s="55" t="str">
        <f t="shared" si="111"/>
        <v/>
      </c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AA693" s="59"/>
      <c r="AB693" s="59"/>
      <c r="AC693" s="59"/>
      <c r="AD693" s="59"/>
      <c r="AE693" s="59"/>
      <c r="AF693" s="59"/>
      <c r="AG693" s="59"/>
      <c r="AH693" s="65"/>
      <c r="BF693" s="65"/>
      <c r="BG693" s="65"/>
      <c r="BI693" s="65"/>
    </row>
    <row r="694" spans="4:61">
      <c r="D694" s="11" t="str">
        <f t="shared" si="112"/>
        <v/>
      </c>
      <c r="E694" s="11" t="str">
        <f t="shared" si="106"/>
        <v/>
      </c>
      <c r="F694" s="55" t="str">
        <f t="shared" si="107"/>
        <v/>
      </c>
      <c r="G694" s="14" t="str">
        <f t="shared" si="108"/>
        <v/>
      </c>
      <c r="H694" s="55" t="str">
        <f t="shared" si="109"/>
        <v/>
      </c>
      <c r="I694" s="11"/>
      <c r="J694" s="157"/>
      <c r="K694" s="11">
        <f t="shared" si="110"/>
        <v>0</v>
      </c>
      <c r="L694" s="55" t="str">
        <f t="shared" si="111"/>
        <v/>
      </c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AA694" s="59"/>
      <c r="AB694" s="59"/>
      <c r="AC694" s="59"/>
      <c r="AD694" s="59"/>
      <c r="AE694" s="59"/>
      <c r="AF694" s="59"/>
      <c r="AG694" s="59"/>
      <c r="AH694" s="65"/>
      <c r="BF694" s="65"/>
      <c r="BG694" s="65"/>
      <c r="BI694" s="65"/>
    </row>
    <row r="695" spans="4:61">
      <c r="D695" s="11" t="str">
        <f t="shared" si="112"/>
        <v/>
      </c>
      <c r="E695" s="11" t="str">
        <f t="shared" si="106"/>
        <v/>
      </c>
      <c r="F695" s="55" t="str">
        <f t="shared" si="107"/>
        <v/>
      </c>
      <c r="G695" s="14" t="str">
        <f t="shared" si="108"/>
        <v/>
      </c>
      <c r="H695" s="55" t="str">
        <f t="shared" si="109"/>
        <v/>
      </c>
      <c r="I695" s="11"/>
      <c r="J695" s="157"/>
      <c r="K695" s="11">
        <f t="shared" si="110"/>
        <v>0</v>
      </c>
      <c r="L695" s="55" t="str">
        <f t="shared" si="111"/>
        <v/>
      </c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AA695" s="59"/>
      <c r="AB695" s="59"/>
      <c r="AC695" s="59"/>
      <c r="AD695" s="59"/>
      <c r="AE695" s="59"/>
      <c r="AF695" s="59"/>
      <c r="AG695" s="59"/>
      <c r="AH695" s="65"/>
      <c r="BF695" s="65"/>
      <c r="BG695" s="65"/>
      <c r="BI695" s="65"/>
    </row>
    <row r="696" spans="4:61">
      <c r="D696" s="11" t="str">
        <f t="shared" si="112"/>
        <v/>
      </c>
      <c r="E696" s="11" t="str">
        <f t="shared" si="106"/>
        <v/>
      </c>
      <c r="F696" s="55" t="str">
        <f t="shared" si="107"/>
        <v/>
      </c>
      <c r="G696" s="14" t="str">
        <f t="shared" si="108"/>
        <v/>
      </c>
      <c r="H696" s="55" t="str">
        <f t="shared" si="109"/>
        <v/>
      </c>
      <c r="I696" s="11"/>
      <c r="J696" s="157"/>
      <c r="K696" s="11">
        <f t="shared" si="110"/>
        <v>0</v>
      </c>
      <c r="L696" s="55" t="str">
        <f t="shared" si="111"/>
        <v/>
      </c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AA696" s="59"/>
      <c r="AB696" s="59"/>
      <c r="AC696" s="59"/>
      <c r="AD696" s="59"/>
      <c r="AE696" s="59"/>
      <c r="AF696" s="59"/>
      <c r="AG696" s="59"/>
      <c r="AH696" s="65"/>
      <c r="BF696" s="65"/>
      <c r="BG696" s="65"/>
      <c r="BI696" s="65"/>
    </row>
    <row r="697" spans="4:61">
      <c r="D697" s="11" t="str">
        <f t="shared" si="112"/>
        <v/>
      </c>
      <c r="E697" s="11" t="str">
        <f t="shared" si="106"/>
        <v/>
      </c>
      <c r="F697" s="55" t="str">
        <f t="shared" si="107"/>
        <v/>
      </c>
      <c r="G697" s="14" t="str">
        <f t="shared" si="108"/>
        <v/>
      </c>
      <c r="H697" s="55" t="str">
        <f t="shared" si="109"/>
        <v/>
      </c>
      <c r="I697" s="11"/>
      <c r="J697" s="157"/>
      <c r="K697" s="11">
        <f t="shared" si="110"/>
        <v>0</v>
      </c>
      <c r="L697" s="55" t="str">
        <f t="shared" si="111"/>
        <v/>
      </c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AA697" s="59"/>
      <c r="AB697" s="59"/>
      <c r="AC697" s="59"/>
      <c r="AD697" s="59"/>
      <c r="AE697" s="59"/>
      <c r="AF697" s="59"/>
      <c r="AG697" s="59"/>
      <c r="AH697" s="65"/>
      <c r="BF697" s="65"/>
      <c r="BG697" s="65"/>
      <c r="BI697" s="65"/>
    </row>
    <row r="698" spans="4:61">
      <c r="D698" s="11" t="str">
        <f t="shared" si="112"/>
        <v/>
      </c>
      <c r="E698" s="11" t="str">
        <f t="shared" si="106"/>
        <v/>
      </c>
      <c r="F698" s="55" t="str">
        <f t="shared" si="107"/>
        <v/>
      </c>
      <c r="G698" s="14" t="str">
        <f t="shared" si="108"/>
        <v/>
      </c>
      <c r="H698" s="55" t="str">
        <f t="shared" si="109"/>
        <v/>
      </c>
      <c r="I698" s="11"/>
      <c r="J698" s="157"/>
      <c r="K698" s="11">
        <f t="shared" si="110"/>
        <v>0</v>
      </c>
      <c r="L698" s="55" t="str">
        <f t="shared" si="111"/>
        <v/>
      </c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AA698" s="59"/>
      <c r="AB698" s="59"/>
      <c r="AC698" s="59"/>
      <c r="AD698" s="59"/>
      <c r="AE698" s="59"/>
      <c r="AF698" s="59"/>
      <c r="AG698" s="59"/>
      <c r="AH698" s="65"/>
      <c r="BF698" s="65"/>
      <c r="BG698" s="65"/>
      <c r="BI698" s="65"/>
    </row>
    <row r="699" spans="4:61">
      <c r="D699" s="11" t="str">
        <f t="shared" si="112"/>
        <v/>
      </c>
      <c r="E699" s="11" t="str">
        <f t="shared" si="106"/>
        <v/>
      </c>
      <c r="F699" s="55" t="str">
        <f t="shared" si="107"/>
        <v/>
      </c>
      <c r="G699" s="14" t="str">
        <f t="shared" si="108"/>
        <v/>
      </c>
      <c r="H699" s="55" t="str">
        <f t="shared" si="109"/>
        <v/>
      </c>
      <c r="I699" s="11"/>
      <c r="J699" s="157"/>
      <c r="K699" s="11">
        <f t="shared" si="110"/>
        <v>0</v>
      </c>
      <c r="L699" s="55" t="str">
        <f t="shared" si="111"/>
        <v/>
      </c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AA699" s="59"/>
      <c r="AB699" s="59"/>
      <c r="AC699" s="59"/>
      <c r="AD699" s="59"/>
      <c r="AE699" s="59"/>
      <c r="AF699" s="59"/>
      <c r="AG699" s="59"/>
      <c r="AH699" s="65"/>
      <c r="BF699" s="65"/>
      <c r="BG699" s="65"/>
      <c r="BI699" s="65"/>
    </row>
    <row r="700" spans="4:61">
      <c r="D700" s="11" t="str">
        <f t="shared" si="112"/>
        <v/>
      </c>
      <c r="E700" s="11" t="str">
        <f t="shared" si="106"/>
        <v/>
      </c>
      <c r="F700" s="55" t="str">
        <f t="shared" si="107"/>
        <v/>
      </c>
      <c r="G700" s="14" t="str">
        <f t="shared" si="108"/>
        <v/>
      </c>
      <c r="H700" s="55" t="str">
        <f t="shared" si="109"/>
        <v/>
      </c>
      <c r="I700" s="11"/>
      <c r="J700" s="157"/>
      <c r="K700" s="11">
        <f t="shared" si="110"/>
        <v>0</v>
      </c>
      <c r="L700" s="55" t="str">
        <f t="shared" si="111"/>
        <v/>
      </c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AA700" s="59"/>
      <c r="AB700" s="59"/>
      <c r="AC700" s="59"/>
      <c r="AD700" s="59"/>
      <c r="AE700" s="59"/>
      <c r="AF700" s="59"/>
      <c r="AG700" s="59"/>
      <c r="AH700" s="65"/>
      <c r="BF700" s="65"/>
      <c r="BG700" s="65"/>
      <c r="BI700" s="65"/>
    </row>
    <row r="701" spans="4:61">
      <c r="D701" s="11" t="str">
        <f t="shared" si="112"/>
        <v/>
      </c>
      <c r="E701" s="11" t="str">
        <f t="shared" si="106"/>
        <v/>
      </c>
      <c r="F701" s="55" t="str">
        <f t="shared" si="107"/>
        <v/>
      </c>
      <c r="G701" s="14" t="str">
        <f t="shared" si="108"/>
        <v/>
      </c>
      <c r="H701" s="55" t="str">
        <f t="shared" si="109"/>
        <v/>
      </c>
      <c r="I701" s="11"/>
      <c r="J701" s="157"/>
      <c r="K701" s="11">
        <f t="shared" si="110"/>
        <v>0</v>
      </c>
      <c r="L701" s="55" t="str">
        <f t="shared" si="111"/>
        <v/>
      </c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AA701" s="59"/>
      <c r="AB701" s="59"/>
      <c r="AC701" s="59"/>
      <c r="AD701" s="59"/>
      <c r="AE701" s="59"/>
      <c r="AF701" s="59"/>
      <c r="AG701" s="59"/>
      <c r="AH701" s="65"/>
      <c r="BF701" s="65"/>
      <c r="BG701" s="65"/>
      <c r="BI701" s="65"/>
    </row>
    <row r="702" spans="4:61">
      <c r="D702" s="11" t="str">
        <f t="shared" si="112"/>
        <v/>
      </c>
      <c r="E702" s="11" t="str">
        <f t="shared" si="106"/>
        <v/>
      </c>
      <c r="F702" s="55" t="str">
        <f t="shared" si="107"/>
        <v/>
      </c>
      <c r="G702" s="14" t="str">
        <f t="shared" si="108"/>
        <v/>
      </c>
      <c r="H702" s="55" t="str">
        <f t="shared" si="109"/>
        <v/>
      </c>
      <c r="I702" s="11"/>
      <c r="J702" s="157"/>
      <c r="K702" s="11">
        <f t="shared" si="110"/>
        <v>0</v>
      </c>
      <c r="L702" s="55" t="str">
        <f t="shared" si="111"/>
        <v/>
      </c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AA702" s="59"/>
      <c r="AB702" s="59"/>
      <c r="AC702" s="59"/>
      <c r="AD702" s="59"/>
      <c r="AE702" s="59"/>
      <c r="AF702" s="59"/>
      <c r="AG702" s="59"/>
      <c r="AH702" s="65"/>
      <c r="BF702" s="65"/>
      <c r="BG702" s="65"/>
      <c r="BI702" s="65"/>
    </row>
    <row r="703" spans="4:61">
      <c r="D703" s="11" t="str">
        <f t="shared" si="112"/>
        <v/>
      </c>
      <c r="E703" s="11" t="str">
        <f t="shared" si="106"/>
        <v/>
      </c>
      <c r="F703" s="55" t="str">
        <f t="shared" si="107"/>
        <v/>
      </c>
      <c r="G703" s="14" t="str">
        <f t="shared" si="108"/>
        <v/>
      </c>
      <c r="H703" s="55" t="str">
        <f t="shared" si="109"/>
        <v/>
      </c>
      <c r="I703" s="11"/>
      <c r="J703" s="157"/>
      <c r="K703" s="11">
        <f t="shared" si="110"/>
        <v>0</v>
      </c>
      <c r="L703" s="55" t="str">
        <f t="shared" si="111"/>
        <v/>
      </c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AA703" s="59"/>
      <c r="AB703" s="59"/>
      <c r="AC703" s="59"/>
      <c r="AD703" s="59"/>
      <c r="AE703" s="59"/>
      <c r="AF703" s="59"/>
      <c r="AG703" s="59"/>
      <c r="AH703" s="65"/>
      <c r="BF703" s="65"/>
      <c r="BG703" s="65"/>
      <c r="BI703" s="65"/>
    </row>
    <row r="704" spans="4:61">
      <c r="D704" s="11" t="str">
        <f t="shared" si="112"/>
        <v/>
      </c>
      <c r="E704" s="11" t="str">
        <f t="shared" si="106"/>
        <v/>
      </c>
      <c r="F704" s="55" t="str">
        <f t="shared" si="107"/>
        <v/>
      </c>
      <c r="G704" s="14" t="str">
        <f t="shared" si="108"/>
        <v/>
      </c>
      <c r="H704" s="55" t="str">
        <f t="shared" si="109"/>
        <v/>
      </c>
      <c r="I704" s="11"/>
      <c r="J704" s="157"/>
      <c r="K704" s="11">
        <f t="shared" si="110"/>
        <v>0</v>
      </c>
      <c r="L704" s="55" t="str">
        <f t="shared" si="111"/>
        <v/>
      </c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AA704" s="59"/>
      <c r="AB704" s="59"/>
      <c r="AC704" s="59"/>
      <c r="AD704" s="59"/>
      <c r="AE704" s="59"/>
      <c r="AF704" s="59"/>
      <c r="AG704" s="59"/>
      <c r="AH704" s="65"/>
      <c r="BF704" s="65"/>
      <c r="BG704" s="65"/>
      <c r="BI704" s="65"/>
    </row>
    <row r="705" spans="4:61">
      <c r="D705" s="11" t="str">
        <f t="shared" si="112"/>
        <v/>
      </c>
      <c r="E705" s="11" t="str">
        <f t="shared" si="106"/>
        <v/>
      </c>
      <c r="F705" s="55" t="str">
        <f t="shared" si="107"/>
        <v/>
      </c>
      <c r="G705" s="14" t="str">
        <f t="shared" si="108"/>
        <v/>
      </c>
      <c r="H705" s="55" t="str">
        <f t="shared" si="109"/>
        <v/>
      </c>
      <c r="I705" s="11"/>
      <c r="J705" s="157"/>
      <c r="K705" s="11">
        <f t="shared" si="110"/>
        <v>0</v>
      </c>
      <c r="L705" s="55" t="str">
        <f t="shared" si="111"/>
        <v/>
      </c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AA705" s="59"/>
      <c r="AB705" s="59"/>
      <c r="AC705" s="59"/>
      <c r="AD705" s="59"/>
      <c r="AE705" s="59"/>
      <c r="AF705" s="59"/>
      <c r="AG705" s="59"/>
      <c r="AH705" s="65"/>
      <c r="BF705" s="65"/>
      <c r="BG705" s="65"/>
      <c r="BI705" s="65"/>
    </row>
    <row r="706" spans="4:61">
      <c r="D706" s="11" t="str">
        <f t="shared" si="112"/>
        <v/>
      </c>
      <c r="E706" s="11" t="str">
        <f t="shared" si="106"/>
        <v/>
      </c>
      <c r="F706" s="55" t="str">
        <f t="shared" si="107"/>
        <v/>
      </c>
      <c r="G706" s="14" t="str">
        <f t="shared" si="108"/>
        <v/>
      </c>
      <c r="H706" s="55" t="str">
        <f t="shared" si="109"/>
        <v/>
      </c>
      <c r="I706" s="11"/>
      <c r="J706" s="157"/>
      <c r="K706" s="11">
        <f t="shared" si="110"/>
        <v>0</v>
      </c>
      <c r="L706" s="55" t="str">
        <f t="shared" si="111"/>
        <v/>
      </c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AA706" s="59"/>
      <c r="AB706" s="59"/>
      <c r="AC706" s="59"/>
      <c r="AD706" s="59"/>
      <c r="AE706" s="59"/>
      <c r="AF706" s="59"/>
      <c r="AG706" s="59"/>
      <c r="AH706" s="65"/>
      <c r="BF706" s="65"/>
      <c r="BG706" s="65"/>
      <c r="BI706" s="65"/>
    </row>
    <row r="707" spans="4:61">
      <c r="D707" s="11" t="str">
        <f t="shared" si="112"/>
        <v/>
      </c>
      <c r="E707" s="11" t="str">
        <f t="shared" si="106"/>
        <v/>
      </c>
      <c r="F707" s="55" t="str">
        <f t="shared" si="107"/>
        <v/>
      </c>
      <c r="G707" s="14" t="str">
        <f t="shared" si="108"/>
        <v/>
      </c>
      <c r="H707" s="55" t="str">
        <f t="shared" si="109"/>
        <v/>
      </c>
      <c r="I707" s="11"/>
      <c r="J707" s="157"/>
      <c r="K707" s="11">
        <f t="shared" si="110"/>
        <v>0</v>
      </c>
      <c r="L707" s="55" t="str">
        <f t="shared" si="111"/>
        <v/>
      </c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AA707" s="59"/>
      <c r="AB707" s="59"/>
      <c r="AC707" s="59"/>
      <c r="AD707" s="59"/>
      <c r="AE707" s="59"/>
      <c r="AF707" s="59"/>
      <c r="AG707" s="59"/>
      <c r="AH707" s="65"/>
      <c r="BF707" s="65"/>
      <c r="BG707" s="65"/>
      <c r="BI707" s="65"/>
    </row>
    <row r="708" spans="4:61">
      <c r="D708" s="11" t="str">
        <f t="shared" si="112"/>
        <v/>
      </c>
      <c r="E708" s="11" t="str">
        <f t="shared" ref="E708:E771" si="113">IF(D708="","",IF(ISERROR(INDEX($A$19:$B$28,MATCH(D708,$A$19:$A$28,0),2)),0,INDEX($A$19:$B$28,MATCH(D708,$A$19:$A$28,0),2)))</f>
        <v/>
      </c>
      <c r="F708" s="55" t="str">
        <f t="shared" ref="F708:F771" si="114">IF(D708="","",IF(emi&gt;(L707*(1+rate/freq)),IF((L707*(1+rate/freq))&lt;0,0,(L707*(1+rate/freq))),emi))</f>
        <v/>
      </c>
      <c r="G708" s="14" t="str">
        <f t="shared" ref="G708:G771" si="115">IF(D708="","",IF(L707&lt;0,0,L707)*rate/freq)</f>
        <v/>
      </c>
      <c r="H708" s="55" t="str">
        <f t="shared" si="109"/>
        <v/>
      </c>
      <c r="I708" s="11"/>
      <c r="J708" s="157"/>
      <c r="K708" s="11">
        <f t="shared" si="110"/>
        <v>0</v>
      </c>
      <c r="L708" s="55" t="str">
        <f t="shared" si="111"/>
        <v/>
      </c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AA708" s="59"/>
      <c r="AB708" s="59"/>
      <c r="AC708" s="59"/>
      <c r="AD708" s="59"/>
      <c r="AE708" s="59"/>
      <c r="AF708" s="59"/>
      <c r="AG708" s="59"/>
      <c r="AH708" s="65"/>
      <c r="BF708" s="65"/>
      <c r="BG708" s="65"/>
      <c r="BI708" s="65"/>
    </row>
    <row r="709" spans="4:61">
      <c r="D709" s="11" t="str">
        <f t="shared" si="112"/>
        <v/>
      </c>
      <c r="E709" s="11" t="str">
        <f t="shared" si="113"/>
        <v/>
      </c>
      <c r="F709" s="55" t="str">
        <f t="shared" si="114"/>
        <v/>
      </c>
      <c r="G709" s="14" t="str">
        <f t="shared" si="115"/>
        <v/>
      </c>
      <c r="H709" s="55" t="str">
        <f t="shared" ref="H709:H772" si="116">IF(D709="","",F709-G709)</f>
        <v/>
      </c>
      <c r="I709" s="11"/>
      <c r="J709" s="157"/>
      <c r="K709" s="11">
        <f t="shared" ref="K709:K772" si="117">IF(L708=0,0,J709)</f>
        <v>0</v>
      </c>
      <c r="L709" s="55" t="str">
        <f t="shared" ref="L709:L772" si="118">IF(D709="","",IF(L708&lt;=0,0,IF(L708+E709-H709-I709-K709&lt;0,0,L708+E709-H709-I709-K709)))</f>
        <v/>
      </c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AA709" s="59"/>
      <c r="AB709" s="59"/>
      <c r="AC709" s="59"/>
      <c r="AD709" s="59"/>
      <c r="AE709" s="59"/>
      <c r="AF709" s="59"/>
      <c r="AG709" s="59"/>
      <c r="AH709" s="65"/>
      <c r="BF709" s="65"/>
      <c r="BG709" s="65"/>
      <c r="BI709" s="65"/>
    </row>
    <row r="710" spans="4:61">
      <c r="D710" s="11" t="str">
        <f t="shared" si="112"/>
        <v/>
      </c>
      <c r="E710" s="11" t="str">
        <f t="shared" si="113"/>
        <v/>
      </c>
      <c r="F710" s="55" t="str">
        <f t="shared" si="114"/>
        <v/>
      </c>
      <c r="G710" s="14" t="str">
        <f t="shared" si="115"/>
        <v/>
      </c>
      <c r="H710" s="55" t="str">
        <f t="shared" si="116"/>
        <v/>
      </c>
      <c r="I710" s="11"/>
      <c r="J710" s="157"/>
      <c r="K710" s="11">
        <f t="shared" si="117"/>
        <v>0</v>
      </c>
      <c r="L710" s="55" t="str">
        <f t="shared" si="118"/>
        <v/>
      </c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AA710" s="59"/>
      <c r="AB710" s="59"/>
      <c r="AC710" s="59"/>
      <c r="AD710" s="59"/>
      <c r="AE710" s="59"/>
      <c r="AF710" s="59"/>
      <c r="AG710" s="59"/>
      <c r="AH710" s="65"/>
      <c r="BF710" s="65"/>
      <c r="BG710" s="65"/>
      <c r="BI710" s="65"/>
    </row>
    <row r="711" spans="4:61">
      <c r="D711" s="11" t="str">
        <f t="shared" si="112"/>
        <v/>
      </c>
      <c r="E711" s="11" t="str">
        <f t="shared" si="113"/>
        <v/>
      </c>
      <c r="F711" s="55" t="str">
        <f t="shared" si="114"/>
        <v/>
      </c>
      <c r="G711" s="14" t="str">
        <f t="shared" si="115"/>
        <v/>
      </c>
      <c r="H711" s="55" t="str">
        <f t="shared" si="116"/>
        <v/>
      </c>
      <c r="I711" s="11"/>
      <c r="J711" s="157"/>
      <c r="K711" s="11">
        <f t="shared" si="117"/>
        <v>0</v>
      </c>
      <c r="L711" s="55" t="str">
        <f t="shared" si="118"/>
        <v/>
      </c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AA711" s="59"/>
      <c r="AB711" s="59"/>
      <c r="AC711" s="59"/>
      <c r="AD711" s="59"/>
      <c r="AE711" s="59"/>
      <c r="AF711" s="59"/>
      <c r="AG711" s="59"/>
      <c r="AH711" s="65"/>
      <c r="BF711" s="65"/>
      <c r="BG711" s="65"/>
      <c r="BI711" s="65"/>
    </row>
    <row r="712" spans="4:61">
      <c r="D712" s="11" t="str">
        <f t="shared" si="112"/>
        <v/>
      </c>
      <c r="E712" s="11" t="str">
        <f t="shared" si="113"/>
        <v/>
      </c>
      <c r="F712" s="55" t="str">
        <f t="shared" si="114"/>
        <v/>
      </c>
      <c r="G712" s="14" t="str">
        <f t="shared" si="115"/>
        <v/>
      </c>
      <c r="H712" s="55" t="str">
        <f t="shared" si="116"/>
        <v/>
      </c>
      <c r="I712" s="11"/>
      <c r="J712" s="157"/>
      <c r="K712" s="11">
        <f t="shared" si="117"/>
        <v>0</v>
      </c>
      <c r="L712" s="55" t="str">
        <f t="shared" si="118"/>
        <v/>
      </c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AA712" s="59"/>
      <c r="AB712" s="59"/>
      <c r="AC712" s="59"/>
      <c r="AD712" s="59"/>
      <c r="AE712" s="59"/>
      <c r="AF712" s="59"/>
      <c r="AG712" s="59"/>
      <c r="AH712" s="65"/>
      <c r="BF712" s="65"/>
      <c r="BG712" s="65"/>
      <c r="BI712" s="65"/>
    </row>
    <row r="713" spans="4:61">
      <c r="D713" s="11" t="str">
        <f t="shared" si="112"/>
        <v/>
      </c>
      <c r="E713" s="11" t="str">
        <f t="shared" si="113"/>
        <v/>
      </c>
      <c r="F713" s="55" t="str">
        <f t="shared" si="114"/>
        <v/>
      </c>
      <c r="G713" s="14" t="str">
        <f t="shared" si="115"/>
        <v/>
      </c>
      <c r="H713" s="55" t="str">
        <f t="shared" si="116"/>
        <v/>
      </c>
      <c r="I713" s="11"/>
      <c r="J713" s="157"/>
      <c r="K713" s="11">
        <f t="shared" si="117"/>
        <v>0</v>
      </c>
      <c r="L713" s="55" t="str">
        <f t="shared" si="118"/>
        <v/>
      </c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AA713" s="59"/>
      <c r="AB713" s="59"/>
      <c r="AC713" s="59"/>
      <c r="AD713" s="59"/>
      <c r="AE713" s="59"/>
      <c r="AF713" s="59"/>
      <c r="AG713" s="59"/>
      <c r="AH713" s="65"/>
      <c r="BF713" s="65"/>
      <c r="BG713" s="65"/>
      <c r="BI713" s="65"/>
    </row>
    <row r="714" spans="4:61">
      <c r="D714" s="11" t="str">
        <f t="shared" si="112"/>
        <v/>
      </c>
      <c r="E714" s="11" t="str">
        <f t="shared" si="113"/>
        <v/>
      </c>
      <c r="F714" s="55" t="str">
        <f t="shared" si="114"/>
        <v/>
      </c>
      <c r="G714" s="14" t="str">
        <f t="shared" si="115"/>
        <v/>
      </c>
      <c r="H714" s="55" t="str">
        <f t="shared" si="116"/>
        <v/>
      </c>
      <c r="I714" s="11"/>
      <c r="J714" s="157"/>
      <c r="K714" s="11">
        <f t="shared" si="117"/>
        <v>0</v>
      </c>
      <c r="L714" s="55" t="str">
        <f t="shared" si="118"/>
        <v/>
      </c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AA714" s="59"/>
      <c r="AB714" s="59"/>
      <c r="AC714" s="59"/>
      <c r="AD714" s="59"/>
      <c r="AE714" s="59"/>
      <c r="AF714" s="59"/>
      <c r="AG714" s="59"/>
      <c r="AH714" s="65"/>
      <c r="BF714" s="65"/>
      <c r="BG714" s="65"/>
      <c r="BI714" s="65"/>
    </row>
    <row r="715" spans="4:61">
      <c r="D715" s="11" t="str">
        <f t="shared" si="112"/>
        <v/>
      </c>
      <c r="E715" s="11" t="str">
        <f t="shared" si="113"/>
        <v/>
      </c>
      <c r="F715" s="55" t="str">
        <f t="shared" si="114"/>
        <v/>
      </c>
      <c r="G715" s="14" t="str">
        <f t="shared" si="115"/>
        <v/>
      </c>
      <c r="H715" s="55" t="str">
        <f t="shared" si="116"/>
        <v/>
      </c>
      <c r="I715" s="11"/>
      <c r="J715" s="157"/>
      <c r="K715" s="11">
        <f t="shared" si="117"/>
        <v>0</v>
      </c>
      <c r="L715" s="55" t="str">
        <f t="shared" si="118"/>
        <v/>
      </c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AA715" s="59"/>
      <c r="AB715" s="59"/>
      <c r="AC715" s="59"/>
      <c r="AD715" s="59"/>
      <c r="AE715" s="59"/>
      <c r="AF715" s="59"/>
      <c r="AG715" s="59"/>
      <c r="AH715" s="65"/>
      <c r="BF715" s="65"/>
      <c r="BG715" s="65"/>
      <c r="BI715" s="65"/>
    </row>
    <row r="716" spans="4:61">
      <c r="D716" s="11" t="str">
        <f t="shared" si="112"/>
        <v/>
      </c>
      <c r="E716" s="11" t="str">
        <f t="shared" si="113"/>
        <v/>
      </c>
      <c r="F716" s="55" t="str">
        <f t="shared" si="114"/>
        <v/>
      </c>
      <c r="G716" s="14" t="str">
        <f t="shared" si="115"/>
        <v/>
      </c>
      <c r="H716" s="55" t="str">
        <f t="shared" si="116"/>
        <v/>
      </c>
      <c r="I716" s="11"/>
      <c r="J716" s="157"/>
      <c r="K716" s="11">
        <f t="shared" si="117"/>
        <v>0</v>
      </c>
      <c r="L716" s="55" t="str">
        <f t="shared" si="118"/>
        <v/>
      </c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AA716" s="59"/>
      <c r="AB716" s="59"/>
      <c r="AC716" s="59"/>
      <c r="AD716" s="59"/>
      <c r="AE716" s="59"/>
      <c r="AF716" s="59"/>
      <c r="AG716" s="59"/>
      <c r="AH716" s="65"/>
      <c r="BF716" s="65"/>
      <c r="BG716" s="65"/>
      <c r="BI716" s="65"/>
    </row>
    <row r="717" spans="4:61">
      <c r="D717" s="11" t="str">
        <f t="shared" si="112"/>
        <v/>
      </c>
      <c r="E717" s="11" t="str">
        <f t="shared" si="113"/>
        <v/>
      </c>
      <c r="F717" s="55" t="str">
        <f t="shared" si="114"/>
        <v/>
      </c>
      <c r="G717" s="14" t="str">
        <f t="shared" si="115"/>
        <v/>
      </c>
      <c r="H717" s="55" t="str">
        <f t="shared" si="116"/>
        <v/>
      </c>
      <c r="I717" s="11"/>
      <c r="J717" s="157"/>
      <c r="K717" s="11">
        <f t="shared" si="117"/>
        <v>0</v>
      </c>
      <c r="L717" s="55" t="str">
        <f t="shared" si="118"/>
        <v/>
      </c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AA717" s="59"/>
      <c r="AB717" s="59"/>
      <c r="AC717" s="59"/>
      <c r="AD717" s="59"/>
      <c r="AE717" s="59"/>
      <c r="AF717" s="59"/>
      <c r="AG717" s="59"/>
      <c r="AH717" s="65"/>
      <c r="BF717" s="65"/>
      <c r="BG717" s="65"/>
      <c r="BI717" s="65"/>
    </row>
    <row r="718" spans="4:61">
      <c r="D718" s="11" t="str">
        <f t="shared" si="112"/>
        <v/>
      </c>
      <c r="E718" s="11" t="str">
        <f t="shared" si="113"/>
        <v/>
      </c>
      <c r="F718" s="55" t="str">
        <f t="shared" si="114"/>
        <v/>
      </c>
      <c r="G718" s="14" t="str">
        <f t="shared" si="115"/>
        <v/>
      </c>
      <c r="H718" s="55" t="str">
        <f t="shared" si="116"/>
        <v/>
      </c>
      <c r="I718" s="11"/>
      <c r="J718" s="157"/>
      <c r="K718" s="11">
        <f t="shared" si="117"/>
        <v>0</v>
      </c>
      <c r="L718" s="55" t="str">
        <f t="shared" si="118"/>
        <v/>
      </c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AA718" s="59"/>
      <c r="AB718" s="59"/>
      <c r="AC718" s="59"/>
      <c r="AD718" s="59"/>
      <c r="AE718" s="59"/>
      <c r="AF718" s="59"/>
      <c r="AG718" s="59"/>
      <c r="AH718" s="65"/>
      <c r="BF718" s="65"/>
      <c r="BG718" s="65"/>
      <c r="BI718" s="65"/>
    </row>
    <row r="719" spans="4:61">
      <c r="D719" s="11" t="str">
        <f t="shared" si="112"/>
        <v/>
      </c>
      <c r="E719" s="11" t="str">
        <f t="shared" si="113"/>
        <v/>
      </c>
      <c r="F719" s="55" t="str">
        <f t="shared" si="114"/>
        <v/>
      </c>
      <c r="G719" s="14" t="str">
        <f t="shared" si="115"/>
        <v/>
      </c>
      <c r="H719" s="55" t="str">
        <f t="shared" si="116"/>
        <v/>
      </c>
      <c r="I719" s="11"/>
      <c r="J719" s="157"/>
      <c r="K719" s="11">
        <f t="shared" si="117"/>
        <v>0</v>
      </c>
      <c r="L719" s="55" t="str">
        <f t="shared" si="118"/>
        <v/>
      </c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AA719" s="59"/>
      <c r="AB719" s="59"/>
      <c r="AC719" s="59"/>
      <c r="AD719" s="59"/>
      <c r="AE719" s="59"/>
      <c r="AF719" s="59"/>
      <c r="AG719" s="59"/>
      <c r="AH719" s="65"/>
      <c r="BF719" s="65"/>
      <c r="BG719" s="65"/>
      <c r="BI719" s="65"/>
    </row>
    <row r="720" spans="4:61">
      <c r="D720" s="11" t="str">
        <f t="shared" si="112"/>
        <v/>
      </c>
      <c r="E720" s="11" t="str">
        <f t="shared" si="113"/>
        <v/>
      </c>
      <c r="F720" s="55" t="str">
        <f t="shared" si="114"/>
        <v/>
      </c>
      <c r="G720" s="14" t="str">
        <f t="shared" si="115"/>
        <v/>
      </c>
      <c r="H720" s="55" t="str">
        <f t="shared" si="116"/>
        <v/>
      </c>
      <c r="I720" s="11"/>
      <c r="J720" s="157"/>
      <c r="K720" s="11">
        <f t="shared" si="117"/>
        <v>0</v>
      </c>
      <c r="L720" s="55" t="str">
        <f t="shared" si="118"/>
        <v/>
      </c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AA720" s="59"/>
      <c r="AB720" s="59"/>
      <c r="AC720" s="59"/>
      <c r="AD720" s="59"/>
      <c r="AE720" s="59"/>
      <c r="AF720" s="59"/>
      <c r="AG720" s="59"/>
      <c r="AH720" s="65"/>
      <c r="BF720" s="65"/>
      <c r="BG720" s="65"/>
      <c r="BI720" s="65"/>
    </row>
    <row r="721" spans="4:61">
      <c r="D721" s="11" t="str">
        <f t="shared" si="112"/>
        <v/>
      </c>
      <c r="E721" s="11" t="str">
        <f t="shared" si="113"/>
        <v/>
      </c>
      <c r="F721" s="55" t="str">
        <f t="shared" si="114"/>
        <v/>
      </c>
      <c r="G721" s="14" t="str">
        <f t="shared" si="115"/>
        <v/>
      </c>
      <c r="H721" s="55" t="str">
        <f t="shared" si="116"/>
        <v/>
      </c>
      <c r="I721" s="11"/>
      <c r="J721" s="157"/>
      <c r="K721" s="11">
        <f t="shared" si="117"/>
        <v>0</v>
      </c>
      <c r="L721" s="55" t="str">
        <f t="shared" si="118"/>
        <v/>
      </c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AA721" s="59"/>
      <c r="AB721" s="59"/>
      <c r="AC721" s="59"/>
      <c r="AD721" s="59"/>
      <c r="AE721" s="59"/>
      <c r="AF721" s="59"/>
      <c r="AG721" s="59"/>
      <c r="AH721" s="65"/>
      <c r="BF721" s="65"/>
      <c r="BG721" s="65"/>
      <c r="BI721" s="65"/>
    </row>
    <row r="722" spans="4:61">
      <c r="D722" s="11" t="str">
        <f t="shared" si="112"/>
        <v/>
      </c>
      <c r="E722" s="11" t="str">
        <f t="shared" si="113"/>
        <v/>
      </c>
      <c r="F722" s="55" t="str">
        <f t="shared" si="114"/>
        <v/>
      </c>
      <c r="G722" s="14" t="str">
        <f t="shared" si="115"/>
        <v/>
      </c>
      <c r="H722" s="55" t="str">
        <f t="shared" si="116"/>
        <v/>
      </c>
      <c r="I722" s="11"/>
      <c r="J722" s="157"/>
      <c r="K722" s="11">
        <f t="shared" si="117"/>
        <v>0</v>
      </c>
      <c r="L722" s="55" t="str">
        <f t="shared" si="118"/>
        <v/>
      </c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AA722" s="59"/>
      <c r="AB722" s="59"/>
      <c r="AC722" s="59"/>
      <c r="AD722" s="59"/>
      <c r="AE722" s="59"/>
      <c r="AF722" s="59"/>
      <c r="AG722" s="59"/>
      <c r="AH722" s="65"/>
      <c r="BF722" s="65"/>
      <c r="BG722" s="65"/>
      <c r="BI722" s="65"/>
    </row>
    <row r="723" spans="4:61">
      <c r="D723" s="11" t="str">
        <f t="shared" si="112"/>
        <v/>
      </c>
      <c r="E723" s="11" t="str">
        <f t="shared" si="113"/>
        <v/>
      </c>
      <c r="F723" s="55" t="str">
        <f t="shared" si="114"/>
        <v/>
      </c>
      <c r="G723" s="14" t="str">
        <f t="shared" si="115"/>
        <v/>
      </c>
      <c r="H723" s="55" t="str">
        <f t="shared" si="116"/>
        <v/>
      </c>
      <c r="I723" s="11"/>
      <c r="J723" s="157"/>
      <c r="K723" s="11">
        <f t="shared" si="117"/>
        <v>0</v>
      </c>
      <c r="L723" s="55" t="str">
        <f t="shared" si="118"/>
        <v/>
      </c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AA723" s="59"/>
      <c r="AB723" s="59"/>
      <c r="AC723" s="59"/>
      <c r="AD723" s="59"/>
      <c r="AE723" s="59"/>
      <c r="AF723" s="59"/>
      <c r="AG723" s="59"/>
      <c r="AH723" s="65"/>
      <c r="BF723" s="65"/>
      <c r="BG723" s="65"/>
      <c r="BI723" s="65"/>
    </row>
    <row r="724" spans="4:61">
      <c r="D724" s="11" t="str">
        <f t="shared" si="112"/>
        <v/>
      </c>
      <c r="E724" s="11" t="str">
        <f t="shared" si="113"/>
        <v/>
      </c>
      <c r="F724" s="55" t="str">
        <f t="shared" si="114"/>
        <v/>
      </c>
      <c r="G724" s="14" t="str">
        <f t="shared" si="115"/>
        <v/>
      </c>
      <c r="H724" s="55" t="str">
        <f t="shared" si="116"/>
        <v/>
      </c>
      <c r="I724" s="11"/>
      <c r="J724" s="157"/>
      <c r="K724" s="11">
        <f t="shared" si="117"/>
        <v>0</v>
      </c>
      <c r="L724" s="55" t="str">
        <f t="shared" si="118"/>
        <v/>
      </c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AA724" s="59"/>
      <c r="AB724" s="59"/>
      <c r="AC724" s="59"/>
      <c r="AD724" s="59"/>
      <c r="AE724" s="59"/>
      <c r="AF724" s="59"/>
      <c r="AG724" s="59"/>
      <c r="AH724" s="65"/>
      <c r="BF724" s="65"/>
      <c r="BG724" s="65"/>
      <c r="BI724" s="65"/>
    </row>
    <row r="725" spans="4:61">
      <c r="D725" s="11" t="str">
        <f t="shared" si="112"/>
        <v/>
      </c>
      <c r="E725" s="11" t="str">
        <f t="shared" si="113"/>
        <v/>
      </c>
      <c r="F725" s="55" t="str">
        <f t="shared" si="114"/>
        <v/>
      </c>
      <c r="G725" s="14" t="str">
        <f t="shared" si="115"/>
        <v/>
      </c>
      <c r="H725" s="55" t="str">
        <f t="shared" si="116"/>
        <v/>
      </c>
      <c r="I725" s="11"/>
      <c r="J725" s="157"/>
      <c r="K725" s="11">
        <f t="shared" si="117"/>
        <v>0</v>
      </c>
      <c r="L725" s="55" t="str">
        <f t="shared" si="118"/>
        <v/>
      </c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AA725" s="59"/>
      <c r="AB725" s="59"/>
      <c r="AC725" s="59"/>
      <c r="AD725" s="59"/>
      <c r="AE725" s="59"/>
      <c r="AF725" s="59"/>
      <c r="AG725" s="59"/>
      <c r="AH725" s="65"/>
      <c r="BF725" s="65"/>
      <c r="BG725" s="65"/>
      <c r="BI725" s="65"/>
    </row>
    <row r="726" spans="4:61">
      <c r="D726" s="11" t="str">
        <f t="shared" si="112"/>
        <v/>
      </c>
      <c r="E726" s="11" t="str">
        <f t="shared" si="113"/>
        <v/>
      </c>
      <c r="F726" s="55" t="str">
        <f t="shared" si="114"/>
        <v/>
      </c>
      <c r="G726" s="14" t="str">
        <f t="shared" si="115"/>
        <v/>
      </c>
      <c r="H726" s="55" t="str">
        <f t="shared" si="116"/>
        <v/>
      </c>
      <c r="I726" s="11"/>
      <c r="J726" s="157"/>
      <c r="K726" s="11">
        <f t="shared" si="117"/>
        <v>0</v>
      </c>
      <c r="L726" s="55" t="str">
        <f t="shared" si="118"/>
        <v/>
      </c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AA726" s="59"/>
      <c r="AB726" s="59"/>
      <c r="AC726" s="59"/>
      <c r="AD726" s="59"/>
      <c r="AE726" s="59"/>
      <c r="AF726" s="59"/>
      <c r="AG726" s="59"/>
      <c r="AH726" s="65"/>
      <c r="BF726" s="65"/>
      <c r="BG726" s="65"/>
      <c r="BI726" s="65"/>
    </row>
    <row r="727" spans="4:61">
      <c r="D727" s="11" t="str">
        <f t="shared" si="112"/>
        <v/>
      </c>
      <c r="E727" s="11" t="str">
        <f t="shared" si="113"/>
        <v/>
      </c>
      <c r="F727" s="55" t="str">
        <f t="shared" si="114"/>
        <v/>
      </c>
      <c r="G727" s="14" t="str">
        <f t="shared" si="115"/>
        <v/>
      </c>
      <c r="H727" s="55" t="str">
        <f t="shared" si="116"/>
        <v/>
      </c>
      <c r="I727" s="11"/>
      <c r="J727" s="157"/>
      <c r="K727" s="11">
        <f t="shared" si="117"/>
        <v>0</v>
      </c>
      <c r="L727" s="55" t="str">
        <f t="shared" si="118"/>
        <v/>
      </c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AA727" s="59"/>
      <c r="AB727" s="59"/>
      <c r="AC727" s="59"/>
      <c r="AD727" s="59"/>
      <c r="AE727" s="59"/>
      <c r="AF727" s="59"/>
      <c r="AG727" s="59"/>
      <c r="AH727" s="65"/>
      <c r="BF727" s="65"/>
      <c r="BG727" s="65"/>
      <c r="BI727" s="65"/>
    </row>
    <row r="728" spans="4:61">
      <c r="D728" s="11" t="str">
        <f t="shared" si="112"/>
        <v/>
      </c>
      <c r="E728" s="11" t="str">
        <f t="shared" si="113"/>
        <v/>
      </c>
      <c r="F728" s="55" t="str">
        <f t="shared" si="114"/>
        <v/>
      </c>
      <c r="G728" s="14" t="str">
        <f t="shared" si="115"/>
        <v/>
      </c>
      <c r="H728" s="55" t="str">
        <f t="shared" si="116"/>
        <v/>
      </c>
      <c r="I728" s="11"/>
      <c r="J728" s="157"/>
      <c r="K728" s="11">
        <f t="shared" si="117"/>
        <v>0</v>
      </c>
      <c r="L728" s="55" t="str">
        <f t="shared" si="118"/>
        <v/>
      </c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AA728" s="59"/>
      <c r="AB728" s="59"/>
      <c r="AC728" s="59"/>
      <c r="AD728" s="59"/>
      <c r="AE728" s="59"/>
      <c r="AF728" s="59"/>
      <c r="AG728" s="59"/>
      <c r="AH728" s="65"/>
      <c r="BF728" s="65"/>
      <c r="BG728" s="65"/>
      <c r="BI728" s="65"/>
    </row>
    <row r="729" spans="4:61">
      <c r="D729" s="11" t="str">
        <f t="shared" si="112"/>
        <v/>
      </c>
      <c r="E729" s="11" t="str">
        <f t="shared" si="113"/>
        <v/>
      </c>
      <c r="F729" s="55" t="str">
        <f t="shared" si="114"/>
        <v/>
      </c>
      <c r="G729" s="14" t="str">
        <f t="shared" si="115"/>
        <v/>
      </c>
      <c r="H729" s="55" t="str">
        <f t="shared" si="116"/>
        <v/>
      </c>
      <c r="I729" s="11"/>
      <c r="J729" s="157"/>
      <c r="K729" s="11">
        <f t="shared" si="117"/>
        <v>0</v>
      </c>
      <c r="L729" s="55" t="str">
        <f t="shared" si="118"/>
        <v/>
      </c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AA729" s="59"/>
      <c r="AB729" s="59"/>
      <c r="AC729" s="59"/>
      <c r="AD729" s="59"/>
      <c r="AE729" s="59"/>
      <c r="AF729" s="59"/>
      <c r="AG729" s="59"/>
      <c r="AH729" s="65"/>
      <c r="BF729" s="65"/>
      <c r="BG729" s="65"/>
      <c r="BI729" s="65"/>
    </row>
    <row r="730" spans="4:61">
      <c r="D730" s="11" t="str">
        <f t="shared" si="112"/>
        <v/>
      </c>
      <c r="E730" s="11" t="str">
        <f t="shared" si="113"/>
        <v/>
      </c>
      <c r="F730" s="55" t="str">
        <f t="shared" si="114"/>
        <v/>
      </c>
      <c r="G730" s="14" t="str">
        <f t="shared" si="115"/>
        <v/>
      </c>
      <c r="H730" s="55" t="str">
        <f t="shared" si="116"/>
        <v/>
      </c>
      <c r="I730" s="11"/>
      <c r="J730" s="157"/>
      <c r="K730" s="11">
        <f t="shared" si="117"/>
        <v>0</v>
      </c>
      <c r="L730" s="55" t="str">
        <f t="shared" si="118"/>
        <v/>
      </c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AA730" s="59"/>
      <c r="AB730" s="59"/>
      <c r="AC730" s="59"/>
      <c r="AD730" s="59"/>
      <c r="AE730" s="59"/>
      <c r="AF730" s="59"/>
      <c r="AG730" s="59"/>
      <c r="AH730" s="65"/>
      <c r="BF730" s="65"/>
      <c r="BG730" s="65"/>
      <c r="BI730" s="65"/>
    </row>
    <row r="731" spans="4:61">
      <c r="D731" s="11" t="str">
        <f t="shared" si="112"/>
        <v/>
      </c>
      <c r="E731" s="11" t="str">
        <f t="shared" si="113"/>
        <v/>
      </c>
      <c r="F731" s="55" t="str">
        <f t="shared" si="114"/>
        <v/>
      </c>
      <c r="G731" s="14" t="str">
        <f t="shared" si="115"/>
        <v/>
      </c>
      <c r="H731" s="55" t="str">
        <f t="shared" si="116"/>
        <v/>
      </c>
      <c r="I731" s="11"/>
      <c r="J731" s="157"/>
      <c r="K731" s="11">
        <f t="shared" si="117"/>
        <v>0</v>
      </c>
      <c r="L731" s="55" t="str">
        <f t="shared" si="118"/>
        <v/>
      </c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AA731" s="59"/>
      <c r="AB731" s="59"/>
      <c r="AC731" s="59"/>
      <c r="AD731" s="59"/>
      <c r="AE731" s="59"/>
      <c r="AF731" s="59"/>
      <c r="AG731" s="59"/>
      <c r="AH731" s="65"/>
      <c r="BF731" s="65"/>
      <c r="BG731" s="65"/>
      <c r="BI731" s="65"/>
    </row>
    <row r="732" spans="4:61">
      <c r="D732" s="11" t="str">
        <f t="shared" si="112"/>
        <v/>
      </c>
      <c r="E732" s="11" t="str">
        <f t="shared" si="113"/>
        <v/>
      </c>
      <c r="F732" s="55" t="str">
        <f t="shared" si="114"/>
        <v/>
      </c>
      <c r="G732" s="14" t="str">
        <f t="shared" si="115"/>
        <v/>
      </c>
      <c r="H732" s="55" t="str">
        <f t="shared" si="116"/>
        <v/>
      </c>
      <c r="I732" s="11"/>
      <c r="J732" s="157"/>
      <c r="K732" s="11">
        <f t="shared" si="117"/>
        <v>0</v>
      </c>
      <c r="L732" s="55" t="str">
        <f t="shared" si="118"/>
        <v/>
      </c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AA732" s="59"/>
      <c r="AB732" s="59"/>
      <c r="AC732" s="59"/>
      <c r="AD732" s="59"/>
      <c r="AE732" s="59"/>
      <c r="AF732" s="59"/>
      <c r="AG732" s="59"/>
      <c r="AH732" s="65"/>
      <c r="BF732" s="65"/>
      <c r="BG732" s="65"/>
      <c r="BI732" s="65"/>
    </row>
    <row r="733" spans="4:61">
      <c r="D733" s="11" t="str">
        <f t="shared" si="112"/>
        <v/>
      </c>
      <c r="E733" s="11" t="str">
        <f t="shared" si="113"/>
        <v/>
      </c>
      <c r="F733" s="55" t="str">
        <f t="shared" si="114"/>
        <v/>
      </c>
      <c r="G733" s="14" t="str">
        <f t="shared" si="115"/>
        <v/>
      </c>
      <c r="H733" s="55" t="str">
        <f t="shared" si="116"/>
        <v/>
      </c>
      <c r="I733" s="11"/>
      <c r="J733" s="157"/>
      <c r="K733" s="11">
        <f t="shared" si="117"/>
        <v>0</v>
      </c>
      <c r="L733" s="55" t="str">
        <f t="shared" si="118"/>
        <v/>
      </c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AA733" s="59"/>
      <c r="AB733" s="59"/>
      <c r="AC733" s="59"/>
      <c r="AD733" s="59"/>
      <c r="AE733" s="59"/>
      <c r="AF733" s="59"/>
      <c r="AG733" s="59"/>
      <c r="AH733" s="65"/>
      <c r="BF733" s="65"/>
      <c r="BG733" s="65"/>
      <c r="BI733" s="65"/>
    </row>
    <row r="734" spans="4:61">
      <c r="D734" s="11" t="str">
        <f t="shared" si="112"/>
        <v/>
      </c>
      <c r="E734" s="11" t="str">
        <f t="shared" si="113"/>
        <v/>
      </c>
      <c r="F734" s="55" t="str">
        <f t="shared" si="114"/>
        <v/>
      </c>
      <c r="G734" s="14" t="str">
        <f t="shared" si="115"/>
        <v/>
      </c>
      <c r="H734" s="55" t="str">
        <f t="shared" si="116"/>
        <v/>
      </c>
      <c r="I734" s="11"/>
      <c r="J734" s="157"/>
      <c r="K734" s="11">
        <f t="shared" si="117"/>
        <v>0</v>
      </c>
      <c r="L734" s="55" t="str">
        <f t="shared" si="118"/>
        <v/>
      </c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AA734" s="59"/>
      <c r="AB734" s="59"/>
      <c r="AC734" s="59"/>
      <c r="AD734" s="59"/>
      <c r="AE734" s="59"/>
      <c r="AF734" s="59"/>
      <c r="AG734" s="59"/>
      <c r="AH734" s="65"/>
      <c r="BF734" s="65"/>
      <c r="BG734" s="65"/>
      <c r="BI734" s="65"/>
    </row>
    <row r="735" spans="4:61">
      <c r="D735" s="11" t="str">
        <f t="shared" si="112"/>
        <v/>
      </c>
      <c r="E735" s="11" t="str">
        <f t="shared" si="113"/>
        <v/>
      </c>
      <c r="F735" s="55" t="str">
        <f t="shared" si="114"/>
        <v/>
      </c>
      <c r="G735" s="14" t="str">
        <f t="shared" si="115"/>
        <v/>
      </c>
      <c r="H735" s="55" t="str">
        <f t="shared" si="116"/>
        <v/>
      </c>
      <c r="I735" s="11"/>
      <c r="J735" s="157"/>
      <c r="K735" s="11">
        <f t="shared" si="117"/>
        <v>0</v>
      </c>
      <c r="L735" s="55" t="str">
        <f t="shared" si="118"/>
        <v/>
      </c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AA735" s="59"/>
      <c r="AB735" s="59"/>
      <c r="AC735" s="59"/>
      <c r="AD735" s="59"/>
      <c r="AE735" s="59"/>
      <c r="AF735" s="59"/>
      <c r="AG735" s="59"/>
      <c r="AH735" s="65"/>
      <c r="BF735" s="65"/>
      <c r="BG735" s="65"/>
      <c r="BI735" s="65"/>
    </row>
    <row r="736" spans="4:61">
      <c r="D736" s="11" t="str">
        <f t="shared" si="112"/>
        <v/>
      </c>
      <c r="E736" s="11" t="str">
        <f t="shared" si="113"/>
        <v/>
      </c>
      <c r="F736" s="55" t="str">
        <f t="shared" si="114"/>
        <v/>
      </c>
      <c r="G736" s="14" t="str">
        <f t="shared" si="115"/>
        <v/>
      </c>
      <c r="H736" s="55" t="str">
        <f t="shared" si="116"/>
        <v/>
      </c>
      <c r="I736" s="11"/>
      <c r="J736" s="157"/>
      <c r="K736" s="11">
        <f t="shared" si="117"/>
        <v>0</v>
      </c>
      <c r="L736" s="55" t="str">
        <f t="shared" si="118"/>
        <v/>
      </c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AA736" s="59"/>
      <c r="AB736" s="59"/>
      <c r="AC736" s="59"/>
      <c r="AD736" s="59"/>
      <c r="AE736" s="59"/>
      <c r="AF736" s="59"/>
      <c r="AG736" s="59"/>
      <c r="AH736" s="65"/>
      <c r="BF736" s="65"/>
      <c r="BG736" s="65"/>
      <c r="BI736" s="65"/>
    </row>
    <row r="737" spans="4:61">
      <c r="D737" s="11" t="str">
        <f t="shared" si="112"/>
        <v/>
      </c>
      <c r="E737" s="11" t="str">
        <f t="shared" si="113"/>
        <v/>
      </c>
      <c r="F737" s="55" t="str">
        <f t="shared" si="114"/>
        <v/>
      </c>
      <c r="G737" s="14" t="str">
        <f t="shared" si="115"/>
        <v/>
      </c>
      <c r="H737" s="55" t="str">
        <f t="shared" si="116"/>
        <v/>
      </c>
      <c r="I737" s="11"/>
      <c r="J737" s="157"/>
      <c r="K737" s="11">
        <f t="shared" si="117"/>
        <v>0</v>
      </c>
      <c r="L737" s="55" t="str">
        <f t="shared" si="118"/>
        <v/>
      </c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AA737" s="59"/>
      <c r="AB737" s="59"/>
      <c r="AC737" s="59"/>
      <c r="AD737" s="59"/>
      <c r="AE737" s="59"/>
      <c r="AF737" s="59"/>
      <c r="AG737" s="59"/>
      <c r="AH737" s="65"/>
      <c r="BF737" s="65"/>
      <c r="BG737" s="65"/>
      <c r="BI737" s="65"/>
    </row>
    <row r="738" spans="4:61">
      <c r="D738" s="11" t="str">
        <f t="shared" si="112"/>
        <v/>
      </c>
      <c r="E738" s="11" t="str">
        <f t="shared" si="113"/>
        <v/>
      </c>
      <c r="F738" s="55" t="str">
        <f t="shared" si="114"/>
        <v/>
      </c>
      <c r="G738" s="14" t="str">
        <f t="shared" si="115"/>
        <v/>
      </c>
      <c r="H738" s="55" t="str">
        <f t="shared" si="116"/>
        <v/>
      </c>
      <c r="I738" s="11"/>
      <c r="J738" s="157"/>
      <c r="K738" s="11">
        <f t="shared" si="117"/>
        <v>0</v>
      </c>
      <c r="L738" s="55" t="str">
        <f t="shared" si="118"/>
        <v/>
      </c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AA738" s="59"/>
      <c r="AB738" s="59"/>
      <c r="AC738" s="59"/>
      <c r="AD738" s="59"/>
      <c r="AE738" s="59"/>
      <c r="AF738" s="59"/>
      <c r="AG738" s="59"/>
      <c r="AH738" s="65"/>
      <c r="BF738" s="65"/>
      <c r="BG738" s="65"/>
      <c r="BI738" s="65"/>
    </row>
    <row r="739" spans="4:61">
      <c r="D739" s="11" t="str">
        <f t="shared" si="112"/>
        <v/>
      </c>
      <c r="E739" s="11" t="str">
        <f t="shared" si="113"/>
        <v/>
      </c>
      <c r="F739" s="55" t="str">
        <f t="shared" si="114"/>
        <v/>
      </c>
      <c r="G739" s="14" t="str">
        <f t="shared" si="115"/>
        <v/>
      </c>
      <c r="H739" s="55" t="str">
        <f t="shared" si="116"/>
        <v/>
      </c>
      <c r="I739" s="11"/>
      <c r="J739" s="157"/>
      <c r="K739" s="11">
        <f t="shared" si="117"/>
        <v>0</v>
      </c>
      <c r="L739" s="55" t="str">
        <f t="shared" si="118"/>
        <v/>
      </c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AA739" s="59"/>
      <c r="AB739" s="59"/>
      <c r="AC739" s="59"/>
      <c r="AD739" s="59"/>
      <c r="AE739" s="59"/>
      <c r="AF739" s="59"/>
      <c r="AG739" s="59"/>
      <c r="AH739" s="65"/>
      <c r="BF739" s="65"/>
      <c r="BG739" s="65"/>
      <c r="BI739" s="65"/>
    </row>
    <row r="740" spans="4:61">
      <c r="D740" s="11" t="str">
        <f t="shared" si="112"/>
        <v/>
      </c>
      <c r="E740" s="11" t="str">
        <f t="shared" si="113"/>
        <v/>
      </c>
      <c r="F740" s="55" t="str">
        <f t="shared" si="114"/>
        <v/>
      </c>
      <c r="G740" s="14" t="str">
        <f t="shared" si="115"/>
        <v/>
      </c>
      <c r="H740" s="55" t="str">
        <f t="shared" si="116"/>
        <v/>
      </c>
      <c r="I740" s="11"/>
      <c r="J740" s="157"/>
      <c r="K740" s="11">
        <f t="shared" si="117"/>
        <v>0</v>
      </c>
      <c r="L740" s="55" t="str">
        <f t="shared" si="118"/>
        <v/>
      </c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AA740" s="59"/>
      <c r="AB740" s="59"/>
      <c r="AC740" s="59"/>
      <c r="AD740" s="59"/>
      <c r="AE740" s="59"/>
      <c r="AF740" s="59"/>
      <c r="AG740" s="59"/>
      <c r="AH740" s="65"/>
      <c r="BF740" s="65"/>
      <c r="BG740" s="65"/>
      <c r="BI740" s="65"/>
    </row>
    <row r="741" spans="4:61">
      <c r="D741" s="11" t="str">
        <f t="shared" ref="D741:D804" si="119">IF(D740&lt;term*freq,D740+1,"")</f>
        <v/>
      </c>
      <c r="E741" s="11" t="str">
        <f t="shared" si="113"/>
        <v/>
      </c>
      <c r="F741" s="55" t="str">
        <f t="shared" si="114"/>
        <v/>
      </c>
      <c r="G741" s="14" t="str">
        <f t="shared" si="115"/>
        <v/>
      </c>
      <c r="H741" s="55" t="str">
        <f t="shared" si="116"/>
        <v/>
      </c>
      <c r="I741" s="11"/>
      <c r="J741" s="157"/>
      <c r="K741" s="11">
        <f t="shared" si="117"/>
        <v>0</v>
      </c>
      <c r="L741" s="55" t="str">
        <f t="shared" si="118"/>
        <v/>
      </c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AA741" s="59"/>
      <c r="AB741" s="59"/>
      <c r="AC741" s="59"/>
      <c r="AD741" s="59"/>
      <c r="AE741" s="59"/>
      <c r="AF741" s="59"/>
      <c r="AG741" s="59"/>
      <c r="AH741" s="65"/>
      <c r="BF741" s="65"/>
      <c r="BG741" s="65"/>
      <c r="BI741" s="65"/>
    </row>
    <row r="742" spans="4:61">
      <c r="D742" s="11" t="str">
        <f t="shared" si="119"/>
        <v/>
      </c>
      <c r="E742" s="11" t="str">
        <f t="shared" si="113"/>
        <v/>
      </c>
      <c r="F742" s="55" t="str">
        <f t="shared" si="114"/>
        <v/>
      </c>
      <c r="G742" s="14" t="str">
        <f t="shared" si="115"/>
        <v/>
      </c>
      <c r="H742" s="55" t="str">
        <f t="shared" si="116"/>
        <v/>
      </c>
      <c r="I742" s="11"/>
      <c r="J742" s="157"/>
      <c r="K742" s="11">
        <f t="shared" si="117"/>
        <v>0</v>
      </c>
      <c r="L742" s="55" t="str">
        <f t="shared" si="118"/>
        <v/>
      </c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AA742" s="59"/>
      <c r="AB742" s="59"/>
      <c r="AC742" s="59"/>
      <c r="AD742" s="59"/>
      <c r="AE742" s="59"/>
      <c r="AF742" s="59"/>
      <c r="AG742" s="59"/>
      <c r="AH742" s="65"/>
      <c r="BF742" s="65"/>
      <c r="BG742" s="65"/>
      <c r="BI742" s="65"/>
    </row>
    <row r="743" spans="4:61">
      <c r="D743" s="11" t="str">
        <f t="shared" si="119"/>
        <v/>
      </c>
      <c r="E743" s="11" t="str">
        <f t="shared" si="113"/>
        <v/>
      </c>
      <c r="F743" s="55" t="str">
        <f t="shared" si="114"/>
        <v/>
      </c>
      <c r="G743" s="14" t="str">
        <f t="shared" si="115"/>
        <v/>
      </c>
      <c r="H743" s="55" t="str">
        <f t="shared" si="116"/>
        <v/>
      </c>
      <c r="I743" s="11"/>
      <c r="J743" s="157"/>
      <c r="K743" s="11">
        <f t="shared" si="117"/>
        <v>0</v>
      </c>
      <c r="L743" s="55" t="str">
        <f t="shared" si="118"/>
        <v/>
      </c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AA743" s="59"/>
      <c r="AB743" s="59"/>
      <c r="AC743" s="59"/>
      <c r="AD743" s="59"/>
      <c r="AE743" s="59"/>
      <c r="AF743" s="59"/>
      <c r="AG743" s="59"/>
      <c r="AH743" s="65"/>
      <c r="BF743" s="65"/>
      <c r="BG743" s="65"/>
      <c r="BI743" s="65"/>
    </row>
    <row r="744" spans="4:61">
      <c r="D744" s="11" t="str">
        <f t="shared" si="119"/>
        <v/>
      </c>
      <c r="E744" s="11" t="str">
        <f t="shared" si="113"/>
        <v/>
      </c>
      <c r="F744" s="55" t="str">
        <f t="shared" si="114"/>
        <v/>
      </c>
      <c r="G744" s="14" t="str">
        <f t="shared" si="115"/>
        <v/>
      </c>
      <c r="H744" s="55" t="str">
        <f t="shared" si="116"/>
        <v/>
      </c>
      <c r="I744" s="11"/>
      <c r="J744" s="157"/>
      <c r="K744" s="11">
        <f t="shared" si="117"/>
        <v>0</v>
      </c>
      <c r="L744" s="55" t="str">
        <f t="shared" si="118"/>
        <v/>
      </c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AA744" s="59"/>
      <c r="AB744" s="59"/>
      <c r="AC744" s="59"/>
      <c r="AD744" s="59"/>
      <c r="AE744" s="59"/>
      <c r="AF744" s="59"/>
      <c r="AG744" s="59"/>
      <c r="AH744" s="65"/>
      <c r="BF744" s="65"/>
      <c r="BG744" s="65"/>
      <c r="BI744" s="65"/>
    </row>
    <row r="745" spans="4:61">
      <c r="D745" s="11" t="str">
        <f t="shared" si="119"/>
        <v/>
      </c>
      <c r="E745" s="11" t="str">
        <f t="shared" si="113"/>
        <v/>
      </c>
      <c r="F745" s="55" t="str">
        <f t="shared" si="114"/>
        <v/>
      </c>
      <c r="G745" s="14" t="str">
        <f t="shared" si="115"/>
        <v/>
      </c>
      <c r="H745" s="55" t="str">
        <f t="shared" si="116"/>
        <v/>
      </c>
      <c r="I745" s="11"/>
      <c r="J745" s="157"/>
      <c r="K745" s="11">
        <f t="shared" si="117"/>
        <v>0</v>
      </c>
      <c r="L745" s="55" t="str">
        <f t="shared" si="118"/>
        <v/>
      </c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AA745" s="59"/>
      <c r="AB745" s="59"/>
      <c r="AC745" s="59"/>
      <c r="AD745" s="59"/>
      <c r="AE745" s="59"/>
      <c r="AF745" s="59"/>
      <c r="AG745" s="59"/>
      <c r="AH745" s="65"/>
      <c r="BF745" s="65"/>
      <c r="BG745" s="65"/>
      <c r="BI745" s="65"/>
    </row>
    <row r="746" spans="4:61">
      <c r="D746" s="11" t="str">
        <f t="shared" si="119"/>
        <v/>
      </c>
      <c r="E746" s="11" t="str">
        <f t="shared" si="113"/>
        <v/>
      </c>
      <c r="F746" s="55" t="str">
        <f t="shared" si="114"/>
        <v/>
      </c>
      <c r="G746" s="14" t="str">
        <f t="shared" si="115"/>
        <v/>
      </c>
      <c r="H746" s="55" t="str">
        <f t="shared" si="116"/>
        <v/>
      </c>
      <c r="I746" s="11"/>
      <c r="J746" s="157"/>
      <c r="K746" s="11">
        <f t="shared" si="117"/>
        <v>0</v>
      </c>
      <c r="L746" s="55" t="str">
        <f t="shared" si="118"/>
        <v/>
      </c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AA746" s="59"/>
      <c r="AB746" s="59"/>
      <c r="AC746" s="59"/>
      <c r="AD746" s="59"/>
      <c r="AE746" s="59"/>
      <c r="AF746" s="59"/>
      <c r="AG746" s="59"/>
      <c r="AH746" s="65"/>
      <c r="BF746" s="65"/>
      <c r="BG746" s="65"/>
      <c r="BI746" s="65"/>
    </row>
    <row r="747" spans="4:61">
      <c r="D747" s="11" t="str">
        <f t="shared" si="119"/>
        <v/>
      </c>
      <c r="E747" s="11" t="str">
        <f t="shared" si="113"/>
        <v/>
      </c>
      <c r="F747" s="55" t="str">
        <f t="shared" si="114"/>
        <v/>
      </c>
      <c r="G747" s="14" t="str">
        <f t="shared" si="115"/>
        <v/>
      </c>
      <c r="H747" s="55" t="str">
        <f t="shared" si="116"/>
        <v/>
      </c>
      <c r="I747" s="11"/>
      <c r="J747" s="157"/>
      <c r="K747" s="11">
        <f t="shared" si="117"/>
        <v>0</v>
      </c>
      <c r="L747" s="55" t="str">
        <f t="shared" si="118"/>
        <v/>
      </c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AA747" s="59"/>
      <c r="AB747" s="59"/>
      <c r="AC747" s="59"/>
      <c r="AD747" s="59"/>
      <c r="AE747" s="59"/>
      <c r="AF747" s="59"/>
      <c r="AG747" s="59"/>
      <c r="AH747" s="65"/>
      <c r="BF747" s="65"/>
      <c r="BG747" s="65"/>
      <c r="BI747" s="65"/>
    </row>
    <row r="748" spans="4:61">
      <c r="D748" s="11" t="str">
        <f t="shared" si="119"/>
        <v/>
      </c>
      <c r="E748" s="11" t="str">
        <f t="shared" si="113"/>
        <v/>
      </c>
      <c r="F748" s="55" t="str">
        <f t="shared" si="114"/>
        <v/>
      </c>
      <c r="G748" s="14" t="str">
        <f t="shared" si="115"/>
        <v/>
      </c>
      <c r="H748" s="55" t="str">
        <f t="shared" si="116"/>
        <v/>
      </c>
      <c r="I748" s="11"/>
      <c r="J748" s="157"/>
      <c r="K748" s="11">
        <f t="shared" si="117"/>
        <v>0</v>
      </c>
      <c r="L748" s="55" t="str">
        <f t="shared" si="118"/>
        <v/>
      </c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AA748" s="59"/>
      <c r="AB748" s="59"/>
      <c r="AC748" s="59"/>
      <c r="AD748" s="59"/>
      <c r="AE748" s="59"/>
      <c r="AF748" s="59"/>
      <c r="AG748" s="59"/>
      <c r="AH748" s="65"/>
      <c r="BF748" s="65"/>
      <c r="BG748" s="65"/>
      <c r="BI748" s="65"/>
    </row>
    <row r="749" spans="4:61">
      <c r="D749" s="11" t="str">
        <f t="shared" si="119"/>
        <v/>
      </c>
      <c r="E749" s="11" t="str">
        <f t="shared" si="113"/>
        <v/>
      </c>
      <c r="F749" s="55" t="str">
        <f t="shared" si="114"/>
        <v/>
      </c>
      <c r="G749" s="14" t="str">
        <f t="shared" si="115"/>
        <v/>
      </c>
      <c r="H749" s="55" t="str">
        <f t="shared" si="116"/>
        <v/>
      </c>
      <c r="I749" s="11"/>
      <c r="J749" s="157"/>
      <c r="K749" s="11">
        <f t="shared" si="117"/>
        <v>0</v>
      </c>
      <c r="L749" s="55" t="str">
        <f t="shared" si="118"/>
        <v/>
      </c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AA749" s="59"/>
      <c r="AB749" s="59"/>
      <c r="AC749" s="59"/>
      <c r="AD749" s="59"/>
      <c r="AE749" s="59"/>
      <c r="AF749" s="59"/>
      <c r="AG749" s="59"/>
      <c r="AH749" s="65"/>
      <c r="BF749" s="65"/>
      <c r="BG749" s="65"/>
      <c r="BI749" s="65"/>
    </row>
    <row r="750" spans="4:61">
      <c r="D750" s="11" t="str">
        <f t="shared" si="119"/>
        <v/>
      </c>
      <c r="E750" s="11" t="str">
        <f t="shared" si="113"/>
        <v/>
      </c>
      <c r="F750" s="55" t="str">
        <f t="shared" si="114"/>
        <v/>
      </c>
      <c r="G750" s="14" t="str">
        <f t="shared" si="115"/>
        <v/>
      </c>
      <c r="H750" s="55" t="str">
        <f t="shared" si="116"/>
        <v/>
      </c>
      <c r="I750" s="11"/>
      <c r="J750" s="157"/>
      <c r="K750" s="11">
        <f t="shared" si="117"/>
        <v>0</v>
      </c>
      <c r="L750" s="55" t="str">
        <f t="shared" si="118"/>
        <v/>
      </c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AA750" s="59"/>
      <c r="AB750" s="59"/>
      <c r="AC750" s="59"/>
      <c r="AD750" s="59"/>
      <c r="AE750" s="59"/>
      <c r="AF750" s="59"/>
      <c r="AG750" s="59"/>
      <c r="AH750" s="65"/>
      <c r="BF750" s="65"/>
      <c r="BG750" s="65"/>
      <c r="BI750" s="65"/>
    </row>
    <row r="751" spans="4:61">
      <c r="D751" s="11" t="str">
        <f t="shared" si="119"/>
        <v/>
      </c>
      <c r="E751" s="11" t="str">
        <f t="shared" si="113"/>
        <v/>
      </c>
      <c r="F751" s="55" t="str">
        <f t="shared" si="114"/>
        <v/>
      </c>
      <c r="G751" s="14" t="str">
        <f t="shared" si="115"/>
        <v/>
      </c>
      <c r="H751" s="55" t="str">
        <f t="shared" si="116"/>
        <v/>
      </c>
      <c r="I751" s="11"/>
      <c r="J751" s="157"/>
      <c r="K751" s="11">
        <f t="shared" si="117"/>
        <v>0</v>
      </c>
      <c r="L751" s="55" t="str">
        <f t="shared" si="118"/>
        <v/>
      </c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AA751" s="59"/>
      <c r="AB751" s="59"/>
      <c r="AC751" s="59"/>
      <c r="AD751" s="59"/>
      <c r="AE751" s="59"/>
      <c r="AF751" s="59"/>
      <c r="AG751" s="59"/>
      <c r="AH751" s="65"/>
      <c r="BF751" s="65"/>
      <c r="BG751" s="65"/>
      <c r="BI751" s="65"/>
    </row>
    <row r="752" spans="4:61">
      <c r="D752" s="11" t="str">
        <f t="shared" si="119"/>
        <v/>
      </c>
      <c r="E752" s="11" t="str">
        <f t="shared" si="113"/>
        <v/>
      </c>
      <c r="F752" s="55" t="str">
        <f t="shared" si="114"/>
        <v/>
      </c>
      <c r="G752" s="14" t="str">
        <f t="shared" si="115"/>
        <v/>
      </c>
      <c r="H752" s="55" t="str">
        <f t="shared" si="116"/>
        <v/>
      </c>
      <c r="I752" s="11"/>
      <c r="J752" s="157"/>
      <c r="K752" s="11">
        <f t="shared" si="117"/>
        <v>0</v>
      </c>
      <c r="L752" s="55" t="str">
        <f t="shared" si="118"/>
        <v/>
      </c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AA752" s="59"/>
      <c r="AB752" s="59"/>
      <c r="AC752" s="59"/>
      <c r="AD752" s="59"/>
      <c r="AE752" s="59"/>
      <c r="AF752" s="59"/>
      <c r="AG752" s="59"/>
      <c r="AH752" s="65"/>
      <c r="BF752" s="65"/>
      <c r="BG752" s="65"/>
      <c r="BI752" s="65"/>
    </row>
    <row r="753" spans="4:61">
      <c r="D753" s="11" t="str">
        <f t="shared" si="119"/>
        <v/>
      </c>
      <c r="E753" s="11" t="str">
        <f t="shared" si="113"/>
        <v/>
      </c>
      <c r="F753" s="55" t="str">
        <f t="shared" si="114"/>
        <v/>
      </c>
      <c r="G753" s="14" t="str">
        <f t="shared" si="115"/>
        <v/>
      </c>
      <c r="H753" s="55" t="str">
        <f t="shared" si="116"/>
        <v/>
      </c>
      <c r="I753" s="11"/>
      <c r="J753" s="157"/>
      <c r="K753" s="11">
        <f t="shared" si="117"/>
        <v>0</v>
      </c>
      <c r="L753" s="55" t="str">
        <f t="shared" si="118"/>
        <v/>
      </c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AA753" s="59"/>
      <c r="AB753" s="59"/>
      <c r="AC753" s="59"/>
      <c r="AD753" s="59"/>
      <c r="AE753" s="59"/>
      <c r="AF753" s="59"/>
      <c r="AG753" s="59"/>
      <c r="AH753" s="65"/>
      <c r="BF753" s="65"/>
      <c r="BG753" s="65"/>
      <c r="BI753" s="65"/>
    </row>
    <row r="754" spans="4:61">
      <c r="D754" s="11" t="str">
        <f t="shared" si="119"/>
        <v/>
      </c>
      <c r="E754" s="11" t="str">
        <f t="shared" si="113"/>
        <v/>
      </c>
      <c r="F754" s="55" t="str">
        <f t="shared" si="114"/>
        <v/>
      </c>
      <c r="G754" s="14" t="str">
        <f t="shared" si="115"/>
        <v/>
      </c>
      <c r="H754" s="55" t="str">
        <f t="shared" si="116"/>
        <v/>
      </c>
      <c r="I754" s="11"/>
      <c r="J754" s="157"/>
      <c r="K754" s="11">
        <f t="shared" si="117"/>
        <v>0</v>
      </c>
      <c r="L754" s="55" t="str">
        <f t="shared" si="118"/>
        <v/>
      </c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AA754" s="59"/>
      <c r="AB754" s="59"/>
      <c r="AC754" s="59"/>
      <c r="AD754" s="59"/>
      <c r="AE754" s="59"/>
      <c r="AF754" s="59"/>
      <c r="AG754" s="59"/>
      <c r="AH754" s="65"/>
      <c r="BF754" s="65"/>
      <c r="BG754" s="65"/>
      <c r="BI754" s="65"/>
    </row>
    <row r="755" spans="4:61">
      <c r="D755" s="11" t="str">
        <f t="shared" si="119"/>
        <v/>
      </c>
      <c r="E755" s="11" t="str">
        <f t="shared" si="113"/>
        <v/>
      </c>
      <c r="F755" s="55" t="str">
        <f t="shared" si="114"/>
        <v/>
      </c>
      <c r="G755" s="14" t="str">
        <f t="shared" si="115"/>
        <v/>
      </c>
      <c r="H755" s="55" t="str">
        <f t="shared" si="116"/>
        <v/>
      </c>
      <c r="I755" s="11"/>
      <c r="J755" s="157"/>
      <c r="K755" s="11">
        <f t="shared" si="117"/>
        <v>0</v>
      </c>
      <c r="L755" s="55" t="str">
        <f t="shared" si="118"/>
        <v/>
      </c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AA755" s="59"/>
      <c r="AB755" s="59"/>
      <c r="AC755" s="59"/>
      <c r="AD755" s="59"/>
      <c r="AE755" s="59"/>
      <c r="AF755" s="59"/>
      <c r="AG755" s="59"/>
      <c r="AH755" s="65"/>
      <c r="BF755" s="65"/>
      <c r="BG755" s="65"/>
      <c r="BI755" s="65"/>
    </row>
    <row r="756" spans="4:61">
      <c r="D756" s="11" t="str">
        <f t="shared" si="119"/>
        <v/>
      </c>
      <c r="E756" s="11" t="str">
        <f t="shared" si="113"/>
        <v/>
      </c>
      <c r="F756" s="55" t="str">
        <f t="shared" si="114"/>
        <v/>
      </c>
      <c r="G756" s="14" t="str">
        <f t="shared" si="115"/>
        <v/>
      </c>
      <c r="H756" s="55" t="str">
        <f t="shared" si="116"/>
        <v/>
      </c>
      <c r="I756" s="11"/>
      <c r="J756" s="157"/>
      <c r="K756" s="11">
        <f t="shared" si="117"/>
        <v>0</v>
      </c>
      <c r="L756" s="55" t="str">
        <f t="shared" si="118"/>
        <v/>
      </c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AA756" s="59"/>
      <c r="AB756" s="59"/>
      <c r="AC756" s="59"/>
      <c r="AD756" s="59"/>
      <c r="AE756" s="59"/>
      <c r="AF756" s="59"/>
      <c r="AG756" s="59"/>
      <c r="AH756" s="65"/>
      <c r="BF756" s="65"/>
      <c r="BG756" s="65"/>
      <c r="BI756" s="65"/>
    </row>
    <row r="757" spans="4:61">
      <c r="D757" s="11" t="str">
        <f t="shared" si="119"/>
        <v/>
      </c>
      <c r="E757" s="11" t="str">
        <f t="shared" si="113"/>
        <v/>
      </c>
      <c r="F757" s="55" t="str">
        <f t="shared" si="114"/>
        <v/>
      </c>
      <c r="G757" s="14" t="str">
        <f t="shared" si="115"/>
        <v/>
      </c>
      <c r="H757" s="55" t="str">
        <f t="shared" si="116"/>
        <v/>
      </c>
      <c r="I757" s="11"/>
      <c r="J757" s="157"/>
      <c r="K757" s="11">
        <f t="shared" si="117"/>
        <v>0</v>
      </c>
      <c r="L757" s="55" t="str">
        <f t="shared" si="118"/>
        <v/>
      </c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AA757" s="59"/>
      <c r="AB757" s="59"/>
      <c r="AC757" s="59"/>
      <c r="AD757" s="59"/>
      <c r="AE757" s="59"/>
      <c r="AF757" s="59"/>
      <c r="AG757" s="59"/>
      <c r="AH757" s="65"/>
      <c r="BF757" s="65"/>
      <c r="BG757" s="65"/>
      <c r="BI757" s="65"/>
    </row>
    <row r="758" spans="4:61">
      <c r="D758" s="11" t="str">
        <f t="shared" si="119"/>
        <v/>
      </c>
      <c r="E758" s="11" t="str">
        <f t="shared" si="113"/>
        <v/>
      </c>
      <c r="F758" s="55" t="str">
        <f t="shared" si="114"/>
        <v/>
      </c>
      <c r="G758" s="14" t="str">
        <f t="shared" si="115"/>
        <v/>
      </c>
      <c r="H758" s="55" t="str">
        <f t="shared" si="116"/>
        <v/>
      </c>
      <c r="I758" s="11"/>
      <c r="J758" s="157"/>
      <c r="K758" s="11">
        <f t="shared" si="117"/>
        <v>0</v>
      </c>
      <c r="L758" s="55" t="str">
        <f t="shared" si="118"/>
        <v/>
      </c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AA758" s="59"/>
      <c r="AB758" s="59"/>
      <c r="AC758" s="59"/>
      <c r="AD758" s="59"/>
      <c r="AE758" s="59"/>
      <c r="AF758" s="59"/>
      <c r="AG758" s="59"/>
      <c r="AH758" s="65"/>
      <c r="BF758" s="65"/>
      <c r="BG758" s="65"/>
      <c r="BI758" s="65"/>
    </row>
    <row r="759" spans="4:61">
      <c r="D759" s="11" t="str">
        <f t="shared" si="119"/>
        <v/>
      </c>
      <c r="E759" s="11" t="str">
        <f t="shared" si="113"/>
        <v/>
      </c>
      <c r="F759" s="55" t="str">
        <f t="shared" si="114"/>
        <v/>
      </c>
      <c r="G759" s="14" t="str">
        <f t="shared" si="115"/>
        <v/>
      </c>
      <c r="H759" s="55" t="str">
        <f t="shared" si="116"/>
        <v/>
      </c>
      <c r="I759" s="11"/>
      <c r="J759" s="157"/>
      <c r="K759" s="11">
        <f t="shared" si="117"/>
        <v>0</v>
      </c>
      <c r="L759" s="55" t="str">
        <f t="shared" si="118"/>
        <v/>
      </c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AA759" s="59"/>
      <c r="AB759" s="59"/>
      <c r="AC759" s="59"/>
      <c r="AD759" s="59"/>
      <c r="AE759" s="59"/>
      <c r="AF759" s="59"/>
      <c r="AG759" s="59"/>
      <c r="AH759" s="65"/>
      <c r="BF759" s="65"/>
      <c r="BG759" s="65"/>
      <c r="BI759" s="65"/>
    </row>
    <row r="760" spans="4:61">
      <c r="D760" s="11" t="str">
        <f t="shared" si="119"/>
        <v/>
      </c>
      <c r="E760" s="11" t="str">
        <f t="shared" si="113"/>
        <v/>
      </c>
      <c r="F760" s="55" t="str">
        <f t="shared" si="114"/>
        <v/>
      </c>
      <c r="G760" s="14" t="str">
        <f t="shared" si="115"/>
        <v/>
      </c>
      <c r="H760" s="55" t="str">
        <f t="shared" si="116"/>
        <v/>
      </c>
      <c r="I760" s="11"/>
      <c r="J760" s="157"/>
      <c r="K760" s="11">
        <f t="shared" si="117"/>
        <v>0</v>
      </c>
      <c r="L760" s="55" t="str">
        <f t="shared" si="118"/>
        <v/>
      </c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AA760" s="59"/>
      <c r="AB760" s="59"/>
      <c r="AC760" s="59"/>
      <c r="AD760" s="59"/>
      <c r="AE760" s="59"/>
      <c r="AF760" s="59"/>
      <c r="AG760" s="59"/>
      <c r="AH760" s="65"/>
      <c r="BF760" s="65"/>
      <c r="BG760" s="65"/>
      <c r="BI760" s="65"/>
    </row>
    <row r="761" spans="4:61">
      <c r="D761" s="11" t="str">
        <f t="shared" si="119"/>
        <v/>
      </c>
      <c r="E761" s="11" t="str">
        <f t="shared" si="113"/>
        <v/>
      </c>
      <c r="F761" s="55" t="str">
        <f t="shared" si="114"/>
        <v/>
      </c>
      <c r="G761" s="14" t="str">
        <f t="shared" si="115"/>
        <v/>
      </c>
      <c r="H761" s="55" t="str">
        <f t="shared" si="116"/>
        <v/>
      </c>
      <c r="I761" s="11"/>
      <c r="J761" s="157"/>
      <c r="K761" s="11">
        <f t="shared" si="117"/>
        <v>0</v>
      </c>
      <c r="L761" s="55" t="str">
        <f t="shared" si="118"/>
        <v/>
      </c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AA761" s="59"/>
      <c r="AB761" s="59"/>
      <c r="AC761" s="59"/>
      <c r="AD761" s="59"/>
      <c r="AE761" s="59"/>
      <c r="AF761" s="59"/>
      <c r="AG761" s="59"/>
      <c r="AH761" s="65"/>
      <c r="BF761" s="65"/>
      <c r="BG761" s="65"/>
      <c r="BI761" s="65"/>
    </row>
    <row r="762" spans="4:61">
      <c r="D762" s="11" t="str">
        <f t="shared" si="119"/>
        <v/>
      </c>
      <c r="E762" s="11" t="str">
        <f t="shared" si="113"/>
        <v/>
      </c>
      <c r="F762" s="55" t="str">
        <f t="shared" si="114"/>
        <v/>
      </c>
      <c r="G762" s="14" t="str">
        <f t="shared" si="115"/>
        <v/>
      </c>
      <c r="H762" s="55" t="str">
        <f t="shared" si="116"/>
        <v/>
      </c>
      <c r="I762" s="11"/>
      <c r="J762" s="157"/>
      <c r="K762" s="11">
        <f t="shared" si="117"/>
        <v>0</v>
      </c>
      <c r="L762" s="55" t="str">
        <f t="shared" si="118"/>
        <v/>
      </c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AA762" s="59"/>
      <c r="AB762" s="59"/>
      <c r="AC762" s="59"/>
      <c r="AD762" s="59"/>
      <c r="AE762" s="59"/>
      <c r="AF762" s="59"/>
      <c r="AG762" s="59"/>
      <c r="AH762" s="65"/>
      <c r="BF762" s="65"/>
      <c r="BG762" s="65"/>
      <c r="BI762" s="65"/>
    </row>
    <row r="763" spans="4:61">
      <c r="D763" s="11" t="str">
        <f t="shared" si="119"/>
        <v/>
      </c>
      <c r="E763" s="11" t="str">
        <f t="shared" si="113"/>
        <v/>
      </c>
      <c r="F763" s="55" t="str">
        <f t="shared" si="114"/>
        <v/>
      </c>
      <c r="G763" s="14" t="str">
        <f t="shared" si="115"/>
        <v/>
      </c>
      <c r="H763" s="55" t="str">
        <f t="shared" si="116"/>
        <v/>
      </c>
      <c r="I763" s="11"/>
      <c r="J763" s="157"/>
      <c r="K763" s="11">
        <f t="shared" si="117"/>
        <v>0</v>
      </c>
      <c r="L763" s="55" t="str">
        <f t="shared" si="118"/>
        <v/>
      </c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AA763" s="59"/>
      <c r="AB763" s="59"/>
      <c r="AC763" s="59"/>
      <c r="AD763" s="59"/>
      <c r="AE763" s="59"/>
      <c r="AF763" s="59"/>
      <c r="AG763" s="59"/>
      <c r="AH763" s="65"/>
      <c r="BF763" s="65"/>
      <c r="BG763" s="65"/>
      <c r="BI763" s="65"/>
    </row>
    <row r="764" spans="4:61">
      <c r="D764" s="11" t="str">
        <f t="shared" si="119"/>
        <v/>
      </c>
      <c r="E764" s="11" t="str">
        <f t="shared" si="113"/>
        <v/>
      </c>
      <c r="F764" s="55" t="str">
        <f t="shared" si="114"/>
        <v/>
      </c>
      <c r="G764" s="14" t="str">
        <f t="shared" si="115"/>
        <v/>
      </c>
      <c r="H764" s="55" t="str">
        <f t="shared" si="116"/>
        <v/>
      </c>
      <c r="I764" s="11"/>
      <c r="J764" s="157"/>
      <c r="K764" s="11">
        <f t="shared" si="117"/>
        <v>0</v>
      </c>
      <c r="L764" s="55" t="str">
        <f t="shared" si="118"/>
        <v/>
      </c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AA764" s="59"/>
      <c r="AB764" s="59"/>
      <c r="AC764" s="59"/>
      <c r="AD764" s="59"/>
      <c r="AE764" s="59"/>
      <c r="AF764" s="59"/>
      <c r="AG764" s="59"/>
      <c r="AH764" s="65"/>
      <c r="BF764" s="65"/>
      <c r="BG764" s="65"/>
      <c r="BI764" s="65"/>
    </row>
    <row r="765" spans="4:61">
      <c r="D765" s="11" t="str">
        <f t="shared" si="119"/>
        <v/>
      </c>
      <c r="E765" s="11" t="str">
        <f t="shared" si="113"/>
        <v/>
      </c>
      <c r="F765" s="55" t="str">
        <f t="shared" si="114"/>
        <v/>
      </c>
      <c r="G765" s="14" t="str">
        <f t="shared" si="115"/>
        <v/>
      </c>
      <c r="H765" s="55" t="str">
        <f t="shared" si="116"/>
        <v/>
      </c>
      <c r="I765" s="11"/>
      <c r="J765" s="157"/>
      <c r="K765" s="11">
        <f t="shared" si="117"/>
        <v>0</v>
      </c>
      <c r="L765" s="55" t="str">
        <f t="shared" si="118"/>
        <v/>
      </c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AA765" s="59"/>
      <c r="AB765" s="59"/>
      <c r="AC765" s="59"/>
      <c r="AD765" s="59"/>
      <c r="AE765" s="59"/>
      <c r="AF765" s="59"/>
      <c r="AG765" s="59"/>
      <c r="AH765" s="65"/>
      <c r="BF765" s="65"/>
      <c r="BG765" s="65"/>
      <c r="BI765" s="65"/>
    </row>
    <row r="766" spans="4:61">
      <c r="D766" s="11" t="str">
        <f t="shared" si="119"/>
        <v/>
      </c>
      <c r="E766" s="11" t="str">
        <f t="shared" si="113"/>
        <v/>
      </c>
      <c r="F766" s="55" t="str">
        <f t="shared" si="114"/>
        <v/>
      </c>
      <c r="G766" s="14" t="str">
        <f t="shared" si="115"/>
        <v/>
      </c>
      <c r="H766" s="55" t="str">
        <f t="shared" si="116"/>
        <v/>
      </c>
      <c r="I766" s="11"/>
      <c r="J766" s="157"/>
      <c r="K766" s="11">
        <f t="shared" si="117"/>
        <v>0</v>
      </c>
      <c r="L766" s="55" t="str">
        <f t="shared" si="118"/>
        <v/>
      </c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AA766" s="59"/>
      <c r="AB766" s="59"/>
      <c r="AC766" s="59"/>
      <c r="AD766" s="59"/>
      <c r="AE766" s="59"/>
      <c r="AF766" s="59"/>
      <c r="AG766" s="59"/>
      <c r="AH766" s="65"/>
      <c r="BF766" s="65"/>
      <c r="BG766" s="65"/>
      <c r="BI766" s="65"/>
    </row>
    <row r="767" spans="4:61">
      <c r="D767" s="11" t="str">
        <f t="shared" si="119"/>
        <v/>
      </c>
      <c r="E767" s="11" t="str">
        <f t="shared" si="113"/>
        <v/>
      </c>
      <c r="F767" s="55" t="str">
        <f t="shared" si="114"/>
        <v/>
      </c>
      <c r="G767" s="14" t="str">
        <f t="shared" si="115"/>
        <v/>
      </c>
      <c r="H767" s="55" t="str">
        <f t="shared" si="116"/>
        <v/>
      </c>
      <c r="I767" s="11"/>
      <c r="J767" s="157"/>
      <c r="K767" s="11">
        <f t="shared" si="117"/>
        <v>0</v>
      </c>
      <c r="L767" s="55" t="str">
        <f t="shared" si="118"/>
        <v/>
      </c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AA767" s="59"/>
      <c r="AB767" s="59"/>
      <c r="AC767" s="59"/>
      <c r="AD767" s="59"/>
      <c r="AE767" s="59"/>
      <c r="AF767" s="59"/>
      <c r="AG767" s="59"/>
      <c r="AH767" s="65"/>
      <c r="BF767" s="65"/>
      <c r="BG767" s="65"/>
      <c r="BI767" s="65"/>
    </row>
    <row r="768" spans="4:61">
      <c r="D768" s="11" t="str">
        <f t="shared" si="119"/>
        <v/>
      </c>
      <c r="E768" s="11" t="str">
        <f t="shared" si="113"/>
        <v/>
      </c>
      <c r="F768" s="55" t="str">
        <f t="shared" si="114"/>
        <v/>
      </c>
      <c r="G768" s="14" t="str">
        <f t="shared" si="115"/>
        <v/>
      </c>
      <c r="H768" s="55" t="str">
        <f t="shared" si="116"/>
        <v/>
      </c>
      <c r="I768" s="11"/>
      <c r="J768" s="157"/>
      <c r="K768" s="11">
        <f t="shared" si="117"/>
        <v>0</v>
      </c>
      <c r="L768" s="55" t="str">
        <f t="shared" si="118"/>
        <v/>
      </c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AA768" s="59"/>
      <c r="AB768" s="59"/>
      <c r="AC768" s="59"/>
      <c r="AD768" s="59"/>
      <c r="AE768" s="59"/>
      <c r="AF768" s="59"/>
      <c r="AG768" s="59"/>
      <c r="AH768" s="65"/>
      <c r="BF768" s="65"/>
      <c r="BG768" s="65"/>
      <c r="BI768" s="65"/>
    </row>
    <row r="769" spans="4:61">
      <c r="D769" s="11" t="str">
        <f t="shared" si="119"/>
        <v/>
      </c>
      <c r="E769" s="11" t="str">
        <f t="shared" si="113"/>
        <v/>
      </c>
      <c r="F769" s="55" t="str">
        <f t="shared" si="114"/>
        <v/>
      </c>
      <c r="G769" s="14" t="str">
        <f t="shared" si="115"/>
        <v/>
      </c>
      <c r="H769" s="55" t="str">
        <f t="shared" si="116"/>
        <v/>
      </c>
      <c r="I769" s="11"/>
      <c r="J769" s="157"/>
      <c r="K769" s="11">
        <f t="shared" si="117"/>
        <v>0</v>
      </c>
      <c r="L769" s="55" t="str">
        <f t="shared" si="118"/>
        <v/>
      </c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AA769" s="59"/>
      <c r="AB769" s="59"/>
      <c r="AC769" s="59"/>
      <c r="AD769" s="59"/>
      <c r="AE769" s="59"/>
      <c r="AF769" s="59"/>
      <c r="AG769" s="59"/>
      <c r="AH769" s="65"/>
      <c r="BF769" s="65"/>
      <c r="BG769" s="65"/>
      <c r="BI769" s="65"/>
    </row>
    <row r="770" spans="4:61">
      <c r="D770" s="11" t="str">
        <f t="shared" si="119"/>
        <v/>
      </c>
      <c r="E770" s="11" t="str">
        <f t="shared" si="113"/>
        <v/>
      </c>
      <c r="F770" s="55" t="str">
        <f t="shared" si="114"/>
        <v/>
      </c>
      <c r="G770" s="14" t="str">
        <f t="shared" si="115"/>
        <v/>
      </c>
      <c r="H770" s="55" t="str">
        <f t="shared" si="116"/>
        <v/>
      </c>
      <c r="I770" s="11"/>
      <c r="J770" s="157"/>
      <c r="K770" s="11">
        <f t="shared" si="117"/>
        <v>0</v>
      </c>
      <c r="L770" s="55" t="str">
        <f t="shared" si="118"/>
        <v/>
      </c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AA770" s="59"/>
      <c r="AB770" s="59"/>
      <c r="AC770" s="59"/>
      <c r="AD770" s="59"/>
      <c r="AE770" s="59"/>
      <c r="AF770" s="59"/>
      <c r="AG770" s="59"/>
      <c r="AH770" s="65"/>
      <c r="BF770" s="65"/>
      <c r="BG770" s="65"/>
      <c r="BI770" s="65"/>
    </row>
    <row r="771" spans="4:61">
      <c r="D771" s="11" t="str">
        <f t="shared" si="119"/>
        <v/>
      </c>
      <c r="E771" s="11" t="str">
        <f t="shared" si="113"/>
        <v/>
      </c>
      <c r="F771" s="55" t="str">
        <f t="shared" si="114"/>
        <v/>
      </c>
      <c r="G771" s="14" t="str">
        <f t="shared" si="115"/>
        <v/>
      </c>
      <c r="H771" s="55" t="str">
        <f t="shared" si="116"/>
        <v/>
      </c>
      <c r="I771" s="11"/>
      <c r="J771" s="157"/>
      <c r="K771" s="11">
        <f t="shared" si="117"/>
        <v>0</v>
      </c>
      <c r="L771" s="55" t="str">
        <f t="shared" si="118"/>
        <v/>
      </c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AA771" s="59"/>
      <c r="AB771" s="59"/>
      <c r="AC771" s="59"/>
      <c r="AD771" s="59"/>
      <c r="AE771" s="59"/>
      <c r="AF771" s="59"/>
      <c r="AG771" s="59"/>
      <c r="AH771" s="65"/>
      <c r="BF771" s="65"/>
      <c r="BG771" s="65"/>
      <c r="BI771" s="65"/>
    </row>
    <row r="772" spans="4:61">
      <c r="D772" s="11" t="str">
        <f t="shared" si="119"/>
        <v/>
      </c>
      <c r="E772" s="11" t="str">
        <f t="shared" ref="E772:E835" si="120">IF(D772="","",IF(ISERROR(INDEX($A$19:$B$28,MATCH(D772,$A$19:$A$28,0),2)),0,INDEX($A$19:$B$28,MATCH(D772,$A$19:$A$28,0),2)))</f>
        <v/>
      </c>
      <c r="F772" s="55" t="str">
        <f t="shared" ref="F772:F835" si="121">IF(D772="","",IF(emi&gt;(L771*(1+rate/freq)),IF((L771*(1+rate/freq))&lt;0,0,(L771*(1+rate/freq))),emi))</f>
        <v/>
      </c>
      <c r="G772" s="14" t="str">
        <f t="shared" ref="G772:G835" si="122">IF(D772="","",IF(L771&lt;0,0,L771)*rate/freq)</f>
        <v/>
      </c>
      <c r="H772" s="55" t="str">
        <f t="shared" si="116"/>
        <v/>
      </c>
      <c r="I772" s="11"/>
      <c r="J772" s="157"/>
      <c r="K772" s="11">
        <f t="shared" si="117"/>
        <v>0</v>
      </c>
      <c r="L772" s="55" t="str">
        <f t="shared" si="118"/>
        <v/>
      </c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AA772" s="59"/>
      <c r="AB772" s="59"/>
      <c r="AC772" s="59"/>
      <c r="AD772" s="59"/>
      <c r="AE772" s="59"/>
      <c r="AF772" s="59"/>
      <c r="AG772" s="59"/>
      <c r="AH772" s="65"/>
      <c r="BF772" s="65"/>
      <c r="BG772" s="65"/>
      <c r="BI772" s="65"/>
    </row>
    <row r="773" spans="4:61">
      <c r="D773" s="11" t="str">
        <f t="shared" si="119"/>
        <v/>
      </c>
      <c r="E773" s="11" t="str">
        <f t="shared" si="120"/>
        <v/>
      </c>
      <c r="F773" s="55" t="str">
        <f t="shared" si="121"/>
        <v/>
      </c>
      <c r="G773" s="14" t="str">
        <f t="shared" si="122"/>
        <v/>
      </c>
      <c r="H773" s="55" t="str">
        <f t="shared" ref="H773:H836" si="123">IF(D773="","",F773-G773)</f>
        <v/>
      </c>
      <c r="I773" s="11"/>
      <c r="J773" s="157"/>
      <c r="K773" s="11">
        <f t="shared" ref="K773:K836" si="124">IF(L772=0,0,J773)</f>
        <v>0</v>
      </c>
      <c r="L773" s="55" t="str">
        <f t="shared" ref="L773:L836" si="125">IF(D773="","",IF(L772&lt;=0,0,IF(L772+E773-H773-I773-K773&lt;0,0,L772+E773-H773-I773-K773)))</f>
        <v/>
      </c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AA773" s="59"/>
      <c r="AB773" s="59"/>
      <c r="AC773" s="59"/>
      <c r="AD773" s="59"/>
      <c r="AE773" s="59"/>
      <c r="AF773" s="59"/>
      <c r="AG773" s="59"/>
      <c r="AH773" s="65"/>
      <c r="BF773" s="65"/>
      <c r="BG773" s="65"/>
      <c r="BI773" s="65"/>
    </row>
    <row r="774" spans="4:61">
      <c r="D774" s="11" t="str">
        <f t="shared" si="119"/>
        <v/>
      </c>
      <c r="E774" s="11" t="str">
        <f t="shared" si="120"/>
        <v/>
      </c>
      <c r="F774" s="55" t="str">
        <f t="shared" si="121"/>
        <v/>
      </c>
      <c r="G774" s="14" t="str">
        <f t="shared" si="122"/>
        <v/>
      </c>
      <c r="H774" s="55" t="str">
        <f t="shared" si="123"/>
        <v/>
      </c>
      <c r="I774" s="11"/>
      <c r="J774" s="157"/>
      <c r="K774" s="11">
        <f t="shared" si="124"/>
        <v>0</v>
      </c>
      <c r="L774" s="55" t="str">
        <f t="shared" si="125"/>
        <v/>
      </c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AA774" s="59"/>
      <c r="AB774" s="59"/>
      <c r="AC774" s="59"/>
      <c r="AD774" s="59"/>
      <c r="AE774" s="59"/>
      <c r="AF774" s="59"/>
      <c r="AG774" s="59"/>
      <c r="AH774" s="65"/>
      <c r="BF774" s="65"/>
      <c r="BG774" s="65"/>
      <c r="BI774" s="65"/>
    </row>
    <row r="775" spans="4:61">
      <c r="D775" s="11" t="str">
        <f t="shared" si="119"/>
        <v/>
      </c>
      <c r="E775" s="11" t="str">
        <f t="shared" si="120"/>
        <v/>
      </c>
      <c r="F775" s="55" t="str">
        <f t="shared" si="121"/>
        <v/>
      </c>
      <c r="G775" s="14" t="str">
        <f t="shared" si="122"/>
        <v/>
      </c>
      <c r="H775" s="55" t="str">
        <f t="shared" si="123"/>
        <v/>
      </c>
      <c r="I775" s="11"/>
      <c r="J775" s="157"/>
      <c r="K775" s="11">
        <f t="shared" si="124"/>
        <v>0</v>
      </c>
      <c r="L775" s="55" t="str">
        <f t="shared" si="125"/>
        <v/>
      </c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AA775" s="59"/>
      <c r="AB775" s="59"/>
      <c r="AC775" s="59"/>
      <c r="AD775" s="59"/>
      <c r="AE775" s="59"/>
      <c r="AF775" s="59"/>
      <c r="AG775" s="59"/>
      <c r="AH775" s="65"/>
      <c r="BF775" s="65"/>
      <c r="BG775" s="65"/>
      <c r="BI775" s="65"/>
    </row>
    <row r="776" spans="4:61">
      <c r="D776" s="11" t="str">
        <f t="shared" si="119"/>
        <v/>
      </c>
      <c r="E776" s="11" t="str">
        <f t="shared" si="120"/>
        <v/>
      </c>
      <c r="F776" s="55" t="str">
        <f t="shared" si="121"/>
        <v/>
      </c>
      <c r="G776" s="14" t="str">
        <f t="shared" si="122"/>
        <v/>
      </c>
      <c r="H776" s="55" t="str">
        <f t="shared" si="123"/>
        <v/>
      </c>
      <c r="I776" s="11"/>
      <c r="J776" s="157"/>
      <c r="K776" s="11">
        <f t="shared" si="124"/>
        <v>0</v>
      </c>
      <c r="L776" s="55" t="str">
        <f t="shared" si="125"/>
        <v/>
      </c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AA776" s="59"/>
      <c r="AB776" s="59"/>
      <c r="AC776" s="59"/>
      <c r="AD776" s="59"/>
      <c r="AE776" s="59"/>
      <c r="AF776" s="59"/>
      <c r="AG776" s="59"/>
      <c r="AH776" s="65"/>
      <c r="BF776" s="65"/>
      <c r="BG776" s="65"/>
      <c r="BI776" s="65"/>
    </row>
    <row r="777" spans="4:61">
      <c r="D777" s="11" t="str">
        <f t="shared" si="119"/>
        <v/>
      </c>
      <c r="E777" s="11" t="str">
        <f t="shared" si="120"/>
        <v/>
      </c>
      <c r="F777" s="55" t="str">
        <f t="shared" si="121"/>
        <v/>
      </c>
      <c r="G777" s="14" t="str">
        <f t="shared" si="122"/>
        <v/>
      </c>
      <c r="H777" s="55" t="str">
        <f t="shared" si="123"/>
        <v/>
      </c>
      <c r="I777" s="11"/>
      <c r="J777" s="157"/>
      <c r="K777" s="11">
        <f t="shared" si="124"/>
        <v>0</v>
      </c>
      <c r="L777" s="55" t="str">
        <f t="shared" si="125"/>
        <v/>
      </c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AA777" s="59"/>
      <c r="AB777" s="59"/>
      <c r="AC777" s="59"/>
      <c r="AD777" s="59"/>
      <c r="AE777" s="59"/>
      <c r="AF777" s="59"/>
      <c r="AG777" s="59"/>
      <c r="AH777" s="65"/>
      <c r="BF777" s="65"/>
      <c r="BG777" s="65"/>
      <c r="BI777" s="65"/>
    </row>
    <row r="778" spans="4:61">
      <c r="D778" s="11" t="str">
        <f t="shared" si="119"/>
        <v/>
      </c>
      <c r="E778" s="11" t="str">
        <f t="shared" si="120"/>
        <v/>
      </c>
      <c r="F778" s="55" t="str">
        <f t="shared" si="121"/>
        <v/>
      </c>
      <c r="G778" s="14" t="str">
        <f t="shared" si="122"/>
        <v/>
      </c>
      <c r="H778" s="55" t="str">
        <f t="shared" si="123"/>
        <v/>
      </c>
      <c r="I778" s="11"/>
      <c r="J778" s="157"/>
      <c r="K778" s="11">
        <f t="shared" si="124"/>
        <v>0</v>
      </c>
      <c r="L778" s="55" t="str">
        <f t="shared" si="125"/>
        <v/>
      </c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AA778" s="59"/>
      <c r="AB778" s="59"/>
      <c r="AC778" s="59"/>
      <c r="AD778" s="59"/>
      <c r="AE778" s="59"/>
      <c r="AF778" s="59"/>
      <c r="AG778" s="59"/>
      <c r="AH778" s="65"/>
      <c r="BF778" s="65"/>
      <c r="BG778" s="65"/>
      <c r="BI778" s="65"/>
    </row>
    <row r="779" spans="4:61">
      <c r="D779" s="11" t="str">
        <f t="shared" si="119"/>
        <v/>
      </c>
      <c r="E779" s="11" t="str">
        <f t="shared" si="120"/>
        <v/>
      </c>
      <c r="F779" s="55" t="str">
        <f t="shared" si="121"/>
        <v/>
      </c>
      <c r="G779" s="14" t="str">
        <f t="shared" si="122"/>
        <v/>
      </c>
      <c r="H779" s="55" t="str">
        <f t="shared" si="123"/>
        <v/>
      </c>
      <c r="I779" s="11"/>
      <c r="J779" s="157"/>
      <c r="K779" s="11">
        <f t="shared" si="124"/>
        <v>0</v>
      </c>
      <c r="L779" s="55" t="str">
        <f t="shared" si="125"/>
        <v/>
      </c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AA779" s="59"/>
      <c r="AB779" s="59"/>
      <c r="AC779" s="59"/>
      <c r="AD779" s="59"/>
      <c r="AE779" s="59"/>
      <c r="AF779" s="59"/>
      <c r="AG779" s="59"/>
      <c r="AH779" s="65"/>
      <c r="BF779" s="65"/>
      <c r="BG779" s="65"/>
      <c r="BI779" s="65"/>
    </row>
    <row r="780" spans="4:61">
      <c r="D780" s="11" t="str">
        <f t="shared" si="119"/>
        <v/>
      </c>
      <c r="E780" s="11" t="str">
        <f t="shared" si="120"/>
        <v/>
      </c>
      <c r="F780" s="55" t="str">
        <f t="shared" si="121"/>
        <v/>
      </c>
      <c r="G780" s="14" t="str">
        <f t="shared" si="122"/>
        <v/>
      </c>
      <c r="H780" s="55" t="str">
        <f t="shared" si="123"/>
        <v/>
      </c>
      <c r="I780" s="11"/>
      <c r="J780" s="157"/>
      <c r="K780" s="11">
        <f t="shared" si="124"/>
        <v>0</v>
      </c>
      <c r="L780" s="55" t="str">
        <f t="shared" si="125"/>
        <v/>
      </c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AA780" s="59"/>
      <c r="AB780" s="59"/>
      <c r="AC780" s="59"/>
      <c r="AD780" s="59"/>
      <c r="AE780" s="59"/>
      <c r="AF780" s="59"/>
      <c r="AG780" s="59"/>
      <c r="AH780" s="65"/>
      <c r="BF780" s="65"/>
      <c r="BG780" s="65"/>
      <c r="BI780" s="65"/>
    </row>
    <row r="781" spans="4:61">
      <c r="D781" s="11" t="str">
        <f t="shared" si="119"/>
        <v/>
      </c>
      <c r="E781" s="11" t="str">
        <f t="shared" si="120"/>
        <v/>
      </c>
      <c r="F781" s="55" t="str">
        <f t="shared" si="121"/>
        <v/>
      </c>
      <c r="G781" s="14" t="str">
        <f t="shared" si="122"/>
        <v/>
      </c>
      <c r="H781" s="55" t="str">
        <f t="shared" si="123"/>
        <v/>
      </c>
      <c r="I781" s="11"/>
      <c r="J781" s="157"/>
      <c r="K781" s="11">
        <f t="shared" si="124"/>
        <v>0</v>
      </c>
      <c r="L781" s="55" t="str">
        <f t="shared" si="125"/>
        <v/>
      </c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AA781" s="59"/>
      <c r="AB781" s="59"/>
      <c r="AC781" s="59"/>
      <c r="AD781" s="59"/>
      <c r="AE781" s="59"/>
      <c r="AF781" s="59"/>
      <c r="AG781" s="59"/>
      <c r="AH781" s="65"/>
      <c r="BF781" s="65"/>
      <c r="BG781" s="65"/>
      <c r="BI781" s="65"/>
    </row>
    <row r="782" spans="4:61">
      <c r="D782" s="11" t="str">
        <f t="shared" si="119"/>
        <v/>
      </c>
      <c r="E782" s="11" t="str">
        <f t="shared" si="120"/>
        <v/>
      </c>
      <c r="F782" s="55" t="str">
        <f t="shared" si="121"/>
        <v/>
      </c>
      <c r="G782" s="14" t="str">
        <f t="shared" si="122"/>
        <v/>
      </c>
      <c r="H782" s="55" t="str">
        <f t="shared" si="123"/>
        <v/>
      </c>
      <c r="I782" s="11"/>
      <c r="J782" s="157"/>
      <c r="K782" s="11">
        <f t="shared" si="124"/>
        <v>0</v>
      </c>
      <c r="L782" s="55" t="str">
        <f t="shared" si="125"/>
        <v/>
      </c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AA782" s="59"/>
      <c r="AB782" s="59"/>
      <c r="AC782" s="59"/>
      <c r="AD782" s="59"/>
      <c r="AE782" s="59"/>
      <c r="AF782" s="59"/>
      <c r="AG782" s="59"/>
      <c r="AH782" s="65"/>
      <c r="BF782" s="65"/>
      <c r="BG782" s="65"/>
      <c r="BI782" s="65"/>
    </row>
    <row r="783" spans="4:61">
      <c r="D783" s="11" t="str">
        <f t="shared" si="119"/>
        <v/>
      </c>
      <c r="E783" s="11" t="str">
        <f t="shared" si="120"/>
        <v/>
      </c>
      <c r="F783" s="55" t="str">
        <f t="shared" si="121"/>
        <v/>
      </c>
      <c r="G783" s="14" t="str">
        <f t="shared" si="122"/>
        <v/>
      </c>
      <c r="H783" s="55" t="str">
        <f t="shared" si="123"/>
        <v/>
      </c>
      <c r="I783" s="11"/>
      <c r="J783" s="157"/>
      <c r="K783" s="11">
        <f t="shared" si="124"/>
        <v>0</v>
      </c>
      <c r="L783" s="55" t="str">
        <f t="shared" si="125"/>
        <v/>
      </c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AA783" s="59"/>
      <c r="AB783" s="59"/>
      <c r="AC783" s="59"/>
      <c r="AD783" s="59"/>
      <c r="AE783" s="59"/>
      <c r="AF783" s="59"/>
      <c r="AG783" s="59"/>
      <c r="AH783" s="65"/>
      <c r="BF783" s="65"/>
      <c r="BG783" s="65"/>
      <c r="BI783" s="65"/>
    </row>
    <row r="784" spans="4:61">
      <c r="D784" s="11" t="str">
        <f t="shared" si="119"/>
        <v/>
      </c>
      <c r="E784" s="11" t="str">
        <f t="shared" si="120"/>
        <v/>
      </c>
      <c r="F784" s="55" t="str">
        <f t="shared" si="121"/>
        <v/>
      </c>
      <c r="G784" s="14" t="str">
        <f t="shared" si="122"/>
        <v/>
      </c>
      <c r="H784" s="55" t="str">
        <f t="shared" si="123"/>
        <v/>
      </c>
      <c r="I784" s="11"/>
      <c r="J784" s="157"/>
      <c r="K784" s="11">
        <f t="shared" si="124"/>
        <v>0</v>
      </c>
      <c r="L784" s="55" t="str">
        <f t="shared" si="125"/>
        <v/>
      </c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AA784" s="59"/>
      <c r="AB784" s="59"/>
      <c r="AC784" s="59"/>
      <c r="AD784" s="59"/>
      <c r="AE784" s="59"/>
      <c r="AF784" s="59"/>
      <c r="AG784" s="59"/>
      <c r="AH784" s="65"/>
      <c r="BF784" s="65"/>
      <c r="BG784" s="65"/>
      <c r="BI784" s="65"/>
    </row>
    <row r="785" spans="4:61">
      <c r="D785" s="11" t="str">
        <f t="shared" si="119"/>
        <v/>
      </c>
      <c r="E785" s="11" t="str">
        <f t="shared" si="120"/>
        <v/>
      </c>
      <c r="F785" s="55" t="str">
        <f t="shared" si="121"/>
        <v/>
      </c>
      <c r="G785" s="14" t="str">
        <f t="shared" si="122"/>
        <v/>
      </c>
      <c r="H785" s="55" t="str">
        <f t="shared" si="123"/>
        <v/>
      </c>
      <c r="I785" s="11"/>
      <c r="J785" s="157"/>
      <c r="K785" s="11">
        <f t="shared" si="124"/>
        <v>0</v>
      </c>
      <c r="L785" s="55" t="str">
        <f t="shared" si="125"/>
        <v/>
      </c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AA785" s="59"/>
      <c r="AB785" s="59"/>
      <c r="AC785" s="59"/>
      <c r="AD785" s="59"/>
      <c r="AE785" s="59"/>
      <c r="AF785" s="59"/>
      <c r="AG785" s="59"/>
      <c r="AH785" s="65"/>
      <c r="BF785" s="65"/>
      <c r="BG785" s="65"/>
      <c r="BI785" s="65"/>
    </row>
    <row r="786" spans="4:61">
      <c r="D786" s="11" t="str">
        <f t="shared" si="119"/>
        <v/>
      </c>
      <c r="E786" s="11" t="str">
        <f t="shared" si="120"/>
        <v/>
      </c>
      <c r="F786" s="55" t="str">
        <f t="shared" si="121"/>
        <v/>
      </c>
      <c r="G786" s="14" t="str">
        <f t="shared" si="122"/>
        <v/>
      </c>
      <c r="H786" s="55" t="str">
        <f t="shared" si="123"/>
        <v/>
      </c>
      <c r="I786" s="11"/>
      <c r="J786" s="157"/>
      <c r="K786" s="11">
        <f t="shared" si="124"/>
        <v>0</v>
      </c>
      <c r="L786" s="55" t="str">
        <f t="shared" si="125"/>
        <v/>
      </c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AA786" s="59"/>
      <c r="AB786" s="59"/>
      <c r="AC786" s="59"/>
      <c r="AD786" s="59"/>
      <c r="AE786" s="59"/>
      <c r="AF786" s="59"/>
      <c r="AG786" s="59"/>
      <c r="AH786" s="65"/>
      <c r="BF786" s="65"/>
      <c r="BG786" s="65"/>
      <c r="BI786" s="65"/>
    </row>
    <row r="787" spans="4:61">
      <c r="D787" s="11" t="str">
        <f t="shared" si="119"/>
        <v/>
      </c>
      <c r="E787" s="11" t="str">
        <f t="shared" si="120"/>
        <v/>
      </c>
      <c r="F787" s="55" t="str">
        <f t="shared" si="121"/>
        <v/>
      </c>
      <c r="G787" s="14" t="str">
        <f t="shared" si="122"/>
        <v/>
      </c>
      <c r="H787" s="55" t="str">
        <f t="shared" si="123"/>
        <v/>
      </c>
      <c r="I787" s="11"/>
      <c r="J787" s="157"/>
      <c r="K787" s="11">
        <f t="shared" si="124"/>
        <v>0</v>
      </c>
      <c r="L787" s="55" t="str">
        <f t="shared" si="125"/>
        <v/>
      </c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AA787" s="59"/>
      <c r="AB787" s="59"/>
      <c r="AC787" s="59"/>
      <c r="AD787" s="59"/>
      <c r="AE787" s="59"/>
      <c r="AF787" s="59"/>
      <c r="AG787" s="59"/>
      <c r="AH787" s="65"/>
      <c r="BF787" s="65"/>
      <c r="BG787" s="65"/>
      <c r="BI787" s="65"/>
    </row>
    <row r="788" spans="4:61">
      <c r="D788" s="11" t="str">
        <f t="shared" si="119"/>
        <v/>
      </c>
      <c r="E788" s="11" t="str">
        <f t="shared" si="120"/>
        <v/>
      </c>
      <c r="F788" s="55" t="str">
        <f t="shared" si="121"/>
        <v/>
      </c>
      <c r="G788" s="14" t="str">
        <f t="shared" si="122"/>
        <v/>
      </c>
      <c r="H788" s="55" t="str">
        <f t="shared" si="123"/>
        <v/>
      </c>
      <c r="I788" s="11"/>
      <c r="J788" s="157"/>
      <c r="K788" s="11">
        <f t="shared" si="124"/>
        <v>0</v>
      </c>
      <c r="L788" s="55" t="str">
        <f t="shared" si="125"/>
        <v/>
      </c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AA788" s="59"/>
      <c r="AB788" s="59"/>
      <c r="AC788" s="59"/>
      <c r="AD788" s="59"/>
      <c r="AE788" s="59"/>
      <c r="AF788" s="59"/>
      <c r="AG788" s="59"/>
      <c r="AH788" s="65"/>
      <c r="BF788" s="65"/>
      <c r="BG788" s="65"/>
      <c r="BI788" s="65"/>
    </row>
    <row r="789" spans="4:61">
      <c r="D789" s="11" t="str">
        <f t="shared" si="119"/>
        <v/>
      </c>
      <c r="E789" s="11" t="str">
        <f t="shared" si="120"/>
        <v/>
      </c>
      <c r="F789" s="55" t="str">
        <f t="shared" si="121"/>
        <v/>
      </c>
      <c r="G789" s="14" t="str">
        <f t="shared" si="122"/>
        <v/>
      </c>
      <c r="H789" s="55" t="str">
        <f t="shared" si="123"/>
        <v/>
      </c>
      <c r="I789" s="11"/>
      <c r="J789" s="157"/>
      <c r="K789" s="11">
        <f t="shared" si="124"/>
        <v>0</v>
      </c>
      <c r="L789" s="55" t="str">
        <f t="shared" si="125"/>
        <v/>
      </c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AA789" s="59"/>
      <c r="AB789" s="59"/>
      <c r="AC789" s="59"/>
      <c r="AD789" s="59"/>
      <c r="AE789" s="59"/>
      <c r="AF789" s="59"/>
      <c r="AG789" s="59"/>
      <c r="AH789" s="65"/>
      <c r="BF789" s="65"/>
      <c r="BG789" s="65"/>
      <c r="BI789" s="65"/>
    </row>
    <row r="790" spans="4:61">
      <c r="D790" s="11" t="str">
        <f t="shared" si="119"/>
        <v/>
      </c>
      <c r="E790" s="11" t="str">
        <f t="shared" si="120"/>
        <v/>
      </c>
      <c r="F790" s="55" t="str">
        <f t="shared" si="121"/>
        <v/>
      </c>
      <c r="G790" s="14" t="str">
        <f t="shared" si="122"/>
        <v/>
      </c>
      <c r="H790" s="55" t="str">
        <f t="shared" si="123"/>
        <v/>
      </c>
      <c r="I790" s="11"/>
      <c r="J790" s="157"/>
      <c r="K790" s="11">
        <f t="shared" si="124"/>
        <v>0</v>
      </c>
      <c r="L790" s="55" t="str">
        <f t="shared" si="125"/>
        <v/>
      </c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AA790" s="59"/>
      <c r="AB790" s="59"/>
      <c r="AC790" s="59"/>
      <c r="AD790" s="59"/>
      <c r="AE790" s="59"/>
      <c r="AF790" s="59"/>
      <c r="AG790" s="59"/>
      <c r="AH790" s="65"/>
      <c r="BF790" s="65"/>
      <c r="BG790" s="65"/>
      <c r="BI790" s="65"/>
    </row>
    <row r="791" spans="4:61">
      <c r="D791" s="11" t="str">
        <f t="shared" si="119"/>
        <v/>
      </c>
      <c r="E791" s="11" t="str">
        <f t="shared" si="120"/>
        <v/>
      </c>
      <c r="F791" s="55" t="str">
        <f t="shared" si="121"/>
        <v/>
      </c>
      <c r="G791" s="14" t="str">
        <f t="shared" si="122"/>
        <v/>
      </c>
      <c r="H791" s="55" t="str">
        <f t="shared" si="123"/>
        <v/>
      </c>
      <c r="I791" s="11"/>
      <c r="J791" s="157"/>
      <c r="K791" s="11">
        <f t="shared" si="124"/>
        <v>0</v>
      </c>
      <c r="L791" s="55" t="str">
        <f t="shared" si="125"/>
        <v/>
      </c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AA791" s="59"/>
      <c r="AB791" s="59"/>
      <c r="AC791" s="59"/>
      <c r="AD791" s="59"/>
      <c r="AE791" s="59"/>
      <c r="AF791" s="59"/>
      <c r="AG791" s="59"/>
      <c r="AH791" s="65"/>
      <c r="BF791" s="65"/>
      <c r="BG791" s="65"/>
      <c r="BI791" s="65"/>
    </row>
    <row r="792" spans="4:61">
      <c r="D792" s="11" t="str">
        <f t="shared" si="119"/>
        <v/>
      </c>
      <c r="E792" s="11" t="str">
        <f t="shared" si="120"/>
        <v/>
      </c>
      <c r="F792" s="55" t="str">
        <f t="shared" si="121"/>
        <v/>
      </c>
      <c r="G792" s="14" t="str">
        <f t="shared" si="122"/>
        <v/>
      </c>
      <c r="H792" s="55" t="str">
        <f t="shared" si="123"/>
        <v/>
      </c>
      <c r="I792" s="11"/>
      <c r="J792" s="157"/>
      <c r="K792" s="11">
        <f t="shared" si="124"/>
        <v>0</v>
      </c>
      <c r="L792" s="55" t="str">
        <f t="shared" si="125"/>
        <v/>
      </c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AA792" s="59"/>
      <c r="AB792" s="59"/>
      <c r="AC792" s="59"/>
      <c r="AD792" s="59"/>
      <c r="AE792" s="59"/>
      <c r="AF792" s="59"/>
      <c r="AG792" s="59"/>
      <c r="AH792" s="65"/>
      <c r="BF792" s="65"/>
      <c r="BG792" s="65"/>
      <c r="BI792" s="65"/>
    </row>
    <row r="793" spans="4:61">
      <c r="D793" s="11" t="str">
        <f t="shared" si="119"/>
        <v/>
      </c>
      <c r="E793" s="11" t="str">
        <f t="shared" si="120"/>
        <v/>
      </c>
      <c r="F793" s="55" t="str">
        <f t="shared" si="121"/>
        <v/>
      </c>
      <c r="G793" s="14" t="str">
        <f t="shared" si="122"/>
        <v/>
      </c>
      <c r="H793" s="55" t="str">
        <f t="shared" si="123"/>
        <v/>
      </c>
      <c r="I793" s="11"/>
      <c r="J793" s="157"/>
      <c r="K793" s="11">
        <f t="shared" si="124"/>
        <v>0</v>
      </c>
      <c r="L793" s="55" t="str">
        <f t="shared" si="125"/>
        <v/>
      </c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AA793" s="59"/>
      <c r="AB793" s="59"/>
      <c r="AC793" s="59"/>
      <c r="AD793" s="59"/>
      <c r="AE793" s="59"/>
      <c r="AF793" s="59"/>
      <c r="AG793" s="59"/>
      <c r="AH793" s="65"/>
      <c r="BF793" s="65"/>
      <c r="BG793" s="65"/>
      <c r="BI793" s="65"/>
    </row>
    <row r="794" spans="4:61">
      <c r="D794" s="11" t="str">
        <f t="shared" si="119"/>
        <v/>
      </c>
      <c r="E794" s="11" t="str">
        <f t="shared" si="120"/>
        <v/>
      </c>
      <c r="F794" s="55" t="str">
        <f t="shared" si="121"/>
        <v/>
      </c>
      <c r="G794" s="14" t="str">
        <f t="shared" si="122"/>
        <v/>
      </c>
      <c r="H794" s="55" t="str">
        <f t="shared" si="123"/>
        <v/>
      </c>
      <c r="I794" s="11"/>
      <c r="J794" s="157"/>
      <c r="K794" s="11">
        <f t="shared" si="124"/>
        <v>0</v>
      </c>
      <c r="L794" s="55" t="str">
        <f t="shared" si="125"/>
        <v/>
      </c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AA794" s="59"/>
      <c r="AB794" s="59"/>
      <c r="AC794" s="59"/>
      <c r="AD794" s="59"/>
      <c r="AE794" s="59"/>
      <c r="AF794" s="59"/>
      <c r="AG794" s="59"/>
      <c r="AH794" s="65"/>
      <c r="BF794" s="65"/>
      <c r="BG794" s="65"/>
      <c r="BI794" s="65"/>
    </row>
    <row r="795" spans="4:61">
      <c r="D795" s="11" t="str">
        <f t="shared" si="119"/>
        <v/>
      </c>
      <c r="E795" s="11" t="str">
        <f t="shared" si="120"/>
        <v/>
      </c>
      <c r="F795" s="55" t="str">
        <f t="shared" si="121"/>
        <v/>
      </c>
      <c r="G795" s="14" t="str">
        <f t="shared" si="122"/>
        <v/>
      </c>
      <c r="H795" s="55" t="str">
        <f t="shared" si="123"/>
        <v/>
      </c>
      <c r="I795" s="11"/>
      <c r="J795" s="157"/>
      <c r="K795" s="11">
        <f t="shared" si="124"/>
        <v>0</v>
      </c>
      <c r="L795" s="55" t="str">
        <f t="shared" si="125"/>
        <v/>
      </c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AA795" s="59"/>
      <c r="AB795" s="59"/>
      <c r="AC795" s="59"/>
      <c r="AD795" s="59"/>
      <c r="AE795" s="59"/>
      <c r="AF795" s="59"/>
      <c r="AG795" s="59"/>
      <c r="AH795" s="65"/>
      <c r="BF795" s="65"/>
      <c r="BG795" s="65"/>
      <c r="BI795" s="65"/>
    </row>
    <row r="796" spans="4:61">
      <c r="D796" s="11" t="str">
        <f t="shared" si="119"/>
        <v/>
      </c>
      <c r="E796" s="11" t="str">
        <f t="shared" si="120"/>
        <v/>
      </c>
      <c r="F796" s="55" t="str">
        <f t="shared" si="121"/>
        <v/>
      </c>
      <c r="G796" s="14" t="str">
        <f t="shared" si="122"/>
        <v/>
      </c>
      <c r="H796" s="55" t="str">
        <f t="shared" si="123"/>
        <v/>
      </c>
      <c r="I796" s="11"/>
      <c r="J796" s="157"/>
      <c r="K796" s="11">
        <f t="shared" si="124"/>
        <v>0</v>
      </c>
      <c r="L796" s="55" t="str">
        <f t="shared" si="125"/>
        <v/>
      </c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AA796" s="59"/>
      <c r="AB796" s="59"/>
      <c r="AC796" s="59"/>
      <c r="AD796" s="59"/>
      <c r="AE796" s="59"/>
      <c r="AF796" s="59"/>
      <c r="AG796" s="59"/>
      <c r="AH796" s="65"/>
      <c r="BF796" s="65"/>
      <c r="BG796" s="65"/>
      <c r="BI796" s="65"/>
    </row>
    <row r="797" spans="4:61">
      <c r="D797" s="11" t="str">
        <f t="shared" si="119"/>
        <v/>
      </c>
      <c r="E797" s="11" t="str">
        <f t="shared" si="120"/>
        <v/>
      </c>
      <c r="F797" s="55" t="str">
        <f t="shared" si="121"/>
        <v/>
      </c>
      <c r="G797" s="14" t="str">
        <f t="shared" si="122"/>
        <v/>
      </c>
      <c r="H797" s="55" t="str">
        <f t="shared" si="123"/>
        <v/>
      </c>
      <c r="I797" s="11"/>
      <c r="J797" s="157"/>
      <c r="K797" s="11">
        <f t="shared" si="124"/>
        <v>0</v>
      </c>
      <c r="L797" s="55" t="str">
        <f t="shared" si="125"/>
        <v/>
      </c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AA797" s="59"/>
      <c r="AB797" s="59"/>
      <c r="AC797" s="59"/>
      <c r="AD797" s="59"/>
      <c r="AE797" s="59"/>
      <c r="AF797" s="59"/>
      <c r="AG797" s="59"/>
      <c r="AH797" s="65"/>
      <c r="BF797" s="65"/>
      <c r="BG797" s="65"/>
      <c r="BI797" s="65"/>
    </row>
    <row r="798" spans="4:61">
      <c r="D798" s="11" t="str">
        <f t="shared" si="119"/>
        <v/>
      </c>
      <c r="E798" s="11" t="str">
        <f t="shared" si="120"/>
        <v/>
      </c>
      <c r="F798" s="55" t="str">
        <f t="shared" si="121"/>
        <v/>
      </c>
      <c r="G798" s="14" t="str">
        <f t="shared" si="122"/>
        <v/>
      </c>
      <c r="H798" s="55" t="str">
        <f t="shared" si="123"/>
        <v/>
      </c>
      <c r="I798" s="11"/>
      <c r="J798" s="157"/>
      <c r="K798" s="11">
        <f t="shared" si="124"/>
        <v>0</v>
      </c>
      <c r="L798" s="55" t="str">
        <f t="shared" si="125"/>
        <v/>
      </c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AA798" s="59"/>
      <c r="AB798" s="59"/>
      <c r="AC798" s="59"/>
      <c r="AD798" s="59"/>
      <c r="AE798" s="59"/>
      <c r="AF798" s="59"/>
      <c r="AG798" s="59"/>
      <c r="AH798" s="65"/>
      <c r="BF798" s="65"/>
      <c r="BG798" s="65"/>
      <c r="BI798" s="65"/>
    </row>
    <row r="799" spans="4:61">
      <c r="D799" s="11" t="str">
        <f t="shared" si="119"/>
        <v/>
      </c>
      <c r="E799" s="11" t="str">
        <f t="shared" si="120"/>
        <v/>
      </c>
      <c r="F799" s="55" t="str">
        <f t="shared" si="121"/>
        <v/>
      </c>
      <c r="G799" s="14" t="str">
        <f t="shared" si="122"/>
        <v/>
      </c>
      <c r="H799" s="55" t="str">
        <f t="shared" si="123"/>
        <v/>
      </c>
      <c r="I799" s="11"/>
      <c r="J799" s="157"/>
      <c r="K799" s="11">
        <f t="shared" si="124"/>
        <v>0</v>
      </c>
      <c r="L799" s="55" t="str">
        <f t="shared" si="125"/>
        <v/>
      </c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AA799" s="59"/>
      <c r="AB799" s="59"/>
      <c r="AC799" s="59"/>
      <c r="AD799" s="59"/>
      <c r="AE799" s="59"/>
      <c r="AF799" s="59"/>
      <c r="AG799" s="59"/>
      <c r="AH799" s="65"/>
      <c r="BF799" s="65"/>
      <c r="BG799" s="65"/>
      <c r="BI799" s="65"/>
    </row>
    <row r="800" spans="4:61">
      <c r="D800" s="11" t="str">
        <f t="shared" si="119"/>
        <v/>
      </c>
      <c r="E800" s="11" t="str">
        <f t="shared" si="120"/>
        <v/>
      </c>
      <c r="F800" s="55" t="str">
        <f t="shared" si="121"/>
        <v/>
      </c>
      <c r="G800" s="14" t="str">
        <f t="shared" si="122"/>
        <v/>
      </c>
      <c r="H800" s="55" t="str">
        <f t="shared" si="123"/>
        <v/>
      </c>
      <c r="I800" s="11"/>
      <c r="J800" s="157"/>
      <c r="K800" s="11">
        <f t="shared" si="124"/>
        <v>0</v>
      </c>
      <c r="L800" s="55" t="str">
        <f t="shared" si="125"/>
        <v/>
      </c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AA800" s="59"/>
      <c r="AB800" s="59"/>
      <c r="AC800" s="59"/>
      <c r="AD800" s="59"/>
      <c r="AE800" s="59"/>
      <c r="AF800" s="59"/>
      <c r="AG800" s="59"/>
      <c r="AH800" s="65"/>
      <c r="BF800" s="65"/>
      <c r="BG800" s="65"/>
      <c r="BI800" s="65"/>
    </row>
    <row r="801" spans="4:61">
      <c r="D801" s="11" t="str">
        <f t="shared" si="119"/>
        <v/>
      </c>
      <c r="E801" s="11" t="str">
        <f t="shared" si="120"/>
        <v/>
      </c>
      <c r="F801" s="55" t="str">
        <f t="shared" si="121"/>
        <v/>
      </c>
      <c r="G801" s="14" t="str">
        <f t="shared" si="122"/>
        <v/>
      </c>
      <c r="H801" s="55" t="str">
        <f t="shared" si="123"/>
        <v/>
      </c>
      <c r="I801" s="11"/>
      <c r="J801" s="157"/>
      <c r="K801" s="11">
        <f t="shared" si="124"/>
        <v>0</v>
      </c>
      <c r="L801" s="55" t="str">
        <f t="shared" si="125"/>
        <v/>
      </c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AA801" s="59"/>
      <c r="AB801" s="59"/>
      <c r="AC801" s="59"/>
      <c r="AD801" s="59"/>
      <c r="AE801" s="59"/>
      <c r="AF801" s="59"/>
      <c r="AG801" s="59"/>
      <c r="AH801" s="65"/>
      <c r="BF801" s="65"/>
      <c r="BG801" s="65"/>
      <c r="BI801" s="65"/>
    </row>
    <row r="802" spans="4:61">
      <c r="D802" s="11" t="str">
        <f t="shared" si="119"/>
        <v/>
      </c>
      <c r="E802" s="11" t="str">
        <f t="shared" si="120"/>
        <v/>
      </c>
      <c r="F802" s="55" t="str">
        <f t="shared" si="121"/>
        <v/>
      </c>
      <c r="G802" s="14" t="str">
        <f t="shared" si="122"/>
        <v/>
      </c>
      <c r="H802" s="55" t="str">
        <f t="shared" si="123"/>
        <v/>
      </c>
      <c r="I802" s="11"/>
      <c r="J802" s="157"/>
      <c r="K802" s="11">
        <f t="shared" si="124"/>
        <v>0</v>
      </c>
      <c r="L802" s="55" t="str">
        <f t="shared" si="125"/>
        <v/>
      </c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AA802" s="59"/>
      <c r="AB802" s="59"/>
      <c r="AC802" s="59"/>
      <c r="AD802" s="59"/>
      <c r="AE802" s="59"/>
      <c r="AF802" s="59"/>
      <c r="AG802" s="59"/>
      <c r="AH802" s="65"/>
      <c r="BF802" s="65"/>
      <c r="BG802" s="65"/>
      <c r="BI802" s="65"/>
    </row>
    <row r="803" spans="4:61">
      <c r="D803" s="11" t="str">
        <f t="shared" si="119"/>
        <v/>
      </c>
      <c r="E803" s="11" t="str">
        <f t="shared" si="120"/>
        <v/>
      </c>
      <c r="F803" s="55" t="str">
        <f t="shared" si="121"/>
        <v/>
      </c>
      <c r="G803" s="14" t="str">
        <f t="shared" si="122"/>
        <v/>
      </c>
      <c r="H803" s="55" t="str">
        <f t="shared" si="123"/>
        <v/>
      </c>
      <c r="I803" s="11"/>
      <c r="J803" s="157"/>
      <c r="K803" s="11">
        <f t="shared" si="124"/>
        <v>0</v>
      </c>
      <c r="L803" s="55" t="str">
        <f t="shared" si="125"/>
        <v/>
      </c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AA803" s="59"/>
      <c r="AB803" s="59"/>
      <c r="AC803" s="59"/>
      <c r="AD803" s="59"/>
      <c r="AE803" s="59"/>
      <c r="AF803" s="59"/>
      <c r="AG803" s="59"/>
      <c r="AH803" s="65"/>
      <c r="BF803" s="65"/>
      <c r="BG803" s="65"/>
      <c r="BI803" s="65"/>
    </row>
    <row r="804" spans="4:61">
      <c r="D804" s="11" t="str">
        <f t="shared" si="119"/>
        <v/>
      </c>
      <c r="E804" s="11" t="str">
        <f t="shared" si="120"/>
        <v/>
      </c>
      <c r="F804" s="55" t="str">
        <f t="shared" si="121"/>
        <v/>
      </c>
      <c r="G804" s="14" t="str">
        <f t="shared" si="122"/>
        <v/>
      </c>
      <c r="H804" s="55" t="str">
        <f t="shared" si="123"/>
        <v/>
      </c>
      <c r="I804" s="11"/>
      <c r="J804" s="157"/>
      <c r="K804" s="11">
        <f t="shared" si="124"/>
        <v>0</v>
      </c>
      <c r="L804" s="55" t="str">
        <f t="shared" si="125"/>
        <v/>
      </c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AA804" s="59"/>
      <c r="AB804" s="59"/>
      <c r="AC804" s="59"/>
      <c r="AD804" s="59"/>
      <c r="AE804" s="59"/>
      <c r="AF804" s="59"/>
      <c r="AG804" s="59"/>
      <c r="AH804" s="65"/>
      <c r="BF804" s="65"/>
      <c r="BG804" s="65"/>
      <c r="BI804" s="65"/>
    </row>
    <row r="805" spans="4:61">
      <c r="D805" s="11" t="str">
        <f t="shared" ref="D805:D868" si="126">IF(D804&lt;term*freq,D804+1,"")</f>
        <v/>
      </c>
      <c r="E805" s="11" t="str">
        <f t="shared" si="120"/>
        <v/>
      </c>
      <c r="F805" s="55" t="str">
        <f t="shared" si="121"/>
        <v/>
      </c>
      <c r="G805" s="14" t="str">
        <f t="shared" si="122"/>
        <v/>
      </c>
      <c r="H805" s="55" t="str">
        <f t="shared" si="123"/>
        <v/>
      </c>
      <c r="I805" s="11"/>
      <c r="J805" s="157"/>
      <c r="K805" s="11">
        <f t="shared" si="124"/>
        <v>0</v>
      </c>
      <c r="L805" s="55" t="str">
        <f t="shared" si="125"/>
        <v/>
      </c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AA805" s="59"/>
      <c r="AB805" s="59"/>
      <c r="AC805" s="59"/>
      <c r="AD805" s="59"/>
      <c r="AE805" s="59"/>
      <c r="AF805" s="59"/>
      <c r="AG805" s="59"/>
      <c r="AH805" s="65"/>
      <c r="BF805" s="65"/>
      <c r="BG805" s="65"/>
      <c r="BI805" s="65"/>
    </row>
    <row r="806" spans="4:61">
      <c r="D806" s="11" t="str">
        <f t="shared" si="126"/>
        <v/>
      </c>
      <c r="E806" s="11" t="str">
        <f t="shared" si="120"/>
        <v/>
      </c>
      <c r="F806" s="55" t="str">
        <f t="shared" si="121"/>
        <v/>
      </c>
      <c r="G806" s="14" t="str">
        <f t="shared" si="122"/>
        <v/>
      </c>
      <c r="H806" s="55" t="str">
        <f t="shared" si="123"/>
        <v/>
      </c>
      <c r="I806" s="11"/>
      <c r="J806" s="157"/>
      <c r="K806" s="11">
        <f t="shared" si="124"/>
        <v>0</v>
      </c>
      <c r="L806" s="55" t="str">
        <f t="shared" si="125"/>
        <v/>
      </c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AA806" s="59"/>
      <c r="AB806" s="59"/>
      <c r="AC806" s="59"/>
      <c r="AD806" s="59"/>
      <c r="AE806" s="59"/>
      <c r="AF806" s="59"/>
      <c r="AG806" s="59"/>
      <c r="AH806" s="65"/>
      <c r="BF806" s="65"/>
      <c r="BG806" s="65"/>
      <c r="BI806" s="65"/>
    </row>
    <row r="807" spans="4:61">
      <c r="D807" s="11" t="str">
        <f t="shared" si="126"/>
        <v/>
      </c>
      <c r="E807" s="11" t="str">
        <f t="shared" si="120"/>
        <v/>
      </c>
      <c r="F807" s="55" t="str">
        <f t="shared" si="121"/>
        <v/>
      </c>
      <c r="G807" s="14" t="str">
        <f t="shared" si="122"/>
        <v/>
      </c>
      <c r="H807" s="55" t="str">
        <f t="shared" si="123"/>
        <v/>
      </c>
      <c r="I807" s="11"/>
      <c r="J807" s="157"/>
      <c r="K807" s="11">
        <f t="shared" si="124"/>
        <v>0</v>
      </c>
      <c r="L807" s="55" t="str">
        <f t="shared" si="125"/>
        <v/>
      </c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AA807" s="59"/>
      <c r="AB807" s="59"/>
      <c r="AC807" s="59"/>
      <c r="AD807" s="59"/>
      <c r="AE807" s="59"/>
      <c r="AF807" s="59"/>
      <c r="AG807" s="59"/>
      <c r="AH807" s="65"/>
      <c r="BF807" s="65"/>
      <c r="BG807" s="65"/>
      <c r="BI807" s="65"/>
    </row>
    <row r="808" spans="4:61">
      <c r="D808" s="11" t="str">
        <f t="shared" si="126"/>
        <v/>
      </c>
      <c r="E808" s="11" t="str">
        <f t="shared" si="120"/>
        <v/>
      </c>
      <c r="F808" s="55" t="str">
        <f t="shared" si="121"/>
        <v/>
      </c>
      <c r="G808" s="14" t="str">
        <f t="shared" si="122"/>
        <v/>
      </c>
      <c r="H808" s="55" t="str">
        <f t="shared" si="123"/>
        <v/>
      </c>
      <c r="I808" s="11"/>
      <c r="J808" s="157"/>
      <c r="K808" s="11">
        <f t="shared" si="124"/>
        <v>0</v>
      </c>
      <c r="L808" s="55" t="str">
        <f t="shared" si="125"/>
        <v/>
      </c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AA808" s="59"/>
      <c r="AB808" s="59"/>
      <c r="AC808" s="59"/>
      <c r="AD808" s="59"/>
      <c r="AE808" s="59"/>
      <c r="AF808" s="59"/>
      <c r="AG808" s="59"/>
      <c r="AH808" s="65"/>
      <c r="BF808" s="65"/>
      <c r="BG808" s="65"/>
      <c r="BI808" s="65"/>
    </row>
    <row r="809" spans="4:61">
      <c r="D809" s="11" t="str">
        <f t="shared" si="126"/>
        <v/>
      </c>
      <c r="E809" s="11" t="str">
        <f t="shared" si="120"/>
        <v/>
      </c>
      <c r="F809" s="55" t="str">
        <f t="shared" si="121"/>
        <v/>
      </c>
      <c r="G809" s="14" t="str">
        <f t="shared" si="122"/>
        <v/>
      </c>
      <c r="H809" s="55" t="str">
        <f t="shared" si="123"/>
        <v/>
      </c>
      <c r="I809" s="11"/>
      <c r="J809" s="157"/>
      <c r="K809" s="11">
        <f t="shared" si="124"/>
        <v>0</v>
      </c>
      <c r="L809" s="55" t="str">
        <f t="shared" si="125"/>
        <v/>
      </c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AA809" s="59"/>
      <c r="AB809" s="59"/>
      <c r="AC809" s="59"/>
      <c r="AD809" s="59"/>
      <c r="AE809" s="59"/>
      <c r="AF809" s="59"/>
      <c r="AG809" s="59"/>
      <c r="AH809" s="65"/>
      <c r="BF809" s="65"/>
      <c r="BG809" s="65"/>
      <c r="BI809" s="65"/>
    </row>
    <row r="810" spans="4:61">
      <c r="D810" s="11" t="str">
        <f t="shared" si="126"/>
        <v/>
      </c>
      <c r="E810" s="11" t="str">
        <f t="shared" si="120"/>
        <v/>
      </c>
      <c r="F810" s="55" t="str">
        <f t="shared" si="121"/>
        <v/>
      </c>
      <c r="G810" s="14" t="str">
        <f t="shared" si="122"/>
        <v/>
      </c>
      <c r="H810" s="55" t="str">
        <f t="shared" si="123"/>
        <v/>
      </c>
      <c r="I810" s="11"/>
      <c r="J810" s="157"/>
      <c r="K810" s="11">
        <f t="shared" si="124"/>
        <v>0</v>
      </c>
      <c r="L810" s="55" t="str">
        <f t="shared" si="125"/>
        <v/>
      </c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AA810" s="59"/>
      <c r="AB810" s="59"/>
      <c r="AC810" s="59"/>
      <c r="AD810" s="59"/>
      <c r="AE810" s="59"/>
      <c r="AF810" s="59"/>
      <c r="AG810" s="59"/>
      <c r="AH810" s="65"/>
      <c r="BF810" s="65"/>
      <c r="BG810" s="65"/>
      <c r="BI810" s="65"/>
    </row>
    <row r="811" spans="4:61">
      <c r="D811" s="11" t="str">
        <f t="shared" si="126"/>
        <v/>
      </c>
      <c r="E811" s="11" t="str">
        <f t="shared" si="120"/>
        <v/>
      </c>
      <c r="F811" s="55" t="str">
        <f t="shared" si="121"/>
        <v/>
      </c>
      <c r="G811" s="14" t="str">
        <f t="shared" si="122"/>
        <v/>
      </c>
      <c r="H811" s="55" t="str">
        <f t="shared" si="123"/>
        <v/>
      </c>
      <c r="I811" s="11"/>
      <c r="J811" s="157"/>
      <c r="K811" s="11">
        <f t="shared" si="124"/>
        <v>0</v>
      </c>
      <c r="L811" s="55" t="str">
        <f t="shared" si="125"/>
        <v/>
      </c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AA811" s="59"/>
      <c r="AB811" s="59"/>
      <c r="AC811" s="59"/>
      <c r="AD811" s="59"/>
      <c r="AE811" s="59"/>
      <c r="AF811" s="59"/>
      <c r="AG811" s="59"/>
      <c r="AH811" s="65"/>
      <c r="BF811" s="65"/>
      <c r="BG811" s="65"/>
      <c r="BI811" s="65"/>
    </row>
    <row r="812" spans="4:61">
      <c r="D812" s="11" t="str">
        <f t="shared" si="126"/>
        <v/>
      </c>
      <c r="E812" s="11" t="str">
        <f t="shared" si="120"/>
        <v/>
      </c>
      <c r="F812" s="55" t="str">
        <f t="shared" si="121"/>
        <v/>
      </c>
      <c r="G812" s="14" t="str">
        <f t="shared" si="122"/>
        <v/>
      </c>
      <c r="H812" s="55" t="str">
        <f t="shared" si="123"/>
        <v/>
      </c>
      <c r="I812" s="11"/>
      <c r="J812" s="157"/>
      <c r="K812" s="11">
        <f t="shared" si="124"/>
        <v>0</v>
      </c>
      <c r="L812" s="55" t="str">
        <f t="shared" si="125"/>
        <v/>
      </c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AA812" s="59"/>
      <c r="AB812" s="59"/>
      <c r="AC812" s="59"/>
      <c r="AD812" s="59"/>
      <c r="AE812" s="59"/>
      <c r="AF812" s="59"/>
      <c r="AG812" s="59"/>
      <c r="AH812" s="65"/>
      <c r="BF812" s="65"/>
      <c r="BG812" s="65"/>
      <c r="BI812" s="65"/>
    </row>
    <row r="813" spans="4:61">
      <c r="D813" s="11" t="str">
        <f t="shared" si="126"/>
        <v/>
      </c>
      <c r="E813" s="11" t="str">
        <f t="shared" si="120"/>
        <v/>
      </c>
      <c r="F813" s="55" t="str">
        <f t="shared" si="121"/>
        <v/>
      </c>
      <c r="G813" s="14" t="str">
        <f t="shared" si="122"/>
        <v/>
      </c>
      <c r="H813" s="55" t="str">
        <f t="shared" si="123"/>
        <v/>
      </c>
      <c r="I813" s="11"/>
      <c r="J813" s="157"/>
      <c r="K813" s="11">
        <f t="shared" si="124"/>
        <v>0</v>
      </c>
      <c r="L813" s="55" t="str">
        <f t="shared" si="125"/>
        <v/>
      </c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AA813" s="59"/>
      <c r="AB813" s="59"/>
      <c r="AC813" s="59"/>
      <c r="AD813" s="59"/>
      <c r="AE813" s="59"/>
      <c r="AF813" s="59"/>
      <c r="AG813" s="59"/>
      <c r="AH813" s="65"/>
      <c r="BF813" s="65"/>
      <c r="BG813" s="65"/>
      <c r="BI813" s="65"/>
    </row>
    <row r="814" spans="4:61">
      <c r="D814" s="11" t="str">
        <f t="shared" si="126"/>
        <v/>
      </c>
      <c r="E814" s="11" t="str">
        <f t="shared" si="120"/>
        <v/>
      </c>
      <c r="F814" s="55" t="str">
        <f t="shared" si="121"/>
        <v/>
      </c>
      <c r="G814" s="14" t="str">
        <f t="shared" si="122"/>
        <v/>
      </c>
      <c r="H814" s="55" t="str">
        <f t="shared" si="123"/>
        <v/>
      </c>
      <c r="I814" s="11"/>
      <c r="J814" s="157"/>
      <c r="K814" s="11">
        <f t="shared" si="124"/>
        <v>0</v>
      </c>
      <c r="L814" s="55" t="str">
        <f t="shared" si="125"/>
        <v/>
      </c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AA814" s="59"/>
      <c r="AB814" s="59"/>
      <c r="AC814" s="59"/>
      <c r="AD814" s="59"/>
      <c r="AE814" s="59"/>
      <c r="AF814" s="59"/>
      <c r="AG814" s="59"/>
      <c r="AH814" s="65"/>
      <c r="BF814" s="65"/>
      <c r="BG814" s="65"/>
      <c r="BI814" s="65"/>
    </row>
    <row r="815" spans="4:61">
      <c r="D815" s="11" t="str">
        <f t="shared" si="126"/>
        <v/>
      </c>
      <c r="E815" s="11" t="str">
        <f t="shared" si="120"/>
        <v/>
      </c>
      <c r="F815" s="55" t="str">
        <f t="shared" si="121"/>
        <v/>
      </c>
      <c r="G815" s="14" t="str">
        <f t="shared" si="122"/>
        <v/>
      </c>
      <c r="H815" s="55" t="str">
        <f t="shared" si="123"/>
        <v/>
      </c>
      <c r="I815" s="11"/>
      <c r="J815" s="157"/>
      <c r="K815" s="11">
        <f t="shared" si="124"/>
        <v>0</v>
      </c>
      <c r="L815" s="55" t="str">
        <f t="shared" si="125"/>
        <v/>
      </c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AA815" s="59"/>
      <c r="AB815" s="59"/>
      <c r="AC815" s="59"/>
      <c r="AD815" s="59"/>
      <c r="AE815" s="59"/>
      <c r="AF815" s="59"/>
      <c r="AG815" s="59"/>
      <c r="AH815" s="65"/>
      <c r="BF815" s="65"/>
      <c r="BG815" s="65"/>
      <c r="BI815" s="65"/>
    </row>
    <row r="816" spans="4:61">
      <c r="D816" s="11" t="str">
        <f t="shared" si="126"/>
        <v/>
      </c>
      <c r="E816" s="11" t="str">
        <f t="shared" si="120"/>
        <v/>
      </c>
      <c r="F816" s="55" t="str">
        <f t="shared" si="121"/>
        <v/>
      </c>
      <c r="G816" s="14" t="str">
        <f t="shared" si="122"/>
        <v/>
      </c>
      <c r="H816" s="55" t="str">
        <f t="shared" si="123"/>
        <v/>
      </c>
      <c r="I816" s="11"/>
      <c r="J816" s="157"/>
      <c r="K816" s="11">
        <f t="shared" si="124"/>
        <v>0</v>
      </c>
      <c r="L816" s="55" t="str">
        <f t="shared" si="125"/>
        <v/>
      </c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AA816" s="59"/>
      <c r="AB816" s="59"/>
      <c r="AC816" s="59"/>
      <c r="AD816" s="59"/>
      <c r="AE816" s="59"/>
      <c r="AF816" s="59"/>
      <c r="AG816" s="59"/>
      <c r="AH816" s="65"/>
      <c r="BF816" s="65"/>
      <c r="BG816" s="65"/>
      <c r="BI816" s="65"/>
    </row>
    <row r="817" spans="4:61">
      <c r="D817" s="11" t="str">
        <f t="shared" si="126"/>
        <v/>
      </c>
      <c r="E817" s="11" t="str">
        <f t="shared" si="120"/>
        <v/>
      </c>
      <c r="F817" s="55" t="str">
        <f t="shared" si="121"/>
        <v/>
      </c>
      <c r="G817" s="14" t="str">
        <f t="shared" si="122"/>
        <v/>
      </c>
      <c r="H817" s="55" t="str">
        <f t="shared" si="123"/>
        <v/>
      </c>
      <c r="I817" s="11"/>
      <c r="J817" s="157"/>
      <c r="K817" s="11">
        <f t="shared" si="124"/>
        <v>0</v>
      </c>
      <c r="L817" s="55" t="str">
        <f t="shared" si="125"/>
        <v/>
      </c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AA817" s="59"/>
      <c r="AB817" s="59"/>
      <c r="AC817" s="59"/>
      <c r="AD817" s="59"/>
      <c r="AE817" s="59"/>
      <c r="AF817" s="59"/>
      <c r="AG817" s="59"/>
      <c r="AH817" s="65"/>
      <c r="BF817" s="65"/>
      <c r="BG817" s="65"/>
      <c r="BI817" s="65"/>
    </row>
    <row r="818" spans="4:61">
      <c r="D818" s="11" t="str">
        <f t="shared" si="126"/>
        <v/>
      </c>
      <c r="E818" s="11" t="str">
        <f t="shared" si="120"/>
        <v/>
      </c>
      <c r="F818" s="55" t="str">
        <f t="shared" si="121"/>
        <v/>
      </c>
      <c r="G818" s="14" t="str">
        <f t="shared" si="122"/>
        <v/>
      </c>
      <c r="H818" s="55" t="str">
        <f t="shared" si="123"/>
        <v/>
      </c>
      <c r="I818" s="11"/>
      <c r="J818" s="157"/>
      <c r="K818" s="11">
        <f t="shared" si="124"/>
        <v>0</v>
      </c>
      <c r="L818" s="55" t="str">
        <f t="shared" si="125"/>
        <v/>
      </c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AA818" s="59"/>
      <c r="AB818" s="59"/>
      <c r="AC818" s="59"/>
      <c r="AD818" s="59"/>
      <c r="AE818" s="59"/>
      <c r="AF818" s="59"/>
      <c r="AG818" s="59"/>
      <c r="AH818" s="65"/>
      <c r="BF818" s="65"/>
      <c r="BG818" s="65"/>
      <c r="BI818" s="65"/>
    </row>
    <row r="819" spans="4:61">
      <c r="D819" s="11" t="str">
        <f t="shared" si="126"/>
        <v/>
      </c>
      <c r="E819" s="11" t="str">
        <f t="shared" si="120"/>
        <v/>
      </c>
      <c r="F819" s="55" t="str">
        <f t="shared" si="121"/>
        <v/>
      </c>
      <c r="G819" s="14" t="str">
        <f t="shared" si="122"/>
        <v/>
      </c>
      <c r="H819" s="55" t="str">
        <f t="shared" si="123"/>
        <v/>
      </c>
      <c r="I819" s="11"/>
      <c r="J819" s="157"/>
      <c r="K819" s="11">
        <f t="shared" si="124"/>
        <v>0</v>
      </c>
      <c r="L819" s="55" t="str">
        <f t="shared" si="125"/>
        <v/>
      </c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AA819" s="59"/>
      <c r="AB819" s="59"/>
      <c r="AC819" s="59"/>
      <c r="AD819" s="59"/>
      <c r="AE819" s="59"/>
      <c r="AF819" s="59"/>
      <c r="AG819" s="59"/>
      <c r="AH819" s="65"/>
      <c r="BF819" s="65"/>
      <c r="BG819" s="65"/>
      <c r="BI819" s="65"/>
    </row>
    <row r="820" spans="4:61">
      <c r="D820" s="11" t="str">
        <f t="shared" si="126"/>
        <v/>
      </c>
      <c r="E820" s="11" t="str">
        <f t="shared" si="120"/>
        <v/>
      </c>
      <c r="F820" s="55" t="str">
        <f t="shared" si="121"/>
        <v/>
      </c>
      <c r="G820" s="14" t="str">
        <f t="shared" si="122"/>
        <v/>
      </c>
      <c r="H820" s="55" t="str">
        <f t="shared" si="123"/>
        <v/>
      </c>
      <c r="I820" s="11"/>
      <c r="J820" s="157"/>
      <c r="K820" s="11">
        <f t="shared" si="124"/>
        <v>0</v>
      </c>
      <c r="L820" s="55" t="str">
        <f t="shared" si="125"/>
        <v/>
      </c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AA820" s="59"/>
      <c r="AB820" s="59"/>
      <c r="AC820" s="59"/>
      <c r="AD820" s="59"/>
      <c r="AE820" s="59"/>
      <c r="AF820" s="59"/>
      <c r="AG820" s="59"/>
      <c r="AH820" s="65"/>
      <c r="BF820" s="65"/>
      <c r="BG820" s="65"/>
      <c r="BI820" s="65"/>
    </row>
    <row r="821" spans="4:61">
      <c r="D821" s="11" t="str">
        <f t="shared" si="126"/>
        <v/>
      </c>
      <c r="E821" s="11" t="str">
        <f t="shared" si="120"/>
        <v/>
      </c>
      <c r="F821" s="55" t="str">
        <f t="shared" si="121"/>
        <v/>
      </c>
      <c r="G821" s="14" t="str">
        <f t="shared" si="122"/>
        <v/>
      </c>
      <c r="H821" s="55" t="str">
        <f t="shared" si="123"/>
        <v/>
      </c>
      <c r="I821" s="11"/>
      <c r="J821" s="157"/>
      <c r="K821" s="11">
        <f t="shared" si="124"/>
        <v>0</v>
      </c>
      <c r="L821" s="55" t="str">
        <f t="shared" si="125"/>
        <v/>
      </c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AA821" s="59"/>
      <c r="AB821" s="59"/>
      <c r="AC821" s="59"/>
      <c r="AD821" s="59"/>
      <c r="AE821" s="59"/>
      <c r="AF821" s="59"/>
      <c r="AG821" s="59"/>
      <c r="AH821" s="65"/>
      <c r="BF821" s="65"/>
      <c r="BG821" s="65"/>
      <c r="BI821" s="65"/>
    </row>
    <row r="822" spans="4:61">
      <c r="D822" s="11" t="str">
        <f t="shared" si="126"/>
        <v/>
      </c>
      <c r="E822" s="11" t="str">
        <f t="shared" si="120"/>
        <v/>
      </c>
      <c r="F822" s="55" t="str">
        <f t="shared" si="121"/>
        <v/>
      </c>
      <c r="G822" s="14" t="str">
        <f t="shared" si="122"/>
        <v/>
      </c>
      <c r="H822" s="55" t="str">
        <f t="shared" si="123"/>
        <v/>
      </c>
      <c r="I822" s="11"/>
      <c r="J822" s="157"/>
      <c r="K822" s="11">
        <f t="shared" si="124"/>
        <v>0</v>
      </c>
      <c r="L822" s="55" t="str">
        <f t="shared" si="125"/>
        <v/>
      </c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AA822" s="59"/>
      <c r="AB822" s="59"/>
      <c r="AC822" s="59"/>
      <c r="AD822" s="59"/>
      <c r="AE822" s="59"/>
      <c r="AF822" s="59"/>
      <c r="AG822" s="59"/>
      <c r="AH822" s="65"/>
      <c r="BF822" s="65"/>
      <c r="BG822" s="65"/>
      <c r="BI822" s="65"/>
    </row>
    <row r="823" spans="4:61">
      <c r="D823" s="11" t="str">
        <f t="shared" si="126"/>
        <v/>
      </c>
      <c r="E823" s="11" t="str">
        <f t="shared" si="120"/>
        <v/>
      </c>
      <c r="F823" s="55" t="str">
        <f t="shared" si="121"/>
        <v/>
      </c>
      <c r="G823" s="14" t="str">
        <f t="shared" si="122"/>
        <v/>
      </c>
      <c r="H823" s="55" t="str">
        <f t="shared" si="123"/>
        <v/>
      </c>
      <c r="I823" s="11"/>
      <c r="J823" s="157"/>
      <c r="K823" s="11">
        <f t="shared" si="124"/>
        <v>0</v>
      </c>
      <c r="L823" s="55" t="str">
        <f t="shared" si="125"/>
        <v/>
      </c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AA823" s="59"/>
      <c r="AB823" s="59"/>
      <c r="AC823" s="59"/>
      <c r="AD823" s="59"/>
      <c r="AE823" s="59"/>
      <c r="AF823" s="59"/>
      <c r="AG823" s="59"/>
      <c r="AH823" s="65"/>
      <c r="BF823" s="65"/>
      <c r="BG823" s="65"/>
      <c r="BI823" s="65"/>
    </row>
    <row r="824" spans="4:61">
      <c r="D824" s="11" t="str">
        <f t="shared" si="126"/>
        <v/>
      </c>
      <c r="E824" s="11" t="str">
        <f t="shared" si="120"/>
        <v/>
      </c>
      <c r="F824" s="55" t="str">
        <f t="shared" si="121"/>
        <v/>
      </c>
      <c r="G824" s="14" t="str">
        <f t="shared" si="122"/>
        <v/>
      </c>
      <c r="H824" s="55" t="str">
        <f t="shared" si="123"/>
        <v/>
      </c>
      <c r="I824" s="11"/>
      <c r="J824" s="157"/>
      <c r="K824" s="11">
        <f t="shared" si="124"/>
        <v>0</v>
      </c>
      <c r="L824" s="55" t="str">
        <f t="shared" si="125"/>
        <v/>
      </c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AA824" s="59"/>
      <c r="AB824" s="59"/>
      <c r="AC824" s="59"/>
      <c r="AD824" s="59"/>
      <c r="AE824" s="59"/>
      <c r="AF824" s="59"/>
      <c r="AG824" s="59"/>
      <c r="AH824" s="65"/>
      <c r="BF824" s="65"/>
      <c r="BG824" s="65"/>
      <c r="BI824" s="65"/>
    </row>
    <row r="825" spans="4:61">
      <c r="D825" s="11" t="str">
        <f t="shared" si="126"/>
        <v/>
      </c>
      <c r="E825" s="11" t="str">
        <f t="shared" si="120"/>
        <v/>
      </c>
      <c r="F825" s="55" t="str">
        <f t="shared" si="121"/>
        <v/>
      </c>
      <c r="G825" s="14" t="str">
        <f t="shared" si="122"/>
        <v/>
      </c>
      <c r="H825" s="55" t="str">
        <f t="shared" si="123"/>
        <v/>
      </c>
      <c r="I825" s="11"/>
      <c r="J825" s="157"/>
      <c r="K825" s="11">
        <f t="shared" si="124"/>
        <v>0</v>
      </c>
      <c r="L825" s="55" t="str">
        <f t="shared" si="125"/>
        <v/>
      </c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AA825" s="59"/>
      <c r="AB825" s="59"/>
      <c r="AC825" s="59"/>
      <c r="AD825" s="59"/>
      <c r="AE825" s="59"/>
      <c r="AF825" s="59"/>
      <c r="AG825" s="59"/>
      <c r="AH825" s="65"/>
      <c r="BF825" s="65"/>
      <c r="BG825" s="65"/>
      <c r="BI825" s="65"/>
    </row>
    <row r="826" spans="4:61">
      <c r="D826" s="11" t="str">
        <f t="shared" si="126"/>
        <v/>
      </c>
      <c r="E826" s="11" t="str">
        <f t="shared" si="120"/>
        <v/>
      </c>
      <c r="F826" s="55" t="str">
        <f t="shared" si="121"/>
        <v/>
      </c>
      <c r="G826" s="14" t="str">
        <f t="shared" si="122"/>
        <v/>
      </c>
      <c r="H826" s="55" t="str">
        <f t="shared" si="123"/>
        <v/>
      </c>
      <c r="I826" s="11"/>
      <c r="J826" s="157"/>
      <c r="K826" s="11">
        <f t="shared" si="124"/>
        <v>0</v>
      </c>
      <c r="L826" s="55" t="str">
        <f t="shared" si="125"/>
        <v/>
      </c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AA826" s="59"/>
      <c r="AB826" s="59"/>
      <c r="AC826" s="59"/>
      <c r="AD826" s="59"/>
      <c r="AE826" s="59"/>
      <c r="AF826" s="59"/>
      <c r="AG826" s="59"/>
      <c r="AH826" s="65"/>
      <c r="BF826" s="65"/>
      <c r="BG826" s="65"/>
      <c r="BI826" s="65"/>
    </row>
    <row r="827" spans="4:61">
      <c r="D827" s="11" t="str">
        <f t="shared" si="126"/>
        <v/>
      </c>
      <c r="E827" s="11" t="str">
        <f t="shared" si="120"/>
        <v/>
      </c>
      <c r="F827" s="55" t="str">
        <f t="shared" si="121"/>
        <v/>
      </c>
      <c r="G827" s="14" t="str">
        <f t="shared" si="122"/>
        <v/>
      </c>
      <c r="H827" s="55" t="str">
        <f t="shared" si="123"/>
        <v/>
      </c>
      <c r="I827" s="11"/>
      <c r="J827" s="157"/>
      <c r="K827" s="11">
        <f t="shared" si="124"/>
        <v>0</v>
      </c>
      <c r="L827" s="55" t="str">
        <f t="shared" si="125"/>
        <v/>
      </c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AA827" s="59"/>
      <c r="AB827" s="59"/>
      <c r="AC827" s="59"/>
      <c r="AD827" s="59"/>
      <c r="AE827" s="59"/>
      <c r="AF827" s="59"/>
      <c r="AG827" s="59"/>
      <c r="AH827" s="65"/>
      <c r="BF827" s="65"/>
      <c r="BG827" s="65"/>
      <c r="BI827" s="65"/>
    </row>
    <row r="828" spans="4:61">
      <c r="D828" s="11" t="str">
        <f t="shared" si="126"/>
        <v/>
      </c>
      <c r="E828" s="11" t="str">
        <f t="shared" si="120"/>
        <v/>
      </c>
      <c r="F828" s="55" t="str">
        <f t="shared" si="121"/>
        <v/>
      </c>
      <c r="G828" s="14" t="str">
        <f t="shared" si="122"/>
        <v/>
      </c>
      <c r="H828" s="55" t="str">
        <f t="shared" si="123"/>
        <v/>
      </c>
      <c r="I828" s="11"/>
      <c r="J828" s="157"/>
      <c r="K828" s="11">
        <f t="shared" si="124"/>
        <v>0</v>
      </c>
      <c r="L828" s="55" t="str">
        <f t="shared" si="125"/>
        <v/>
      </c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AA828" s="59"/>
      <c r="AB828" s="59"/>
      <c r="AC828" s="59"/>
      <c r="AD828" s="59"/>
      <c r="AE828" s="59"/>
      <c r="AF828" s="59"/>
      <c r="AG828" s="59"/>
      <c r="AH828" s="65"/>
      <c r="BF828" s="65"/>
      <c r="BG828" s="65"/>
      <c r="BI828" s="65"/>
    </row>
    <row r="829" spans="4:61">
      <c r="D829" s="11" t="str">
        <f t="shared" si="126"/>
        <v/>
      </c>
      <c r="E829" s="11" t="str">
        <f t="shared" si="120"/>
        <v/>
      </c>
      <c r="F829" s="55" t="str">
        <f t="shared" si="121"/>
        <v/>
      </c>
      <c r="G829" s="14" t="str">
        <f t="shared" si="122"/>
        <v/>
      </c>
      <c r="H829" s="55" t="str">
        <f t="shared" si="123"/>
        <v/>
      </c>
      <c r="I829" s="11"/>
      <c r="J829" s="157"/>
      <c r="K829" s="11">
        <f t="shared" si="124"/>
        <v>0</v>
      </c>
      <c r="L829" s="55" t="str">
        <f t="shared" si="125"/>
        <v/>
      </c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AA829" s="59"/>
      <c r="AB829" s="59"/>
      <c r="AC829" s="59"/>
      <c r="AD829" s="59"/>
      <c r="AE829" s="59"/>
      <c r="AF829" s="59"/>
      <c r="AG829" s="59"/>
      <c r="AH829" s="65"/>
      <c r="BF829" s="65"/>
      <c r="BG829" s="65"/>
      <c r="BI829" s="65"/>
    </row>
    <row r="830" spans="4:61">
      <c r="D830" s="11" t="str">
        <f t="shared" si="126"/>
        <v/>
      </c>
      <c r="E830" s="11" t="str">
        <f t="shared" si="120"/>
        <v/>
      </c>
      <c r="F830" s="55" t="str">
        <f t="shared" si="121"/>
        <v/>
      </c>
      <c r="G830" s="14" t="str">
        <f t="shared" si="122"/>
        <v/>
      </c>
      <c r="H830" s="55" t="str">
        <f t="shared" si="123"/>
        <v/>
      </c>
      <c r="I830" s="11"/>
      <c r="J830" s="157"/>
      <c r="K830" s="11">
        <f t="shared" si="124"/>
        <v>0</v>
      </c>
      <c r="L830" s="55" t="str">
        <f t="shared" si="125"/>
        <v/>
      </c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AA830" s="59"/>
      <c r="AB830" s="59"/>
      <c r="AC830" s="59"/>
      <c r="AD830" s="59"/>
      <c r="AE830" s="59"/>
      <c r="AF830" s="59"/>
      <c r="AG830" s="59"/>
      <c r="AH830" s="65"/>
      <c r="BF830" s="65"/>
      <c r="BG830" s="65"/>
      <c r="BI830" s="65"/>
    </row>
    <row r="831" spans="4:61">
      <c r="D831" s="11" t="str">
        <f t="shared" si="126"/>
        <v/>
      </c>
      <c r="E831" s="11" t="str">
        <f t="shared" si="120"/>
        <v/>
      </c>
      <c r="F831" s="55" t="str">
        <f t="shared" si="121"/>
        <v/>
      </c>
      <c r="G831" s="14" t="str">
        <f t="shared" si="122"/>
        <v/>
      </c>
      <c r="H831" s="55" t="str">
        <f t="shared" si="123"/>
        <v/>
      </c>
      <c r="I831" s="11"/>
      <c r="J831" s="157"/>
      <c r="K831" s="11">
        <f t="shared" si="124"/>
        <v>0</v>
      </c>
      <c r="L831" s="55" t="str">
        <f t="shared" si="125"/>
        <v/>
      </c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AA831" s="59"/>
      <c r="AB831" s="59"/>
      <c r="AC831" s="59"/>
      <c r="AD831" s="59"/>
      <c r="AE831" s="59"/>
      <c r="AF831" s="59"/>
      <c r="AG831" s="59"/>
      <c r="AH831" s="65"/>
      <c r="BF831" s="65"/>
      <c r="BG831" s="65"/>
      <c r="BI831" s="65"/>
    </row>
    <row r="832" spans="4:61">
      <c r="D832" s="11" t="str">
        <f t="shared" si="126"/>
        <v/>
      </c>
      <c r="E832" s="11" t="str">
        <f t="shared" si="120"/>
        <v/>
      </c>
      <c r="F832" s="55" t="str">
        <f t="shared" si="121"/>
        <v/>
      </c>
      <c r="G832" s="14" t="str">
        <f t="shared" si="122"/>
        <v/>
      </c>
      <c r="H832" s="55" t="str">
        <f t="shared" si="123"/>
        <v/>
      </c>
      <c r="I832" s="11"/>
      <c r="J832" s="157"/>
      <c r="K832" s="11">
        <f t="shared" si="124"/>
        <v>0</v>
      </c>
      <c r="L832" s="55" t="str">
        <f t="shared" si="125"/>
        <v/>
      </c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AA832" s="59"/>
      <c r="AB832" s="59"/>
      <c r="AC832" s="59"/>
      <c r="AD832" s="59"/>
      <c r="AE832" s="59"/>
      <c r="AF832" s="59"/>
      <c r="AG832" s="59"/>
      <c r="AH832" s="65"/>
      <c r="BF832" s="65"/>
      <c r="BG832" s="65"/>
      <c r="BI832" s="65"/>
    </row>
    <row r="833" spans="4:61">
      <c r="D833" s="11" t="str">
        <f t="shared" si="126"/>
        <v/>
      </c>
      <c r="E833" s="11" t="str">
        <f t="shared" si="120"/>
        <v/>
      </c>
      <c r="F833" s="55" t="str">
        <f t="shared" si="121"/>
        <v/>
      </c>
      <c r="G833" s="14" t="str">
        <f t="shared" si="122"/>
        <v/>
      </c>
      <c r="H833" s="55" t="str">
        <f t="shared" si="123"/>
        <v/>
      </c>
      <c r="I833" s="11"/>
      <c r="J833" s="157"/>
      <c r="K833" s="11">
        <f t="shared" si="124"/>
        <v>0</v>
      </c>
      <c r="L833" s="55" t="str">
        <f t="shared" si="125"/>
        <v/>
      </c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AA833" s="59"/>
      <c r="AB833" s="59"/>
      <c r="AC833" s="59"/>
      <c r="AD833" s="59"/>
      <c r="AE833" s="59"/>
      <c r="AF833" s="59"/>
      <c r="AG833" s="59"/>
      <c r="AH833" s="65"/>
      <c r="BF833" s="65"/>
      <c r="BG833" s="65"/>
      <c r="BI833" s="65"/>
    </row>
    <row r="834" spans="4:61">
      <c r="D834" s="11" t="str">
        <f t="shared" si="126"/>
        <v/>
      </c>
      <c r="E834" s="11" t="str">
        <f t="shared" si="120"/>
        <v/>
      </c>
      <c r="F834" s="55" t="str">
        <f t="shared" si="121"/>
        <v/>
      </c>
      <c r="G834" s="14" t="str">
        <f t="shared" si="122"/>
        <v/>
      </c>
      <c r="H834" s="55" t="str">
        <f t="shared" si="123"/>
        <v/>
      </c>
      <c r="I834" s="11"/>
      <c r="J834" s="157"/>
      <c r="K834" s="11">
        <f t="shared" si="124"/>
        <v>0</v>
      </c>
      <c r="L834" s="55" t="str">
        <f t="shared" si="125"/>
        <v/>
      </c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AA834" s="59"/>
      <c r="AB834" s="59"/>
      <c r="AC834" s="59"/>
      <c r="AD834" s="59"/>
      <c r="AE834" s="59"/>
      <c r="AF834" s="59"/>
      <c r="AG834" s="59"/>
      <c r="AH834" s="65"/>
      <c r="BF834" s="65"/>
      <c r="BG834" s="65"/>
      <c r="BI834" s="65"/>
    </row>
    <row r="835" spans="4:61">
      <c r="D835" s="11" t="str">
        <f t="shared" si="126"/>
        <v/>
      </c>
      <c r="E835" s="11" t="str">
        <f t="shared" si="120"/>
        <v/>
      </c>
      <c r="F835" s="55" t="str">
        <f t="shared" si="121"/>
        <v/>
      </c>
      <c r="G835" s="14" t="str">
        <f t="shared" si="122"/>
        <v/>
      </c>
      <c r="H835" s="55" t="str">
        <f t="shared" si="123"/>
        <v/>
      </c>
      <c r="I835" s="11"/>
      <c r="J835" s="157"/>
      <c r="K835" s="11">
        <f t="shared" si="124"/>
        <v>0</v>
      </c>
      <c r="L835" s="55" t="str">
        <f t="shared" si="125"/>
        <v/>
      </c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AA835" s="59"/>
      <c r="AB835" s="59"/>
      <c r="AC835" s="59"/>
      <c r="AD835" s="59"/>
      <c r="AE835" s="59"/>
      <c r="AF835" s="59"/>
      <c r="AG835" s="59"/>
      <c r="AH835" s="65"/>
      <c r="BF835" s="65"/>
      <c r="BG835" s="65"/>
      <c r="BI835" s="65"/>
    </row>
    <row r="836" spans="4:61">
      <c r="D836" s="11" t="str">
        <f t="shared" si="126"/>
        <v/>
      </c>
      <c r="E836" s="11" t="str">
        <f t="shared" ref="E836:E899" si="127">IF(D836="","",IF(ISERROR(INDEX($A$19:$B$28,MATCH(D836,$A$19:$A$28,0),2)),0,INDEX($A$19:$B$28,MATCH(D836,$A$19:$A$28,0),2)))</f>
        <v/>
      </c>
      <c r="F836" s="55" t="str">
        <f t="shared" ref="F836:F899" si="128">IF(D836="","",IF(emi&gt;(L835*(1+rate/freq)),IF((L835*(1+rate/freq))&lt;0,0,(L835*(1+rate/freq))),emi))</f>
        <v/>
      </c>
      <c r="G836" s="14" t="str">
        <f t="shared" ref="G836:G899" si="129">IF(D836="","",IF(L835&lt;0,0,L835)*rate/freq)</f>
        <v/>
      </c>
      <c r="H836" s="55" t="str">
        <f t="shared" si="123"/>
        <v/>
      </c>
      <c r="I836" s="11"/>
      <c r="J836" s="157"/>
      <c r="K836" s="11">
        <f t="shared" si="124"/>
        <v>0</v>
      </c>
      <c r="L836" s="55" t="str">
        <f t="shared" si="125"/>
        <v/>
      </c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AA836" s="59"/>
      <c r="AB836" s="59"/>
      <c r="AC836" s="59"/>
      <c r="AD836" s="59"/>
      <c r="AE836" s="59"/>
      <c r="AF836" s="59"/>
      <c r="AG836" s="59"/>
      <c r="AH836" s="65"/>
      <c r="BF836" s="65"/>
      <c r="BG836" s="65"/>
      <c r="BI836" s="65"/>
    </row>
    <row r="837" spans="4:61">
      <c r="D837" s="11" t="str">
        <f t="shared" si="126"/>
        <v/>
      </c>
      <c r="E837" s="11" t="str">
        <f t="shared" si="127"/>
        <v/>
      </c>
      <c r="F837" s="55" t="str">
        <f t="shared" si="128"/>
        <v/>
      </c>
      <c r="G837" s="14" t="str">
        <f t="shared" si="129"/>
        <v/>
      </c>
      <c r="H837" s="55" t="str">
        <f t="shared" ref="H837:H900" si="130">IF(D837="","",F837-G837)</f>
        <v/>
      </c>
      <c r="I837" s="11"/>
      <c r="J837" s="157"/>
      <c r="K837" s="11">
        <f t="shared" ref="K837:K900" si="131">IF(L836=0,0,J837)</f>
        <v>0</v>
      </c>
      <c r="L837" s="55" t="str">
        <f t="shared" ref="L837:L900" si="132">IF(D837="","",IF(L836&lt;=0,0,IF(L836+E837-H837-I837-K837&lt;0,0,L836+E837-H837-I837-K837)))</f>
        <v/>
      </c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AA837" s="59"/>
      <c r="AB837" s="59"/>
      <c r="AC837" s="59"/>
      <c r="AD837" s="59"/>
      <c r="AE837" s="59"/>
      <c r="AF837" s="59"/>
      <c r="AG837" s="59"/>
      <c r="AH837" s="65"/>
      <c r="BF837" s="65"/>
      <c r="BG837" s="65"/>
      <c r="BI837" s="65"/>
    </row>
    <row r="838" spans="4:61">
      <c r="D838" s="11" t="str">
        <f t="shared" si="126"/>
        <v/>
      </c>
      <c r="E838" s="11" t="str">
        <f t="shared" si="127"/>
        <v/>
      </c>
      <c r="F838" s="55" t="str">
        <f t="shared" si="128"/>
        <v/>
      </c>
      <c r="G838" s="14" t="str">
        <f t="shared" si="129"/>
        <v/>
      </c>
      <c r="H838" s="55" t="str">
        <f t="shared" si="130"/>
        <v/>
      </c>
      <c r="I838" s="11"/>
      <c r="J838" s="157"/>
      <c r="K838" s="11">
        <f t="shared" si="131"/>
        <v>0</v>
      </c>
      <c r="L838" s="55" t="str">
        <f t="shared" si="132"/>
        <v/>
      </c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AA838" s="59"/>
      <c r="AB838" s="59"/>
      <c r="AC838" s="59"/>
      <c r="AD838" s="59"/>
      <c r="AE838" s="59"/>
      <c r="AF838" s="59"/>
      <c r="AG838" s="59"/>
      <c r="AH838" s="65"/>
      <c r="BF838" s="65"/>
      <c r="BG838" s="65"/>
      <c r="BI838" s="65"/>
    </row>
    <row r="839" spans="4:61">
      <c r="D839" s="11" t="str">
        <f t="shared" si="126"/>
        <v/>
      </c>
      <c r="E839" s="11" t="str">
        <f t="shared" si="127"/>
        <v/>
      </c>
      <c r="F839" s="55" t="str">
        <f t="shared" si="128"/>
        <v/>
      </c>
      <c r="G839" s="14" t="str">
        <f t="shared" si="129"/>
        <v/>
      </c>
      <c r="H839" s="55" t="str">
        <f t="shared" si="130"/>
        <v/>
      </c>
      <c r="I839" s="11"/>
      <c r="J839" s="157"/>
      <c r="K839" s="11">
        <f t="shared" si="131"/>
        <v>0</v>
      </c>
      <c r="L839" s="55" t="str">
        <f t="shared" si="132"/>
        <v/>
      </c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AA839" s="59"/>
      <c r="AB839" s="59"/>
      <c r="AC839" s="59"/>
      <c r="AD839" s="59"/>
      <c r="AE839" s="59"/>
      <c r="AF839" s="59"/>
      <c r="AG839" s="59"/>
      <c r="AH839" s="65"/>
      <c r="BF839" s="65"/>
      <c r="BG839" s="65"/>
      <c r="BI839" s="65"/>
    </row>
    <row r="840" spans="4:61">
      <c r="D840" s="11" t="str">
        <f t="shared" si="126"/>
        <v/>
      </c>
      <c r="E840" s="11" t="str">
        <f t="shared" si="127"/>
        <v/>
      </c>
      <c r="F840" s="55" t="str">
        <f t="shared" si="128"/>
        <v/>
      </c>
      <c r="G840" s="14" t="str">
        <f t="shared" si="129"/>
        <v/>
      </c>
      <c r="H840" s="55" t="str">
        <f t="shared" si="130"/>
        <v/>
      </c>
      <c r="I840" s="11"/>
      <c r="J840" s="157"/>
      <c r="K840" s="11">
        <f t="shared" si="131"/>
        <v>0</v>
      </c>
      <c r="L840" s="55" t="str">
        <f t="shared" si="132"/>
        <v/>
      </c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AA840" s="59"/>
      <c r="AB840" s="59"/>
      <c r="AC840" s="59"/>
      <c r="AD840" s="59"/>
      <c r="AE840" s="59"/>
      <c r="AF840" s="59"/>
      <c r="AG840" s="59"/>
      <c r="AH840" s="65"/>
      <c r="BF840" s="65"/>
      <c r="BG840" s="65"/>
      <c r="BI840" s="65"/>
    </row>
    <row r="841" spans="4:61">
      <c r="D841" s="11" t="str">
        <f t="shared" si="126"/>
        <v/>
      </c>
      <c r="E841" s="11" t="str">
        <f t="shared" si="127"/>
        <v/>
      </c>
      <c r="F841" s="55" t="str">
        <f t="shared" si="128"/>
        <v/>
      </c>
      <c r="G841" s="14" t="str">
        <f t="shared" si="129"/>
        <v/>
      </c>
      <c r="H841" s="55" t="str">
        <f t="shared" si="130"/>
        <v/>
      </c>
      <c r="I841" s="11"/>
      <c r="J841" s="157"/>
      <c r="K841" s="11">
        <f t="shared" si="131"/>
        <v>0</v>
      </c>
      <c r="L841" s="55" t="str">
        <f t="shared" si="132"/>
        <v/>
      </c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AA841" s="59"/>
      <c r="AB841" s="59"/>
      <c r="AC841" s="59"/>
      <c r="AD841" s="59"/>
      <c r="AE841" s="59"/>
      <c r="AF841" s="59"/>
      <c r="AG841" s="59"/>
      <c r="AH841" s="65"/>
      <c r="BF841" s="65"/>
      <c r="BG841" s="65"/>
      <c r="BI841" s="65"/>
    </row>
    <row r="842" spans="4:61">
      <c r="D842" s="11" t="str">
        <f t="shared" si="126"/>
        <v/>
      </c>
      <c r="E842" s="11" t="str">
        <f t="shared" si="127"/>
        <v/>
      </c>
      <c r="F842" s="55" t="str">
        <f t="shared" si="128"/>
        <v/>
      </c>
      <c r="G842" s="14" t="str">
        <f t="shared" si="129"/>
        <v/>
      </c>
      <c r="H842" s="55" t="str">
        <f t="shared" si="130"/>
        <v/>
      </c>
      <c r="I842" s="11"/>
      <c r="J842" s="157"/>
      <c r="K842" s="11">
        <f t="shared" si="131"/>
        <v>0</v>
      </c>
      <c r="L842" s="55" t="str">
        <f t="shared" si="132"/>
        <v/>
      </c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AA842" s="59"/>
      <c r="AB842" s="59"/>
      <c r="AC842" s="59"/>
      <c r="AD842" s="59"/>
      <c r="AE842" s="59"/>
      <c r="AF842" s="59"/>
      <c r="AG842" s="59"/>
      <c r="AH842" s="65"/>
      <c r="BF842" s="65"/>
      <c r="BG842" s="65"/>
      <c r="BI842" s="65"/>
    </row>
    <row r="843" spans="4:61">
      <c r="D843" s="11" t="str">
        <f t="shared" si="126"/>
        <v/>
      </c>
      <c r="E843" s="11" t="str">
        <f t="shared" si="127"/>
        <v/>
      </c>
      <c r="F843" s="55" t="str">
        <f t="shared" si="128"/>
        <v/>
      </c>
      <c r="G843" s="14" t="str">
        <f t="shared" si="129"/>
        <v/>
      </c>
      <c r="H843" s="55" t="str">
        <f t="shared" si="130"/>
        <v/>
      </c>
      <c r="I843" s="11"/>
      <c r="J843" s="157"/>
      <c r="K843" s="11">
        <f t="shared" si="131"/>
        <v>0</v>
      </c>
      <c r="L843" s="55" t="str">
        <f t="shared" si="132"/>
        <v/>
      </c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AA843" s="59"/>
      <c r="AB843" s="59"/>
      <c r="AC843" s="59"/>
      <c r="AD843" s="59"/>
      <c r="AE843" s="59"/>
      <c r="AF843" s="59"/>
      <c r="AG843" s="59"/>
      <c r="AH843" s="65"/>
      <c r="BF843" s="65"/>
      <c r="BG843" s="65"/>
      <c r="BI843" s="65"/>
    </row>
    <row r="844" spans="4:61">
      <c r="D844" s="11" t="str">
        <f t="shared" si="126"/>
        <v/>
      </c>
      <c r="E844" s="11" t="str">
        <f t="shared" si="127"/>
        <v/>
      </c>
      <c r="F844" s="55" t="str">
        <f t="shared" si="128"/>
        <v/>
      </c>
      <c r="G844" s="14" t="str">
        <f t="shared" si="129"/>
        <v/>
      </c>
      <c r="H844" s="55" t="str">
        <f t="shared" si="130"/>
        <v/>
      </c>
      <c r="I844" s="11"/>
      <c r="J844" s="157"/>
      <c r="K844" s="11">
        <f t="shared" si="131"/>
        <v>0</v>
      </c>
      <c r="L844" s="55" t="str">
        <f t="shared" si="132"/>
        <v/>
      </c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AA844" s="59"/>
      <c r="AB844" s="59"/>
      <c r="AC844" s="59"/>
      <c r="AD844" s="59"/>
      <c r="AE844" s="59"/>
      <c r="AF844" s="59"/>
      <c r="AG844" s="59"/>
      <c r="AH844" s="65"/>
      <c r="BF844" s="65"/>
      <c r="BG844" s="65"/>
      <c r="BI844" s="65"/>
    </row>
    <row r="845" spans="4:61">
      <c r="D845" s="11" t="str">
        <f t="shared" si="126"/>
        <v/>
      </c>
      <c r="E845" s="11" t="str">
        <f t="shared" si="127"/>
        <v/>
      </c>
      <c r="F845" s="55" t="str">
        <f t="shared" si="128"/>
        <v/>
      </c>
      <c r="G845" s="14" t="str">
        <f t="shared" si="129"/>
        <v/>
      </c>
      <c r="H845" s="55" t="str">
        <f t="shared" si="130"/>
        <v/>
      </c>
      <c r="I845" s="11"/>
      <c r="J845" s="157"/>
      <c r="K845" s="11">
        <f t="shared" si="131"/>
        <v>0</v>
      </c>
      <c r="L845" s="55" t="str">
        <f t="shared" si="132"/>
        <v/>
      </c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AA845" s="59"/>
      <c r="AB845" s="59"/>
      <c r="AC845" s="59"/>
      <c r="AD845" s="59"/>
      <c r="AE845" s="59"/>
      <c r="AF845" s="59"/>
      <c r="AG845" s="59"/>
      <c r="AH845" s="65"/>
      <c r="BF845" s="65"/>
      <c r="BG845" s="65"/>
      <c r="BI845" s="65"/>
    </row>
    <row r="846" spans="4:61">
      <c r="D846" s="11" t="str">
        <f t="shared" si="126"/>
        <v/>
      </c>
      <c r="E846" s="11" t="str">
        <f t="shared" si="127"/>
        <v/>
      </c>
      <c r="F846" s="55" t="str">
        <f t="shared" si="128"/>
        <v/>
      </c>
      <c r="G846" s="14" t="str">
        <f t="shared" si="129"/>
        <v/>
      </c>
      <c r="H846" s="55" t="str">
        <f t="shared" si="130"/>
        <v/>
      </c>
      <c r="I846" s="11"/>
      <c r="J846" s="157"/>
      <c r="K846" s="11">
        <f t="shared" si="131"/>
        <v>0</v>
      </c>
      <c r="L846" s="55" t="str">
        <f t="shared" si="132"/>
        <v/>
      </c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AA846" s="59"/>
      <c r="AB846" s="59"/>
      <c r="AC846" s="59"/>
      <c r="AD846" s="59"/>
      <c r="AE846" s="59"/>
      <c r="AF846" s="59"/>
      <c r="AG846" s="59"/>
      <c r="AH846" s="65"/>
      <c r="BF846" s="65"/>
      <c r="BG846" s="65"/>
      <c r="BI846" s="65"/>
    </row>
    <row r="847" spans="4:61">
      <c r="D847" s="11" t="str">
        <f t="shared" si="126"/>
        <v/>
      </c>
      <c r="E847" s="11" t="str">
        <f t="shared" si="127"/>
        <v/>
      </c>
      <c r="F847" s="55" t="str">
        <f t="shared" si="128"/>
        <v/>
      </c>
      <c r="G847" s="14" t="str">
        <f t="shared" si="129"/>
        <v/>
      </c>
      <c r="H847" s="55" t="str">
        <f t="shared" si="130"/>
        <v/>
      </c>
      <c r="I847" s="11"/>
      <c r="J847" s="157"/>
      <c r="K847" s="11">
        <f t="shared" si="131"/>
        <v>0</v>
      </c>
      <c r="L847" s="55" t="str">
        <f t="shared" si="132"/>
        <v/>
      </c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AA847" s="59"/>
      <c r="AB847" s="59"/>
      <c r="AC847" s="59"/>
      <c r="AD847" s="59"/>
      <c r="AE847" s="59"/>
      <c r="AF847" s="59"/>
      <c r="AG847" s="59"/>
      <c r="AH847" s="65"/>
      <c r="BF847" s="65"/>
      <c r="BG847" s="65"/>
      <c r="BI847" s="65"/>
    </row>
    <row r="848" spans="4:61">
      <c r="D848" s="11" t="str">
        <f t="shared" si="126"/>
        <v/>
      </c>
      <c r="E848" s="11" t="str">
        <f t="shared" si="127"/>
        <v/>
      </c>
      <c r="F848" s="55" t="str">
        <f t="shared" si="128"/>
        <v/>
      </c>
      <c r="G848" s="14" t="str">
        <f t="shared" si="129"/>
        <v/>
      </c>
      <c r="H848" s="55" t="str">
        <f t="shared" si="130"/>
        <v/>
      </c>
      <c r="I848" s="11"/>
      <c r="J848" s="157"/>
      <c r="K848" s="11">
        <f t="shared" si="131"/>
        <v>0</v>
      </c>
      <c r="L848" s="55" t="str">
        <f t="shared" si="132"/>
        <v/>
      </c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AA848" s="59"/>
      <c r="AB848" s="59"/>
      <c r="AC848" s="59"/>
      <c r="AD848" s="59"/>
      <c r="AE848" s="59"/>
      <c r="AF848" s="59"/>
      <c r="AG848" s="59"/>
      <c r="AH848" s="65"/>
      <c r="BF848" s="65"/>
      <c r="BG848" s="65"/>
      <c r="BI848" s="65"/>
    </row>
    <row r="849" spans="4:61">
      <c r="D849" s="11" t="str">
        <f t="shared" si="126"/>
        <v/>
      </c>
      <c r="E849" s="11" t="str">
        <f t="shared" si="127"/>
        <v/>
      </c>
      <c r="F849" s="55" t="str">
        <f t="shared" si="128"/>
        <v/>
      </c>
      <c r="G849" s="14" t="str">
        <f t="shared" si="129"/>
        <v/>
      </c>
      <c r="H849" s="55" t="str">
        <f t="shared" si="130"/>
        <v/>
      </c>
      <c r="I849" s="11"/>
      <c r="J849" s="157"/>
      <c r="K849" s="11">
        <f t="shared" si="131"/>
        <v>0</v>
      </c>
      <c r="L849" s="55" t="str">
        <f t="shared" si="132"/>
        <v/>
      </c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AA849" s="59"/>
      <c r="AB849" s="59"/>
      <c r="AC849" s="59"/>
      <c r="AD849" s="59"/>
      <c r="AE849" s="59"/>
      <c r="AF849" s="59"/>
      <c r="AG849" s="59"/>
      <c r="AH849" s="65"/>
      <c r="BF849" s="65"/>
      <c r="BG849" s="65"/>
      <c r="BI849" s="65"/>
    </row>
    <row r="850" spans="4:61">
      <c r="D850" s="11" t="str">
        <f t="shared" si="126"/>
        <v/>
      </c>
      <c r="E850" s="11" t="str">
        <f t="shared" si="127"/>
        <v/>
      </c>
      <c r="F850" s="55" t="str">
        <f t="shared" si="128"/>
        <v/>
      </c>
      <c r="G850" s="14" t="str">
        <f t="shared" si="129"/>
        <v/>
      </c>
      <c r="H850" s="55" t="str">
        <f t="shared" si="130"/>
        <v/>
      </c>
      <c r="I850" s="11"/>
      <c r="J850" s="157"/>
      <c r="K850" s="11">
        <f t="shared" si="131"/>
        <v>0</v>
      </c>
      <c r="L850" s="55" t="str">
        <f t="shared" si="132"/>
        <v/>
      </c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AA850" s="59"/>
      <c r="AB850" s="59"/>
      <c r="AC850" s="59"/>
      <c r="AD850" s="59"/>
      <c r="AE850" s="59"/>
      <c r="AF850" s="59"/>
      <c r="AG850" s="59"/>
      <c r="AH850" s="65"/>
      <c r="BF850" s="65"/>
      <c r="BG850" s="65"/>
      <c r="BI850" s="65"/>
    </row>
    <row r="851" spans="4:61">
      <c r="D851" s="11" t="str">
        <f t="shared" si="126"/>
        <v/>
      </c>
      <c r="E851" s="11" t="str">
        <f t="shared" si="127"/>
        <v/>
      </c>
      <c r="F851" s="55" t="str">
        <f t="shared" si="128"/>
        <v/>
      </c>
      <c r="G851" s="14" t="str">
        <f t="shared" si="129"/>
        <v/>
      </c>
      <c r="H851" s="55" t="str">
        <f t="shared" si="130"/>
        <v/>
      </c>
      <c r="I851" s="11"/>
      <c r="J851" s="157"/>
      <c r="K851" s="11">
        <f t="shared" si="131"/>
        <v>0</v>
      </c>
      <c r="L851" s="55" t="str">
        <f t="shared" si="132"/>
        <v/>
      </c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AA851" s="59"/>
      <c r="AB851" s="59"/>
      <c r="AC851" s="59"/>
      <c r="AD851" s="59"/>
      <c r="AE851" s="59"/>
      <c r="AF851" s="59"/>
      <c r="AG851" s="59"/>
      <c r="AH851" s="65"/>
      <c r="BF851" s="65"/>
      <c r="BG851" s="65"/>
      <c r="BI851" s="65"/>
    </row>
    <row r="852" spans="4:61">
      <c r="D852" s="11" t="str">
        <f t="shared" si="126"/>
        <v/>
      </c>
      <c r="E852" s="11" t="str">
        <f t="shared" si="127"/>
        <v/>
      </c>
      <c r="F852" s="55" t="str">
        <f t="shared" si="128"/>
        <v/>
      </c>
      <c r="G852" s="14" t="str">
        <f t="shared" si="129"/>
        <v/>
      </c>
      <c r="H852" s="55" t="str">
        <f t="shared" si="130"/>
        <v/>
      </c>
      <c r="I852" s="11"/>
      <c r="J852" s="157"/>
      <c r="K852" s="11">
        <f t="shared" si="131"/>
        <v>0</v>
      </c>
      <c r="L852" s="55" t="str">
        <f t="shared" si="132"/>
        <v/>
      </c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AA852" s="59"/>
      <c r="AB852" s="59"/>
      <c r="AC852" s="59"/>
      <c r="AD852" s="59"/>
      <c r="AE852" s="59"/>
      <c r="AF852" s="59"/>
      <c r="AG852" s="59"/>
      <c r="AH852" s="65"/>
      <c r="BF852" s="65"/>
      <c r="BG852" s="65"/>
      <c r="BI852" s="65"/>
    </row>
    <row r="853" spans="4:61">
      <c r="D853" s="11" t="str">
        <f t="shared" si="126"/>
        <v/>
      </c>
      <c r="E853" s="11" t="str">
        <f t="shared" si="127"/>
        <v/>
      </c>
      <c r="F853" s="55" t="str">
        <f t="shared" si="128"/>
        <v/>
      </c>
      <c r="G853" s="14" t="str">
        <f t="shared" si="129"/>
        <v/>
      </c>
      <c r="H853" s="55" t="str">
        <f t="shared" si="130"/>
        <v/>
      </c>
      <c r="I853" s="11"/>
      <c r="J853" s="157"/>
      <c r="K853" s="11">
        <f t="shared" si="131"/>
        <v>0</v>
      </c>
      <c r="L853" s="55" t="str">
        <f t="shared" si="132"/>
        <v/>
      </c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AA853" s="59"/>
      <c r="AB853" s="59"/>
      <c r="AC853" s="59"/>
      <c r="AD853" s="59"/>
      <c r="AE853" s="59"/>
      <c r="AF853" s="59"/>
      <c r="AG853" s="59"/>
      <c r="AH853" s="65"/>
      <c r="BF853" s="65"/>
      <c r="BG853" s="65"/>
      <c r="BI853" s="65"/>
    </row>
    <row r="854" spans="4:61">
      <c r="D854" s="11" t="str">
        <f t="shared" si="126"/>
        <v/>
      </c>
      <c r="E854" s="11" t="str">
        <f t="shared" si="127"/>
        <v/>
      </c>
      <c r="F854" s="55" t="str">
        <f t="shared" si="128"/>
        <v/>
      </c>
      <c r="G854" s="14" t="str">
        <f t="shared" si="129"/>
        <v/>
      </c>
      <c r="H854" s="55" t="str">
        <f t="shared" si="130"/>
        <v/>
      </c>
      <c r="I854" s="11"/>
      <c r="J854" s="157"/>
      <c r="K854" s="11">
        <f t="shared" si="131"/>
        <v>0</v>
      </c>
      <c r="L854" s="55" t="str">
        <f t="shared" si="132"/>
        <v/>
      </c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AA854" s="59"/>
      <c r="AB854" s="59"/>
      <c r="AC854" s="59"/>
      <c r="AD854" s="59"/>
      <c r="AE854" s="59"/>
      <c r="AF854" s="59"/>
      <c r="AG854" s="59"/>
      <c r="AH854" s="65"/>
      <c r="BF854" s="65"/>
      <c r="BG854" s="65"/>
      <c r="BI854" s="65"/>
    </row>
    <row r="855" spans="4:61">
      <c r="D855" s="11" t="str">
        <f t="shared" si="126"/>
        <v/>
      </c>
      <c r="E855" s="11" t="str">
        <f t="shared" si="127"/>
        <v/>
      </c>
      <c r="F855" s="55" t="str">
        <f t="shared" si="128"/>
        <v/>
      </c>
      <c r="G855" s="14" t="str">
        <f t="shared" si="129"/>
        <v/>
      </c>
      <c r="H855" s="55" t="str">
        <f t="shared" si="130"/>
        <v/>
      </c>
      <c r="I855" s="11"/>
      <c r="J855" s="157"/>
      <c r="K855" s="11">
        <f t="shared" si="131"/>
        <v>0</v>
      </c>
      <c r="L855" s="55" t="str">
        <f t="shared" si="132"/>
        <v/>
      </c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AA855" s="59"/>
      <c r="AB855" s="59"/>
      <c r="AC855" s="59"/>
      <c r="AD855" s="59"/>
      <c r="AE855" s="59"/>
      <c r="AF855" s="59"/>
      <c r="AG855" s="59"/>
      <c r="AH855" s="65"/>
      <c r="BF855" s="65"/>
      <c r="BG855" s="65"/>
      <c r="BI855" s="65"/>
    </row>
    <row r="856" spans="4:61">
      <c r="D856" s="11" t="str">
        <f t="shared" si="126"/>
        <v/>
      </c>
      <c r="E856" s="11" t="str">
        <f t="shared" si="127"/>
        <v/>
      </c>
      <c r="F856" s="55" t="str">
        <f t="shared" si="128"/>
        <v/>
      </c>
      <c r="G856" s="14" t="str">
        <f t="shared" si="129"/>
        <v/>
      </c>
      <c r="H856" s="55" t="str">
        <f t="shared" si="130"/>
        <v/>
      </c>
      <c r="I856" s="11"/>
      <c r="J856" s="157"/>
      <c r="K856" s="11">
        <f t="shared" si="131"/>
        <v>0</v>
      </c>
      <c r="L856" s="55" t="str">
        <f t="shared" si="132"/>
        <v/>
      </c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AA856" s="59"/>
      <c r="AB856" s="59"/>
      <c r="AC856" s="59"/>
      <c r="AD856" s="59"/>
      <c r="AE856" s="59"/>
      <c r="AF856" s="59"/>
      <c r="AG856" s="59"/>
      <c r="AH856" s="65"/>
      <c r="BF856" s="65"/>
      <c r="BG856" s="65"/>
      <c r="BI856" s="65"/>
    </row>
    <row r="857" spans="4:61">
      <c r="D857" s="11" t="str">
        <f t="shared" si="126"/>
        <v/>
      </c>
      <c r="E857" s="11" t="str">
        <f t="shared" si="127"/>
        <v/>
      </c>
      <c r="F857" s="55" t="str">
        <f t="shared" si="128"/>
        <v/>
      </c>
      <c r="G857" s="14" t="str">
        <f t="shared" si="129"/>
        <v/>
      </c>
      <c r="H857" s="55" t="str">
        <f t="shared" si="130"/>
        <v/>
      </c>
      <c r="I857" s="11"/>
      <c r="J857" s="157"/>
      <c r="K857" s="11">
        <f t="shared" si="131"/>
        <v>0</v>
      </c>
      <c r="L857" s="55" t="str">
        <f t="shared" si="132"/>
        <v/>
      </c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AA857" s="59"/>
      <c r="AB857" s="59"/>
      <c r="AC857" s="59"/>
      <c r="AD857" s="59"/>
      <c r="AE857" s="59"/>
      <c r="AF857" s="59"/>
      <c r="AG857" s="59"/>
      <c r="AH857" s="65"/>
      <c r="BF857" s="65"/>
      <c r="BG857" s="65"/>
      <c r="BI857" s="65"/>
    </row>
    <row r="858" spans="4:61">
      <c r="D858" s="11" t="str">
        <f t="shared" si="126"/>
        <v/>
      </c>
      <c r="E858" s="11" t="str">
        <f t="shared" si="127"/>
        <v/>
      </c>
      <c r="F858" s="55" t="str">
        <f t="shared" si="128"/>
        <v/>
      </c>
      <c r="G858" s="14" t="str">
        <f t="shared" si="129"/>
        <v/>
      </c>
      <c r="H858" s="55" t="str">
        <f t="shared" si="130"/>
        <v/>
      </c>
      <c r="I858" s="11"/>
      <c r="J858" s="157"/>
      <c r="K858" s="11">
        <f t="shared" si="131"/>
        <v>0</v>
      </c>
      <c r="L858" s="55" t="str">
        <f t="shared" si="132"/>
        <v/>
      </c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AA858" s="59"/>
      <c r="AB858" s="59"/>
      <c r="AC858" s="59"/>
      <c r="AD858" s="59"/>
      <c r="AE858" s="59"/>
      <c r="AF858" s="59"/>
      <c r="AG858" s="59"/>
      <c r="AH858" s="65"/>
      <c r="BF858" s="65"/>
      <c r="BG858" s="65"/>
      <c r="BI858" s="65"/>
    </row>
    <row r="859" spans="4:61">
      <c r="D859" s="11" t="str">
        <f t="shared" si="126"/>
        <v/>
      </c>
      <c r="E859" s="11" t="str">
        <f t="shared" si="127"/>
        <v/>
      </c>
      <c r="F859" s="55" t="str">
        <f t="shared" si="128"/>
        <v/>
      </c>
      <c r="G859" s="14" t="str">
        <f t="shared" si="129"/>
        <v/>
      </c>
      <c r="H859" s="55" t="str">
        <f t="shared" si="130"/>
        <v/>
      </c>
      <c r="I859" s="11"/>
      <c r="J859" s="157"/>
      <c r="K859" s="11">
        <f t="shared" si="131"/>
        <v>0</v>
      </c>
      <c r="L859" s="55" t="str">
        <f t="shared" si="132"/>
        <v/>
      </c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AA859" s="59"/>
      <c r="AB859" s="59"/>
      <c r="AC859" s="59"/>
      <c r="AD859" s="59"/>
      <c r="AE859" s="59"/>
      <c r="AF859" s="59"/>
      <c r="AG859" s="59"/>
      <c r="AH859" s="65"/>
      <c r="BF859" s="65"/>
      <c r="BG859" s="65"/>
      <c r="BI859" s="65"/>
    </row>
    <row r="860" spans="4:61">
      <c r="D860" s="11" t="str">
        <f t="shared" si="126"/>
        <v/>
      </c>
      <c r="E860" s="11" t="str">
        <f t="shared" si="127"/>
        <v/>
      </c>
      <c r="F860" s="55" t="str">
        <f t="shared" si="128"/>
        <v/>
      </c>
      <c r="G860" s="14" t="str">
        <f t="shared" si="129"/>
        <v/>
      </c>
      <c r="H860" s="55" t="str">
        <f t="shared" si="130"/>
        <v/>
      </c>
      <c r="I860" s="11"/>
      <c r="J860" s="157"/>
      <c r="K860" s="11">
        <f t="shared" si="131"/>
        <v>0</v>
      </c>
      <c r="L860" s="55" t="str">
        <f t="shared" si="132"/>
        <v/>
      </c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AA860" s="59"/>
      <c r="AB860" s="59"/>
      <c r="AC860" s="59"/>
      <c r="AD860" s="59"/>
      <c r="AE860" s="59"/>
      <c r="AF860" s="59"/>
      <c r="AG860" s="59"/>
      <c r="AH860" s="65"/>
      <c r="BF860" s="65"/>
      <c r="BG860" s="65"/>
      <c r="BI860" s="65"/>
    </row>
    <row r="861" spans="4:61">
      <c r="D861" s="11" t="str">
        <f t="shared" si="126"/>
        <v/>
      </c>
      <c r="E861" s="11" t="str">
        <f t="shared" si="127"/>
        <v/>
      </c>
      <c r="F861" s="55" t="str">
        <f t="shared" si="128"/>
        <v/>
      </c>
      <c r="G861" s="14" t="str">
        <f t="shared" si="129"/>
        <v/>
      </c>
      <c r="H861" s="55" t="str">
        <f t="shared" si="130"/>
        <v/>
      </c>
      <c r="I861" s="11"/>
      <c r="J861" s="157"/>
      <c r="K861" s="11">
        <f t="shared" si="131"/>
        <v>0</v>
      </c>
      <c r="L861" s="55" t="str">
        <f t="shared" si="132"/>
        <v/>
      </c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AA861" s="59"/>
      <c r="AB861" s="59"/>
      <c r="AC861" s="59"/>
      <c r="AD861" s="59"/>
      <c r="AE861" s="59"/>
      <c r="AF861" s="59"/>
      <c r="AG861" s="59"/>
      <c r="AH861" s="65"/>
      <c r="BF861" s="65"/>
      <c r="BG861" s="65"/>
      <c r="BI861" s="65"/>
    </row>
    <row r="862" spans="4:61">
      <c r="D862" s="11" t="str">
        <f t="shared" si="126"/>
        <v/>
      </c>
      <c r="E862" s="11" t="str">
        <f t="shared" si="127"/>
        <v/>
      </c>
      <c r="F862" s="55" t="str">
        <f t="shared" si="128"/>
        <v/>
      </c>
      <c r="G862" s="14" t="str">
        <f t="shared" si="129"/>
        <v/>
      </c>
      <c r="H862" s="55" t="str">
        <f t="shared" si="130"/>
        <v/>
      </c>
      <c r="I862" s="11"/>
      <c r="J862" s="157"/>
      <c r="K862" s="11">
        <f t="shared" si="131"/>
        <v>0</v>
      </c>
      <c r="L862" s="55" t="str">
        <f t="shared" si="132"/>
        <v/>
      </c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AA862" s="59"/>
      <c r="AB862" s="59"/>
      <c r="AC862" s="59"/>
      <c r="AD862" s="59"/>
      <c r="AE862" s="59"/>
      <c r="AF862" s="59"/>
      <c r="AG862" s="59"/>
      <c r="AH862" s="65"/>
      <c r="BF862" s="65"/>
      <c r="BG862" s="65"/>
      <c r="BI862" s="65"/>
    </row>
    <row r="863" spans="4:61">
      <c r="D863" s="11" t="str">
        <f t="shared" si="126"/>
        <v/>
      </c>
      <c r="E863" s="11" t="str">
        <f t="shared" si="127"/>
        <v/>
      </c>
      <c r="F863" s="55" t="str">
        <f t="shared" si="128"/>
        <v/>
      </c>
      <c r="G863" s="14" t="str">
        <f t="shared" si="129"/>
        <v/>
      </c>
      <c r="H863" s="55" t="str">
        <f t="shared" si="130"/>
        <v/>
      </c>
      <c r="I863" s="11"/>
      <c r="J863" s="157"/>
      <c r="K863" s="11">
        <f t="shared" si="131"/>
        <v>0</v>
      </c>
      <c r="L863" s="55" t="str">
        <f t="shared" si="132"/>
        <v/>
      </c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AA863" s="59"/>
      <c r="AB863" s="59"/>
      <c r="AC863" s="59"/>
      <c r="AD863" s="59"/>
      <c r="AE863" s="59"/>
      <c r="AF863" s="59"/>
      <c r="AG863" s="59"/>
      <c r="AH863" s="65"/>
      <c r="BF863" s="65"/>
      <c r="BG863" s="65"/>
      <c r="BI863" s="65"/>
    </row>
    <row r="864" spans="4:61">
      <c r="D864" s="11" t="str">
        <f t="shared" si="126"/>
        <v/>
      </c>
      <c r="E864" s="11" t="str">
        <f t="shared" si="127"/>
        <v/>
      </c>
      <c r="F864" s="55" t="str">
        <f t="shared" si="128"/>
        <v/>
      </c>
      <c r="G864" s="14" t="str">
        <f t="shared" si="129"/>
        <v/>
      </c>
      <c r="H864" s="55" t="str">
        <f t="shared" si="130"/>
        <v/>
      </c>
      <c r="I864" s="11"/>
      <c r="J864" s="157"/>
      <c r="K864" s="11">
        <f t="shared" si="131"/>
        <v>0</v>
      </c>
      <c r="L864" s="55" t="str">
        <f t="shared" si="132"/>
        <v/>
      </c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AA864" s="59"/>
      <c r="AB864" s="59"/>
      <c r="AC864" s="59"/>
      <c r="AD864" s="59"/>
      <c r="AE864" s="59"/>
      <c r="AF864" s="59"/>
      <c r="AG864" s="59"/>
      <c r="AH864" s="65"/>
      <c r="BF864" s="65"/>
      <c r="BG864" s="65"/>
      <c r="BI864" s="65"/>
    </row>
    <row r="865" spans="4:61">
      <c r="D865" s="11" t="str">
        <f t="shared" si="126"/>
        <v/>
      </c>
      <c r="E865" s="11" t="str">
        <f t="shared" si="127"/>
        <v/>
      </c>
      <c r="F865" s="55" t="str">
        <f t="shared" si="128"/>
        <v/>
      </c>
      <c r="G865" s="14" t="str">
        <f t="shared" si="129"/>
        <v/>
      </c>
      <c r="H865" s="55" t="str">
        <f t="shared" si="130"/>
        <v/>
      </c>
      <c r="I865" s="11"/>
      <c r="J865" s="157"/>
      <c r="K865" s="11">
        <f t="shared" si="131"/>
        <v>0</v>
      </c>
      <c r="L865" s="55" t="str">
        <f t="shared" si="132"/>
        <v/>
      </c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AA865" s="59"/>
      <c r="AB865" s="59"/>
      <c r="AC865" s="59"/>
      <c r="AD865" s="59"/>
      <c r="AE865" s="59"/>
      <c r="AF865" s="59"/>
      <c r="AG865" s="59"/>
      <c r="AH865" s="65"/>
      <c r="BF865" s="65"/>
      <c r="BG865" s="65"/>
      <c r="BI865" s="65"/>
    </row>
    <row r="866" spans="4:61">
      <c r="D866" s="11" t="str">
        <f t="shared" si="126"/>
        <v/>
      </c>
      <c r="E866" s="11" t="str">
        <f t="shared" si="127"/>
        <v/>
      </c>
      <c r="F866" s="55" t="str">
        <f t="shared" si="128"/>
        <v/>
      </c>
      <c r="G866" s="14" t="str">
        <f t="shared" si="129"/>
        <v/>
      </c>
      <c r="H866" s="55" t="str">
        <f t="shared" si="130"/>
        <v/>
      </c>
      <c r="I866" s="11"/>
      <c r="J866" s="157"/>
      <c r="K866" s="11">
        <f t="shared" si="131"/>
        <v>0</v>
      </c>
      <c r="L866" s="55" t="str">
        <f t="shared" si="132"/>
        <v/>
      </c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AA866" s="59"/>
      <c r="AB866" s="59"/>
      <c r="AC866" s="59"/>
      <c r="AD866" s="59"/>
      <c r="AE866" s="59"/>
      <c r="AF866" s="59"/>
      <c r="AG866" s="59"/>
      <c r="AH866" s="65"/>
      <c r="BF866" s="65"/>
      <c r="BG866" s="65"/>
      <c r="BI866" s="65"/>
    </row>
    <row r="867" spans="4:61">
      <c r="D867" s="11" t="str">
        <f t="shared" si="126"/>
        <v/>
      </c>
      <c r="E867" s="11" t="str">
        <f t="shared" si="127"/>
        <v/>
      </c>
      <c r="F867" s="55" t="str">
        <f t="shared" si="128"/>
        <v/>
      </c>
      <c r="G867" s="14" t="str">
        <f t="shared" si="129"/>
        <v/>
      </c>
      <c r="H867" s="55" t="str">
        <f t="shared" si="130"/>
        <v/>
      </c>
      <c r="I867" s="11"/>
      <c r="J867" s="157"/>
      <c r="K867" s="11">
        <f t="shared" si="131"/>
        <v>0</v>
      </c>
      <c r="L867" s="55" t="str">
        <f t="shared" si="132"/>
        <v/>
      </c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AA867" s="59"/>
      <c r="AB867" s="59"/>
      <c r="AC867" s="59"/>
      <c r="AD867" s="59"/>
      <c r="AE867" s="59"/>
      <c r="AF867" s="59"/>
      <c r="AG867" s="59"/>
      <c r="AH867" s="65"/>
      <c r="BF867" s="65"/>
      <c r="BG867" s="65"/>
      <c r="BI867" s="65"/>
    </row>
    <row r="868" spans="4:61">
      <c r="D868" s="11" t="str">
        <f t="shared" si="126"/>
        <v/>
      </c>
      <c r="E868" s="11" t="str">
        <f t="shared" si="127"/>
        <v/>
      </c>
      <c r="F868" s="55" t="str">
        <f t="shared" si="128"/>
        <v/>
      </c>
      <c r="G868" s="14" t="str">
        <f t="shared" si="129"/>
        <v/>
      </c>
      <c r="H868" s="55" t="str">
        <f t="shared" si="130"/>
        <v/>
      </c>
      <c r="I868" s="11"/>
      <c r="J868" s="157"/>
      <c r="K868" s="11">
        <f t="shared" si="131"/>
        <v>0</v>
      </c>
      <c r="L868" s="55" t="str">
        <f t="shared" si="132"/>
        <v/>
      </c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AA868" s="59"/>
      <c r="AB868" s="59"/>
      <c r="AC868" s="59"/>
      <c r="AD868" s="59"/>
      <c r="AE868" s="59"/>
      <c r="AF868" s="59"/>
      <c r="AG868" s="59"/>
      <c r="AH868" s="65"/>
      <c r="BF868" s="65"/>
      <c r="BG868" s="65"/>
      <c r="BI868" s="65"/>
    </row>
    <row r="869" spans="4:61">
      <c r="D869" s="11" t="str">
        <f t="shared" ref="D869:D932" si="133">IF(D868&lt;term*freq,D868+1,"")</f>
        <v/>
      </c>
      <c r="E869" s="11" t="str">
        <f t="shared" si="127"/>
        <v/>
      </c>
      <c r="F869" s="55" t="str">
        <f t="shared" si="128"/>
        <v/>
      </c>
      <c r="G869" s="14" t="str">
        <f t="shared" si="129"/>
        <v/>
      </c>
      <c r="H869" s="55" t="str">
        <f t="shared" si="130"/>
        <v/>
      </c>
      <c r="I869" s="11"/>
      <c r="J869" s="157"/>
      <c r="K869" s="11">
        <f t="shared" si="131"/>
        <v>0</v>
      </c>
      <c r="L869" s="55" t="str">
        <f t="shared" si="132"/>
        <v/>
      </c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AA869" s="59"/>
      <c r="AB869" s="59"/>
      <c r="AC869" s="59"/>
      <c r="AD869" s="59"/>
      <c r="AE869" s="59"/>
      <c r="AF869" s="59"/>
      <c r="AG869" s="59"/>
      <c r="AH869" s="65"/>
      <c r="BF869" s="65"/>
      <c r="BG869" s="65"/>
      <c r="BI869" s="65"/>
    </row>
    <row r="870" spans="4:61">
      <c r="D870" s="11" t="str">
        <f t="shared" si="133"/>
        <v/>
      </c>
      <c r="E870" s="11" t="str">
        <f t="shared" si="127"/>
        <v/>
      </c>
      <c r="F870" s="55" t="str">
        <f t="shared" si="128"/>
        <v/>
      </c>
      <c r="G870" s="14" t="str">
        <f t="shared" si="129"/>
        <v/>
      </c>
      <c r="H870" s="55" t="str">
        <f t="shared" si="130"/>
        <v/>
      </c>
      <c r="I870" s="11"/>
      <c r="J870" s="157"/>
      <c r="K870" s="11">
        <f t="shared" si="131"/>
        <v>0</v>
      </c>
      <c r="L870" s="55" t="str">
        <f t="shared" si="132"/>
        <v/>
      </c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AA870" s="59"/>
      <c r="AB870" s="59"/>
      <c r="AC870" s="59"/>
      <c r="AD870" s="59"/>
      <c r="AE870" s="59"/>
      <c r="AF870" s="59"/>
      <c r="AG870" s="59"/>
      <c r="AH870" s="65"/>
      <c r="BF870" s="65"/>
      <c r="BG870" s="65"/>
      <c r="BI870" s="65"/>
    </row>
    <row r="871" spans="4:61">
      <c r="D871" s="11" t="str">
        <f t="shared" si="133"/>
        <v/>
      </c>
      <c r="E871" s="11" t="str">
        <f t="shared" si="127"/>
        <v/>
      </c>
      <c r="F871" s="55" t="str">
        <f t="shared" si="128"/>
        <v/>
      </c>
      <c r="G871" s="14" t="str">
        <f t="shared" si="129"/>
        <v/>
      </c>
      <c r="H871" s="55" t="str">
        <f t="shared" si="130"/>
        <v/>
      </c>
      <c r="I871" s="11"/>
      <c r="J871" s="157"/>
      <c r="K871" s="11">
        <f t="shared" si="131"/>
        <v>0</v>
      </c>
      <c r="L871" s="55" t="str">
        <f t="shared" si="132"/>
        <v/>
      </c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AA871" s="59"/>
      <c r="AB871" s="59"/>
      <c r="AC871" s="59"/>
      <c r="AD871" s="59"/>
      <c r="AE871" s="59"/>
      <c r="AF871" s="59"/>
      <c r="AG871" s="59"/>
      <c r="AH871" s="65"/>
      <c r="BF871" s="65"/>
      <c r="BG871" s="65"/>
      <c r="BI871" s="65"/>
    </row>
    <row r="872" spans="4:61">
      <c r="D872" s="11" t="str">
        <f t="shared" si="133"/>
        <v/>
      </c>
      <c r="E872" s="11" t="str">
        <f t="shared" si="127"/>
        <v/>
      </c>
      <c r="F872" s="55" t="str">
        <f t="shared" si="128"/>
        <v/>
      </c>
      <c r="G872" s="14" t="str">
        <f t="shared" si="129"/>
        <v/>
      </c>
      <c r="H872" s="55" t="str">
        <f t="shared" si="130"/>
        <v/>
      </c>
      <c r="I872" s="11"/>
      <c r="J872" s="157"/>
      <c r="K872" s="11">
        <f t="shared" si="131"/>
        <v>0</v>
      </c>
      <c r="L872" s="55" t="str">
        <f t="shared" si="132"/>
        <v/>
      </c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AA872" s="59"/>
      <c r="AB872" s="59"/>
      <c r="AC872" s="59"/>
      <c r="AD872" s="59"/>
      <c r="AE872" s="59"/>
      <c r="AF872" s="59"/>
      <c r="AG872" s="59"/>
      <c r="AH872" s="65"/>
      <c r="BF872" s="65"/>
      <c r="BG872" s="65"/>
      <c r="BI872" s="65"/>
    </row>
    <row r="873" spans="4:61">
      <c r="D873" s="11" t="str">
        <f t="shared" si="133"/>
        <v/>
      </c>
      <c r="E873" s="11" t="str">
        <f t="shared" si="127"/>
        <v/>
      </c>
      <c r="F873" s="55" t="str">
        <f t="shared" si="128"/>
        <v/>
      </c>
      <c r="G873" s="14" t="str">
        <f t="shared" si="129"/>
        <v/>
      </c>
      <c r="H873" s="55" t="str">
        <f t="shared" si="130"/>
        <v/>
      </c>
      <c r="I873" s="11"/>
      <c r="J873" s="157"/>
      <c r="K873" s="11">
        <f t="shared" si="131"/>
        <v>0</v>
      </c>
      <c r="L873" s="55" t="str">
        <f t="shared" si="132"/>
        <v/>
      </c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AA873" s="59"/>
      <c r="AB873" s="59"/>
      <c r="AC873" s="59"/>
      <c r="AD873" s="59"/>
      <c r="AE873" s="59"/>
      <c r="AF873" s="59"/>
      <c r="AG873" s="59"/>
      <c r="AH873" s="65"/>
      <c r="BF873" s="65"/>
      <c r="BG873" s="65"/>
      <c r="BI873" s="65"/>
    </row>
    <row r="874" spans="4:61">
      <c r="D874" s="11" t="str">
        <f t="shared" si="133"/>
        <v/>
      </c>
      <c r="E874" s="11" t="str">
        <f t="shared" si="127"/>
        <v/>
      </c>
      <c r="F874" s="55" t="str">
        <f t="shared" si="128"/>
        <v/>
      </c>
      <c r="G874" s="14" t="str">
        <f t="shared" si="129"/>
        <v/>
      </c>
      <c r="H874" s="55" t="str">
        <f t="shared" si="130"/>
        <v/>
      </c>
      <c r="I874" s="11"/>
      <c r="J874" s="157"/>
      <c r="K874" s="11">
        <f t="shared" si="131"/>
        <v>0</v>
      </c>
      <c r="L874" s="55" t="str">
        <f t="shared" si="132"/>
        <v/>
      </c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AA874" s="59"/>
      <c r="AB874" s="59"/>
      <c r="AC874" s="59"/>
      <c r="AD874" s="59"/>
      <c r="AE874" s="59"/>
      <c r="AF874" s="59"/>
      <c r="AG874" s="59"/>
      <c r="AH874" s="65"/>
      <c r="BF874" s="65"/>
      <c r="BG874" s="65"/>
      <c r="BI874" s="65"/>
    </row>
    <row r="875" spans="4:61">
      <c r="D875" s="11" t="str">
        <f t="shared" si="133"/>
        <v/>
      </c>
      <c r="E875" s="11" t="str">
        <f t="shared" si="127"/>
        <v/>
      </c>
      <c r="F875" s="55" t="str">
        <f t="shared" si="128"/>
        <v/>
      </c>
      <c r="G875" s="14" t="str">
        <f t="shared" si="129"/>
        <v/>
      </c>
      <c r="H875" s="55" t="str">
        <f t="shared" si="130"/>
        <v/>
      </c>
      <c r="I875" s="11"/>
      <c r="J875" s="157"/>
      <c r="K875" s="11">
        <f t="shared" si="131"/>
        <v>0</v>
      </c>
      <c r="L875" s="55" t="str">
        <f t="shared" si="132"/>
        <v/>
      </c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AA875" s="59"/>
      <c r="AB875" s="59"/>
      <c r="AC875" s="59"/>
      <c r="AD875" s="59"/>
      <c r="AE875" s="59"/>
      <c r="AF875" s="59"/>
      <c r="AG875" s="59"/>
      <c r="AH875" s="65"/>
      <c r="BF875" s="65"/>
      <c r="BG875" s="65"/>
      <c r="BI875" s="65"/>
    </row>
    <row r="876" spans="4:61">
      <c r="D876" s="11" t="str">
        <f t="shared" si="133"/>
        <v/>
      </c>
      <c r="E876" s="11" t="str">
        <f t="shared" si="127"/>
        <v/>
      </c>
      <c r="F876" s="55" t="str">
        <f t="shared" si="128"/>
        <v/>
      </c>
      <c r="G876" s="14" t="str">
        <f t="shared" si="129"/>
        <v/>
      </c>
      <c r="H876" s="55" t="str">
        <f t="shared" si="130"/>
        <v/>
      </c>
      <c r="I876" s="11"/>
      <c r="J876" s="157"/>
      <c r="K876" s="11">
        <f t="shared" si="131"/>
        <v>0</v>
      </c>
      <c r="L876" s="55" t="str">
        <f t="shared" si="132"/>
        <v/>
      </c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AA876" s="59"/>
      <c r="AB876" s="59"/>
      <c r="AC876" s="59"/>
      <c r="AD876" s="59"/>
      <c r="AE876" s="59"/>
      <c r="AF876" s="59"/>
      <c r="AG876" s="59"/>
      <c r="AH876" s="65"/>
      <c r="BF876" s="65"/>
      <c r="BG876" s="65"/>
      <c r="BI876" s="65"/>
    </row>
    <row r="877" spans="4:61">
      <c r="D877" s="11" t="str">
        <f t="shared" si="133"/>
        <v/>
      </c>
      <c r="E877" s="11" t="str">
        <f t="shared" si="127"/>
        <v/>
      </c>
      <c r="F877" s="55" t="str">
        <f t="shared" si="128"/>
        <v/>
      </c>
      <c r="G877" s="14" t="str">
        <f t="shared" si="129"/>
        <v/>
      </c>
      <c r="H877" s="55" t="str">
        <f t="shared" si="130"/>
        <v/>
      </c>
      <c r="I877" s="11"/>
      <c r="J877" s="157"/>
      <c r="K877" s="11">
        <f t="shared" si="131"/>
        <v>0</v>
      </c>
      <c r="L877" s="55" t="str">
        <f t="shared" si="132"/>
        <v/>
      </c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AA877" s="59"/>
      <c r="AB877" s="59"/>
      <c r="AC877" s="59"/>
      <c r="AD877" s="59"/>
      <c r="AE877" s="59"/>
      <c r="AF877" s="59"/>
      <c r="AG877" s="59"/>
      <c r="AH877" s="65"/>
      <c r="BF877" s="65"/>
      <c r="BG877" s="65"/>
      <c r="BI877" s="65"/>
    </row>
    <row r="878" spans="4:61">
      <c r="D878" s="11" t="str">
        <f t="shared" si="133"/>
        <v/>
      </c>
      <c r="E878" s="11" t="str">
        <f t="shared" si="127"/>
        <v/>
      </c>
      <c r="F878" s="55" t="str">
        <f t="shared" si="128"/>
        <v/>
      </c>
      <c r="G878" s="14" t="str">
        <f t="shared" si="129"/>
        <v/>
      </c>
      <c r="H878" s="55" t="str">
        <f t="shared" si="130"/>
        <v/>
      </c>
      <c r="I878" s="11"/>
      <c r="J878" s="157"/>
      <c r="K878" s="11">
        <f t="shared" si="131"/>
        <v>0</v>
      </c>
      <c r="L878" s="55" t="str">
        <f t="shared" si="132"/>
        <v/>
      </c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AA878" s="59"/>
      <c r="AB878" s="59"/>
      <c r="AC878" s="59"/>
      <c r="AD878" s="59"/>
      <c r="AE878" s="59"/>
      <c r="AF878" s="59"/>
      <c r="AG878" s="59"/>
      <c r="AH878" s="65"/>
      <c r="BF878" s="65"/>
      <c r="BG878" s="65"/>
      <c r="BI878" s="65"/>
    </row>
    <row r="879" spans="4:61">
      <c r="D879" s="11" t="str">
        <f t="shared" si="133"/>
        <v/>
      </c>
      <c r="E879" s="11" t="str">
        <f t="shared" si="127"/>
        <v/>
      </c>
      <c r="F879" s="55" t="str">
        <f t="shared" si="128"/>
        <v/>
      </c>
      <c r="G879" s="14" t="str">
        <f t="shared" si="129"/>
        <v/>
      </c>
      <c r="H879" s="55" t="str">
        <f t="shared" si="130"/>
        <v/>
      </c>
      <c r="I879" s="11"/>
      <c r="J879" s="157"/>
      <c r="K879" s="11">
        <f t="shared" si="131"/>
        <v>0</v>
      </c>
      <c r="L879" s="55" t="str">
        <f t="shared" si="132"/>
        <v/>
      </c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AA879" s="59"/>
      <c r="AB879" s="59"/>
      <c r="AC879" s="59"/>
      <c r="AD879" s="59"/>
      <c r="AE879" s="59"/>
      <c r="AF879" s="59"/>
      <c r="AG879" s="59"/>
      <c r="AH879" s="65"/>
      <c r="BF879" s="65"/>
      <c r="BG879" s="65"/>
      <c r="BI879" s="65"/>
    </row>
    <row r="880" spans="4:61">
      <c r="D880" s="11" t="str">
        <f t="shared" si="133"/>
        <v/>
      </c>
      <c r="E880" s="11" t="str">
        <f t="shared" si="127"/>
        <v/>
      </c>
      <c r="F880" s="55" t="str">
        <f t="shared" si="128"/>
        <v/>
      </c>
      <c r="G880" s="14" t="str">
        <f t="shared" si="129"/>
        <v/>
      </c>
      <c r="H880" s="55" t="str">
        <f t="shared" si="130"/>
        <v/>
      </c>
      <c r="I880" s="11"/>
      <c r="J880" s="157"/>
      <c r="K880" s="11">
        <f t="shared" si="131"/>
        <v>0</v>
      </c>
      <c r="L880" s="55" t="str">
        <f t="shared" si="132"/>
        <v/>
      </c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AA880" s="59"/>
      <c r="AB880" s="59"/>
      <c r="AC880" s="59"/>
      <c r="AD880" s="59"/>
      <c r="AE880" s="59"/>
      <c r="AF880" s="59"/>
      <c r="AG880" s="59"/>
      <c r="AH880" s="65"/>
      <c r="BF880" s="65"/>
      <c r="BG880" s="65"/>
      <c r="BI880" s="65"/>
    </row>
    <row r="881" spans="4:61">
      <c r="D881" s="11" t="str">
        <f t="shared" si="133"/>
        <v/>
      </c>
      <c r="E881" s="11" t="str">
        <f t="shared" si="127"/>
        <v/>
      </c>
      <c r="F881" s="55" t="str">
        <f t="shared" si="128"/>
        <v/>
      </c>
      <c r="G881" s="14" t="str">
        <f t="shared" si="129"/>
        <v/>
      </c>
      <c r="H881" s="55" t="str">
        <f t="shared" si="130"/>
        <v/>
      </c>
      <c r="I881" s="11"/>
      <c r="J881" s="157"/>
      <c r="K881" s="11">
        <f t="shared" si="131"/>
        <v>0</v>
      </c>
      <c r="L881" s="55" t="str">
        <f t="shared" si="132"/>
        <v/>
      </c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AA881" s="59"/>
      <c r="AB881" s="59"/>
      <c r="AC881" s="59"/>
      <c r="AD881" s="59"/>
      <c r="AE881" s="59"/>
      <c r="AF881" s="59"/>
      <c r="AG881" s="59"/>
      <c r="AH881" s="65"/>
      <c r="BF881" s="65"/>
      <c r="BG881" s="65"/>
      <c r="BI881" s="65"/>
    </row>
    <row r="882" spans="4:61">
      <c r="D882" s="11" t="str">
        <f t="shared" si="133"/>
        <v/>
      </c>
      <c r="E882" s="11" t="str">
        <f t="shared" si="127"/>
        <v/>
      </c>
      <c r="F882" s="55" t="str">
        <f t="shared" si="128"/>
        <v/>
      </c>
      <c r="G882" s="14" t="str">
        <f t="shared" si="129"/>
        <v/>
      </c>
      <c r="H882" s="55" t="str">
        <f t="shared" si="130"/>
        <v/>
      </c>
      <c r="I882" s="11"/>
      <c r="J882" s="157"/>
      <c r="K882" s="11">
        <f t="shared" si="131"/>
        <v>0</v>
      </c>
      <c r="L882" s="55" t="str">
        <f t="shared" si="132"/>
        <v/>
      </c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AA882" s="59"/>
      <c r="AB882" s="59"/>
      <c r="AC882" s="59"/>
      <c r="AD882" s="59"/>
      <c r="AE882" s="59"/>
      <c r="AF882" s="59"/>
      <c r="AG882" s="59"/>
      <c r="AH882" s="65"/>
      <c r="BF882" s="65"/>
      <c r="BG882" s="65"/>
      <c r="BI882" s="65"/>
    </row>
    <row r="883" spans="4:61">
      <c r="D883" s="11" t="str">
        <f t="shared" si="133"/>
        <v/>
      </c>
      <c r="E883" s="11" t="str">
        <f t="shared" si="127"/>
        <v/>
      </c>
      <c r="F883" s="55" t="str">
        <f t="shared" si="128"/>
        <v/>
      </c>
      <c r="G883" s="14" t="str">
        <f t="shared" si="129"/>
        <v/>
      </c>
      <c r="H883" s="55" t="str">
        <f t="shared" si="130"/>
        <v/>
      </c>
      <c r="I883" s="11"/>
      <c r="J883" s="157"/>
      <c r="K883" s="11">
        <f t="shared" si="131"/>
        <v>0</v>
      </c>
      <c r="L883" s="55" t="str">
        <f t="shared" si="132"/>
        <v/>
      </c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AA883" s="59"/>
      <c r="AB883" s="59"/>
      <c r="AC883" s="59"/>
      <c r="AD883" s="59"/>
      <c r="AE883" s="59"/>
      <c r="AF883" s="59"/>
      <c r="AG883" s="59"/>
      <c r="AH883" s="65"/>
      <c r="BF883" s="65"/>
      <c r="BG883" s="65"/>
      <c r="BI883" s="65"/>
    </row>
    <row r="884" spans="4:61">
      <c r="D884" s="11" t="str">
        <f t="shared" si="133"/>
        <v/>
      </c>
      <c r="E884" s="11" t="str">
        <f t="shared" si="127"/>
        <v/>
      </c>
      <c r="F884" s="55" t="str">
        <f t="shared" si="128"/>
        <v/>
      </c>
      <c r="G884" s="14" t="str">
        <f t="shared" si="129"/>
        <v/>
      </c>
      <c r="H884" s="55" t="str">
        <f t="shared" si="130"/>
        <v/>
      </c>
      <c r="I884" s="11"/>
      <c r="J884" s="157"/>
      <c r="K884" s="11">
        <f t="shared" si="131"/>
        <v>0</v>
      </c>
      <c r="L884" s="55" t="str">
        <f t="shared" si="132"/>
        <v/>
      </c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AA884" s="59"/>
      <c r="AB884" s="59"/>
      <c r="AC884" s="59"/>
      <c r="AD884" s="59"/>
      <c r="AE884" s="59"/>
      <c r="AF884" s="59"/>
      <c r="AG884" s="59"/>
      <c r="AH884" s="65"/>
      <c r="BF884" s="65"/>
      <c r="BG884" s="65"/>
      <c r="BI884" s="65"/>
    </row>
    <row r="885" spans="4:61">
      <c r="D885" s="11" t="str">
        <f t="shared" si="133"/>
        <v/>
      </c>
      <c r="E885" s="11" t="str">
        <f t="shared" si="127"/>
        <v/>
      </c>
      <c r="F885" s="55" t="str">
        <f t="shared" si="128"/>
        <v/>
      </c>
      <c r="G885" s="14" t="str">
        <f t="shared" si="129"/>
        <v/>
      </c>
      <c r="H885" s="55" t="str">
        <f t="shared" si="130"/>
        <v/>
      </c>
      <c r="I885" s="11"/>
      <c r="J885" s="157"/>
      <c r="K885" s="11">
        <f t="shared" si="131"/>
        <v>0</v>
      </c>
      <c r="L885" s="55" t="str">
        <f t="shared" si="132"/>
        <v/>
      </c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AA885" s="59"/>
      <c r="AB885" s="59"/>
      <c r="AC885" s="59"/>
      <c r="AD885" s="59"/>
      <c r="AE885" s="59"/>
      <c r="AF885" s="59"/>
      <c r="AG885" s="59"/>
      <c r="AH885" s="65"/>
      <c r="BF885" s="65"/>
      <c r="BG885" s="65"/>
      <c r="BI885" s="65"/>
    </row>
    <row r="886" spans="4:61">
      <c r="D886" s="11" t="str">
        <f t="shared" si="133"/>
        <v/>
      </c>
      <c r="E886" s="11" t="str">
        <f t="shared" si="127"/>
        <v/>
      </c>
      <c r="F886" s="55" t="str">
        <f t="shared" si="128"/>
        <v/>
      </c>
      <c r="G886" s="14" t="str">
        <f t="shared" si="129"/>
        <v/>
      </c>
      <c r="H886" s="55" t="str">
        <f t="shared" si="130"/>
        <v/>
      </c>
      <c r="I886" s="11"/>
      <c r="J886" s="157"/>
      <c r="K886" s="11">
        <f t="shared" si="131"/>
        <v>0</v>
      </c>
      <c r="L886" s="55" t="str">
        <f t="shared" si="132"/>
        <v/>
      </c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AA886" s="59"/>
      <c r="AB886" s="59"/>
      <c r="AC886" s="59"/>
      <c r="AD886" s="59"/>
      <c r="AE886" s="59"/>
      <c r="AF886" s="59"/>
      <c r="AG886" s="59"/>
      <c r="AH886" s="65"/>
      <c r="BF886" s="65"/>
      <c r="BG886" s="65"/>
      <c r="BI886" s="65"/>
    </row>
    <row r="887" spans="4:61">
      <c r="D887" s="11" t="str">
        <f t="shared" si="133"/>
        <v/>
      </c>
      <c r="E887" s="11" t="str">
        <f t="shared" si="127"/>
        <v/>
      </c>
      <c r="F887" s="55" t="str">
        <f t="shared" si="128"/>
        <v/>
      </c>
      <c r="G887" s="14" t="str">
        <f t="shared" si="129"/>
        <v/>
      </c>
      <c r="H887" s="55" t="str">
        <f t="shared" si="130"/>
        <v/>
      </c>
      <c r="I887" s="11"/>
      <c r="J887" s="157"/>
      <c r="K887" s="11">
        <f t="shared" si="131"/>
        <v>0</v>
      </c>
      <c r="L887" s="55" t="str">
        <f t="shared" si="132"/>
        <v/>
      </c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AA887" s="59"/>
      <c r="AB887" s="59"/>
      <c r="AC887" s="59"/>
      <c r="AD887" s="59"/>
      <c r="AE887" s="59"/>
      <c r="AF887" s="59"/>
      <c r="AG887" s="59"/>
      <c r="AH887" s="65"/>
      <c r="BF887" s="65"/>
      <c r="BG887" s="65"/>
      <c r="BI887" s="65"/>
    </row>
    <row r="888" spans="4:61">
      <c r="D888" s="11" t="str">
        <f t="shared" si="133"/>
        <v/>
      </c>
      <c r="E888" s="11" t="str">
        <f t="shared" si="127"/>
        <v/>
      </c>
      <c r="F888" s="55" t="str">
        <f t="shared" si="128"/>
        <v/>
      </c>
      <c r="G888" s="14" t="str">
        <f t="shared" si="129"/>
        <v/>
      </c>
      <c r="H888" s="55" t="str">
        <f t="shared" si="130"/>
        <v/>
      </c>
      <c r="I888" s="11"/>
      <c r="J888" s="157"/>
      <c r="K888" s="11">
        <f t="shared" si="131"/>
        <v>0</v>
      </c>
      <c r="L888" s="55" t="str">
        <f t="shared" si="132"/>
        <v/>
      </c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AA888" s="59"/>
      <c r="AB888" s="59"/>
      <c r="AC888" s="59"/>
      <c r="AD888" s="59"/>
      <c r="AE888" s="59"/>
      <c r="AF888" s="59"/>
      <c r="AG888" s="59"/>
      <c r="AH888" s="65"/>
      <c r="BF888" s="65"/>
      <c r="BG888" s="65"/>
      <c r="BI888" s="65"/>
    </row>
    <row r="889" spans="4:61">
      <c r="D889" s="11" t="str">
        <f t="shared" si="133"/>
        <v/>
      </c>
      <c r="E889" s="11" t="str">
        <f t="shared" si="127"/>
        <v/>
      </c>
      <c r="F889" s="55" t="str">
        <f t="shared" si="128"/>
        <v/>
      </c>
      <c r="G889" s="14" t="str">
        <f t="shared" si="129"/>
        <v/>
      </c>
      <c r="H889" s="55" t="str">
        <f t="shared" si="130"/>
        <v/>
      </c>
      <c r="I889" s="11"/>
      <c r="J889" s="157"/>
      <c r="K889" s="11">
        <f t="shared" si="131"/>
        <v>0</v>
      </c>
      <c r="L889" s="55" t="str">
        <f t="shared" si="132"/>
        <v/>
      </c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AA889" s="59"/>
      <c r="AB889" s="59"/>
      <c r="AC889" s="59"/>
      <c r="AD889" s="59"/>
      <c r="AE889" s="59"/>
      <c r="AF889" s="59"/>
      <c r="AG889" s="59"/>
      <c r="AH889" s="65"/>
      <c r="BF889" s="65"/>
      <c r="BG889" s="65"/>
      <c r="BI889" s="65"/>
    </row>
    <row r="890" spans="4:61">
      <c r="D890" s="11" t="str">
        <f t="shared" si="133"/>
        <v/>
      </c>
      <c r="E890" s="11" t="str">
        <f t="shared" si="127"/>
        <v/>
      </c>
      <c r="F890" s="55" t="str">
        <f t="shared" si="128"/>
        <v/>
      </c>
      <c r="G890" s="14" t="str">
        <f t="shared" si="129"/>
        <v/>
      </c>
      <c r="H890" s="55" t="str">
        <f t="shared" si="130"/>
        <v/>
      </c>
      <c r="I890" s="11"/>
      <c r="J890" s="157"/>
      <c r="K890" s="11">
        <f t="shared" si="131"/>
        <v>0</v>
      </c>
      <c r="L890" s="55" t="str">
        <f t="shared" si="132"/>
        <v/>
      </c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AA890" s="59"/>
      <c r="AB890" s="59"/>
      <c r="AC890" s="59"/>
      <c r="AD890" s="59"/>
      <c r="AE890" s="59"/>
      <c r="AF890" s="59"/>
      <c r="AG890" s="59"/>
      <c r="AH890" s="65"/>
      <c r="BF890" s="65"/>
      <c r="BG890" s="65"/>
      <c r="BI890" s="65"/>
    </row>
    <row r="891" spans="4:61">
      <c r="D891" s="11" t="str">
        <f t="shared" si="133"/>
        <v/>
      </c>
      <c r="E891" s="11" t="str">
        <f t="shared" si="127"/>
        <v/>
      </c>
      <c r="F891" s="55" t="str">
        <f t="shared" si="128"/>
        <v/>
      </c>
      <c r="G891" s="14" t="str">
        <f t="shared" si="129"/>
        <v/>
      </c>
      <c r="H891" s="55" t="str">
        <f t="shared" si="130"/>
        <v/>
      </c>
      <c r="I891" s="11"/>
      <c r="J891" s="157"/>
      <c r="K891" s="11">
        <f t="shared" si="131"/>
        <v>0</v>
      </c>
      <c r="L891" s="55" t="str">
        <f t="shared" si="132"/>
        <v/>
      </c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AA891" s="59"/>
      <c r="AB891" s="59"/>
      <c r="AC891" s="59"/>
      <c r="AD891" s="59"/>
      <c r="AE891" s="59"/>
      <c r="AF891" s="59"/>
      <c r="AG891" s="59"/>
      <c r="AH891" s="65"/>
      <c r="BF891" s="65"/>
      <c r="BG891" s="65"/>
      <c r="BI891" s="65"/>
    </row>
    <row r="892" spans="4:61">
      <c r="D892" s="11" t="str">
        <f t="shared" si="133"/>
        <v/>
      </c>
      <c r="E892" s="11" t="str">
        <f t="shared" si="127"/>
        <v/>
      </c>
      <c r="F892" s="55" t="str">
        <f t="shared" si="128"/>
        <v/>
      </c>
      <c r="G892" s="14" t="str">
        <f t="shared" si="129"/>
        <v/>
      </c>
      <c r="H892" s="55" t="str">
        <f t="shared" si="130"/>
        <v/>
      </c>
      <c r="I892" s="11"/>
      <c r="J892" s="157"/>
      <c r="K892" s="11">
        <f t="shared" si="131"/>
        <v>0</v>
      </c>
      <c r="L892" s="55" t="str">
        <f t="shared" si="132"/>
        <v/>
      </c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AA892" s="59"/>
      <c r="AB892" s="59"/>
      <c r="AC892" s="59"/>
      <c r="AD892" s="59"/>
      <c r="AE892" s="59"/>
      <c r="AF892" s="59"/>
      <c r="AG892" s="59"/>
      <c r="AH892" s="65"/>
      <c r="BF892" s="65"/>
      <c r="BG892" s="65"/>
      <c r="BI892" s="65"/>
    </row>
    <row r="893" spans="4:61">
      <c r="D893" s="11" t="str">
        <f t="shared" si="133"/>
        <v/>
      </c>
      <c r="E893" s="11" t="str">
        <f t="shared" si="127"/>
        <v/>
      </c>
      <c r="F893" s="55" t="str">
        <f t="shared" si="128"/>
        <v/>
      </c>
      <c r="G893" s="14" t="str">
        <f t="shared" si="129"/>
        <v/>
      </c>
      <c r="H893" s="55" t="str">
        <f t="shared" si="130"/>
        <v/>
      </c>
      <c r="I893" s="11"/>
      <c r="J893" s="157"/>
      <c r="K893" s="11">
        <f t="shared" si="131"/>
        <v>0</v>
      </c>
      <c r="L893" s="55" t="str">
        <f t="shared" si="132"/>
        <v/>
      </c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AA893" s="59"/>
      <c r="AB893" s="59"/>
      <c r="AC893" s="59"/>
      <c r="AD893" s="59"/>
      <c r="AE893" s="59"/>
      <c r="AF893" s="59"/>
      <c r="AG893" s="59"/>
      <c r="AH893" s="65"/>
      <c r="BF893" s="65"/>
      <c r="BG893" s="65"/>
      <c r="BI893" s="65"/>
    </row>
    <row r="894" spans="4:61">
      <c r="D894" s="11" t="str">
        <f t="shared" si="133"/>
        <v/>
      </c>
      <c r="E894" s="11" t="str">
        <f t="shared" si="127"/>
        <v/>
      </c>
      <c r="F894" s="55" t="str">
        <f t="shared" si="128"/>
        <v/>
      </c>
      <c r="G894" s="14" t="str">
        <f t="shared" si="129"/>
        <v/>
      </c>
      <c r="H894" s="55" t="str">
        <f t="shared" si="130"/>
        <v/>
      </c>
      <c r="I894" s="11"/>
      <c r="J894" s="157"/>
      <c r="K894" s="11">
        <f t="shared" si="131"/>
        <v>0</v>
      </c>
      <c r="L894" s="55" t="str">
        <f t="shared" si="132"/>
        <v/>
      </c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AA894" s="59"/>
      <c r="AB894" s="59"/>
      <c r="AC894" s="59"/>
      <c r="AD894" s="59"/>
      <c r="AE894" s="59"/>
      <c r="AF894" s="59"/>
      <c r="AG894" s="59"/>
      <c r="AH894" s="65"/>
      <c r="BF894" s="65"/>
      <c r="BG894" s="65"/>
      <c r="BI894" s="65"/>
    </row>
    <row r="895" spans="4:61">
      <c r="D895" s="11" t="str">
        <f t="shared" si="133"/>
        <v/>
      </c>
      <c r="E895" s="11" t="str">
        <f t="shared" si="127"/>
        <v/>
      </c>
      <c r="F895" s="55" t="str">
        <f t="shared" si="128"/>
        <v/>
      </c>
      <c r="G895" s="14" t="str">
        <f t="shared" si="129"/>
        <v/>
      </c>
      <c r="H895" s="55" t="str">
        <f t="shared" si="130"/>
        <v/>
      </c>
      <c r="I895" s="11"/>
      <c r="J895" s="157"/>
      <c r="K895" s="11">
        <f t="shared" si="131"/>
        <v>0</v>
      </c>
      <c r="L895" s="55" t="str">
        <f t="shared" si="132"/>
        <v/>
      </c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AA895" s="59"/>
      <c r="AB895" s="59"/>
      <c r="AC895" s="59"/>
      <c r="AD895" s="59"/>
      <c r="AE895" s="59"/>
      <c r="AF895" s="59"/>
      <c r="AG895" s="59"/>
      <c r="AH895" s="65"/>
      <c r="BF895" s="65"/>
      <c r="BG895" s="65"/>
      <c r="BI895" s="65"/>
    </row>
    <row r="896" spans="4:61">
      <c r="D896" s="11" t="str">
        <f t="shared" si="133"/>
        <v/>
      </c>
      <c r="E896" s="11" t="str">
        <f t="shared" si="127"/>
        <v/>
      </c>
      <c r="F896" s="55" t="str">
        <f t="shared" si="128"/>
        <v/>
      </c>
      <c r="G896" s="14" t="str">
        <f t="shared" si="129"/>
        <v/>
      </c>
      <c r="H896" s="55" t="str">
        <f t="shared" si="130"/>
        <v/>
      </c>
      <c r="I896" s="11"/>
      <c r="J896" s="157"/>
      <c r="K896" s="11">
        <f t="shared" si="131"/>
        <v>0</v>
      </c>
      <c r="L896" s="55" t="str">
        <f t="shared" si="132"/>
        <v/>
      </c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AA896" s="59"/>
      <c r="AB896" s="59"/>
      <c r="AC896" s="59"/>
      <c r="AD896" s="59"/>
      <c r="AE896" s="59"/>
      <c r="AF896" s="59"/>
      <c r="AG896" s="59"/>
      <c r="AH896" s="65"/>
      <c r="BF896" s="65"/>
      <c r="BG896" s="65"/>
      <c r="BI896" s="65"/>
    </row>
    <row r="897" spans="4:61">
      <c r="D897" s="11" t="str">
        <f t="shared" si="133"/>
        <v/>
      </c>
      <c r="E897" s="11" t="str">
        <f t="shared" si="127"/>
        <v/>
      </c>
      <c r="F897" s="55" t="str">
        <f t="shared" si="128"/>
        <v/>
      </c>
      <c r="G897" s="14" t="str">
        <f t="shared" si="129"/>
        <v/>
      </c>
      <c r="H897" s="55" t="str">
        <f t="shared" si="130"/>
        <v/>
      </c>
      <c r="I897" s="11"/>
      <c r="J897" s="157"/>
      <c r="K897" s="11">
        <f t="shared" si="131"/>
        <v>0</v>
      </c>
      <c r="L897" s="55" t="str">
        <f t="shared" si="132"/>
        <v/>
      </c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AA897" s="59"/>
      <c r="AB897" s="59"/>
      <c r="AC897" s="59"/>
      <c r="AD897" s="59"/>
      <c r="AE897" s="59"/>
      <c r="AF897" s="59"/>
      <c r="AG897" s="59"/>
      <c r="AH897" s="65"/>
      <c r="BF897" s="65"/>
      <c r="BG897" s="65"/>
      <c r="BI897" s="65"/>
    </row>
    <row r="898" spans="4:61">
      <c r="D898" s="11" t="str">
        <f t="shared" si="133"/>
        <v/>
      </c>
      <c r="E898" s="11" t="str">
        <f t="shared" si="127"/>
        <v/>
      </c>
      <c r="F898" s="55" t="str">
        <f t="shared" si="128"/>
        <v/>
      </c>
      <c r="G898" s="14" t="str">
        <f t="shared" si="129"/>
        <v/>
      </c>
      <c r="H898" s="55" t="str">
        <f t="shared" si="130"/>
        <v/>
      </c>
      <c r="I898" s="11"/>
      <c r="J898" s="157"/>
      <c r="K898" s="11">
        <f t="shared" si="131"/>
        <v>0</v>
      </c>
      <c r="L898" s="55" t="str">
        <f t="shared" si="132"/>
        <v/>
      </c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AA898" s="59"/>
      <c r="AB898" s="59"/>
      <c r="AC898" s="59"/>
      <c r="AD898" s="59"/>
      <c r="AE898" s="59"/>
      <c r="AF898" s="59"/>
      <c r="AG898" s="59"/>
      <c r="AH898" s="65"/>
      <c r="BF898" s="65"/>
      <c r="BG898" s="65"/>
      <c r="BI898" s="65"/>
    </row>
    <row r="899" spans="4:61">
      <c r="D899" s="11" t="str">
        <f t="shared" si="133"/>
        <v/>
      </c>
      <c r="E899" s="11" t="str">
        <f t="shared" si="127"/>
        <v/>
      </c>
      <c r="F899" s="55" t="str">
        <f t="shared" si="128"/>
        <v/>
      </c>
      <c r="G899" s="14" t="str">
        <f t="shared" si="129"/>
        <v/>
      </c>
      <c r="H899" s="55" t="str">
        <f t="shared" si="130"/>
        <v/>
      </c>
      <c r="I899" s="11"/>
      <c r="J899" s="157"/>
      <c r="K899" s="11">
        <f t="shared" si="131"/>
        <v>0</v>
      </c>
      <c r="L899" s="55" t="str">
        <f t="shared" si="132"/>
        <v/>
      </c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AA899" s="59"/>
      <c r="AB899" s="59"/>
      <c r="AC899" s="59"/>
      <c r="AD899" s="59"/>
      <c r="AE899" s="59"/>
      <c r="AF899" s="59"/>
      <c r="AG899" s="59"/>
      <c r="AH899" s="65"/>
      <c r="BF899" s="65"/>
      <c r="BG899" s="65"/>
      <c r="BI899" s="65"/>
    </row>
    <row r="900" spans="4:61">
      <c r="D900" s="11" t="str">
        <f t="shared" si="133"/>
        <v/>
      </c>
      <c r="E900" s="11" t="str">
        <f t="shared" ref="E900:E963" si="134">IF(D900="","",IF(ISERROR(INDEX($A$19:$B$28,MATCH(D900,$A$19:$A$28,0),2)),0,INDEX($A$19:$B$28,MATCH(D900,$A$19:$A$28,0),2)))</f>
        <v/>
      </c>
      <c r="F900" s="55" t="str">
        <f t="shared" ref="F900:F963" si="135">IF(D900="","",IF(emi&gt;(L899*(1+rate/freq)),IF((L899*(1+rate/freq))&lt;0,0,(L899*(1+rate/freq))),emi))</f>
        <v/>
      </c>
      <c r="G900" s="14" t="str">
        <f t="shared" ref="G900:G963" si="136">IF(D900="","",IF(L899&lt;0,0,L899)*rate/freq)</f>
        <v/>
      </c>
      <c r="H900" s="55" t="str">
        <f t="shared" si="130"/>
        <v/>
      </c>
      <c r="I900" s="11"/>
      <c r="J900" s="157"/>
      <c r="K900" s="11">
        <f t="shared" si="131"/>
        <v>0</v>
      </c>
      <c r="L900" s="55" t="str">
        <f t="shared" si="132"/>
        <v/>
      </c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AA900" s="59"/>
      <c r="AB900" s="59"/>
      <c r="AC900" s="59"/>
      <c r="AD900" s="59"/>
      <c r="AE900" s="59"/>
      <c r="AF900" s="59"/>
      <c r="AG900" s="59"/>
      <c r="AH900" s="65"/>
      <c r="BF900" s="65"/>
      <c r="BG900" s="65"/>
      <c r="BI900" s="65"/>
    </row>
    <row r="901" spans="4:61">
      <c r="D901" s="11" t="str">
        <f t="shared" si="133"/>
        <v/>
      </c>
      <c r="E901" s="11" t="str">
        <f t="shared" si="134"/>
        <v/>
      </c>
      <c r="F901" s="55" t="str">
        <f t="shared" si="135"/>
        <v/>
      </c>
      <c r="G901" s="14" t="str">
        <f t="shared" si="136"/>
        <v/>
      </c>
      <c r="H901" s="55" t="str">
        <f t="shared" ref="H901:H964" si="137">IF(D901="","",F901-G901)</f>
        <v/>
      </c>
      <c r="I901" s="11"/>
      <c r="J901" s="157"/>
      <c r="K901" s="11">
        <f t="shared" ref="K901:K964" si="138">IF(L900=0,0,J901)</f>
        <v>0</v>
      </c>
      <c r="L901" s="55" t="str">
        <f t="shared" ref="L901:L964" si="139">IF(D901="","",IF(L900&lt;=0,0,IF(L900+E901-H901-I901-K901&lt;0,0,L900+E901-H901-I901-K901)))</f>
        <v/>
      </c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AA901" s="59"/>
      <c r="AB901" s="59"/>
      <c r="AC901" s="59"/>
      <c r="AD901" s="59"/>
      <c r="AE901" s="59"/>
      <c r="AF901" s="59"/>
      <c r="AG901" s="59"/>
      <c r="AH901" s="65"/>
      <c r="BF901" s="65"/>
      <c r="BG901" s="65"/>
      <c r="BI901" s="65"/>
    </row>
    <row r="902" spans="4:61">
      <c r="D902" s="11" t="str">
        <f t="shared" si="133"/>
        <v/>
      </c>
      <c r="E902" s="11" t="str">
        <f t="shared" si="134"/>
        <v/>
      </c>
      <c r="F902" s="55" t="str">
        <f t="shared" si="135"/>
        <v/>
      </c>
      <c r="G902" s="14" t="str">
        <f t="shared" si="136"/>
        <v/>
      </c>
      <c r="H902" s="55" t="str">
        <f t="shared" si="137"/>
        <v/>
      </c>
      <c r="I902" s="11"/>
      <c r="J902" s="157"/>
      <c r="K902" s="11">
        <f t="shared" si="138"/>
        <v>0</v>
      </c>
      <c r="L902" s="55" t="str">
        <f t="shared" si="139"/>
        <v/>
      </c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AA902" s="59"/>
      <c r="AB902" s="59"/>
      <c r="AC902" s="59"/>
      <c r="AD902" s="59"/>
      <c r="AE902" s="59"/>
      <c r="AF902" s="59"/>
      <c r="AG902" s="59"/>
      <c r="AH902" s="65"/>
      <c r="BF902" s="65"/>
      <c r="BG902" s="65"/>
      <c r="BI902" s="65"/>
    </row>
    <row r="903" spans="4:61">
      <c r="D903" s="11" t="str">
        <f t="shared" si="133"/>
        <v/>
      </c>
      <c r="E903" s="11" t="str">
        <f t="shared" si="134"/>
        <v/>
      </c>
      <c r="F903" s="55" t="str">
        <f t="shared" si="135"/>
        <v/>
      </c>
      <c r="G903" s="14" t="str">
        <f t="shared" si="136"/>
        <v/>
      </c>
      <c r="H903" s="55" t="str">
        <f t="shared" si="137"/>
        <v/>
      </c>
      <c r="I903" s="11"/>
      <c r="J903" s="157"/>
      <c r="K903" s="11">
        <f t="shared" si="138"/>
        <v>0</v>
      </c>
      <c r="L903" s="55" t="str">
        <f t="shared" si="139"/>
        <v/>
      </c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AA903" s="59"/>
      <c r="AB903" s="59"/>
      <c r="AC903" s="59"/>
      <c r="AD903" s="59"/>
      <c r="AE903" s="59"/>
      <c r="AF903" s="59"/>
      <c r="AG903" s="59"/>
      <c r="AH903" s="65"/>
      <c r="BF903" s="65"/>
      <c r="BG903" s="65"/>
      <c r="BI903" s="65"/>
    </row>
    <row r="904" spans="4:61">
      <c r="D904" s="11" t="str">
        <f t="shared" si="133"/>
        <v/>
      </c>
      <c r="E904" s="11" t="str">
        <f t="shared" si="134"/>
        <v/>
      </c>
      <c r="F904" s="55" t="str">
        <f t="shared" si="135"/>
        <v/>
      </c>
      <c r="G904" s="14" t="str">
        <f t="shared" si="136"/>
        <v/>
      </c>
      <c r="H904" s="55" t="str">
        <f t="shared" si="137"/>
        <v/>
      </c>
      <c r="I904" s="11"/>
      <c r="J904" s="157"/>
      <c r="K904" s="11">
        <f t="shared" si="138"/>
        <v>0</v>
      </c>
      <c r="L904" s="55" t="str">
        <f t="shared" si="139"/>
        <v/>
      </c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AA904" s="59"/>
      <c r="AB904" s="59"/>
      <c r="AC904" s="59"/>
      <c r="AD904" s="59"/>
      <c r="AE904" s="59"/>
      <c r="AF904" s="59"/>
      <c r="AG904" s="59"/>
      <c r="AH904" s="65"/>
      <c r="BF904" s="65"/>
      <c r="BG904" s="65"/>
      <c r="BI904" s="65"/>
    </row>
    <row r="905" spans="4:61">
      <c r="D905" s="11" t="str">
        <f t="shared" si="133"/>
        <v/>
      </c>
      <c r="E905" s="11" t="str">
        <f t="shared" si="134"/>
        <v/>
      </c>
      <c r="F905" s="55" t="str">
        <f t="shared" si="135"/>
        <v/>
      </c>
      <c r="G905" s="14" t="str">
        <f t="shared" si="136"/>
        <v/>
      </c>
      <c r="H905" s="55" t="str">
        <f t="shared" si="137"/>
        <v/>
      </c>
      <c r="I905" s="11"/>
      <c r="J905" s="157"/>
      <c r="K905" s="11">
        <f t="shared" si="138"/>
        <v>0</v>
      </c>
      <c r="L905" s="55" t="str">
        <f t="shared" si="139"/>
        <v/>
      </c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AA905" s="59"/>
      <c r="AB905" s="59"/>
      <c r="AC905" s="59"/>
      <c r="AD905" s="59"/>
      <c r="AE905" s="59"/>
      <c r="AF905" s="59"/>
      <c r="AG905" s="59"/>
      <c r="AH905" s="65"/>
      <c r="BF905" s="65"/>
      <c r="BG905" s="65"/>
      <c r="BI905" s="65"/>
    </row>
    <row r="906" spans="4:61">
      <c r="D906" s="11" t="str">
        <f t="shared" si="133"/>
        <v/>
      </c>
      <c r="E906" s="11" t="str">
        <f t="shared" si="134"/>
        <v/>
      </c>
      <c r="F906" s="55" t="str">
        <f t="shared" si="135"/>
        <v/>
      </c>
      <c r="G906" s="14" t="str">
        <f t="shared" si="136"/>
        <v/>
      </c>
      <c r="H906" s="55" t="str">
        <f t="shared" si="137"/>
        <v/>
      </c>
      <c r="I906" s="11"/>
      <c r="J906" s="157"/>
      <c r="K906" s="11">
        <f t="shared" si="138"/>
        <v>0</v>
      </c>
      <c r="L906" s="55" t="str">
        <f t="shared" si="139"/>
        <v/>
      </c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AA906" s="59"/>
      <c r="AB906" s="59"/>
      <c r="AC906" s="59"/>
      <c r="AD906" s="59"/>
      <c r="AE906" s="59"/>
      <c r="AF906" s="59"/>
      <c r="AG906" s="59"/>
      <c r="AH906" s="65"/>
      <c r="BF906" s="65"/>
      <c r="BG906" s="65"/>
      <c r="BI906" s="65"/>
    </row>
    <row r="907" spans="4:61">
      <c r="D907" s="11" t="str">
        <f t="shared" si="133"/>
        <v/>
      </c>
      <c r="E907" s="11" t="str">
        <f t="shared" si="134"/>
        <v/>
      </c>
      <c r="F907" s="55" t="str">
        <f t="shared" si="135"/>
        <v/>
      </c>
      <c r="G907" s="14" t="str">
        <f t="shared" si="136"/>
        <v/>
      </c>
      <c r="H907" s="55" t="str">
        <f t="shared" si="137"/>
        <v/>
      </c>
      <c r="I907" s="11"/>
      <c r="J907" s="157"/>
      <c r="K907" s="11">
        <f t="shared" si="138"/>
        <v>0</v>
      </c>
      <c r="L907" s="55" t="str">
        <f t="shared" si="139"/>
        <v/>
      </c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AA907" s="59"/>
      <c r="AB907" s="59"/>
      <c r="AC907" s="59"/>
      <c r="AD907" s="59"/>
      <c r="AE907" s="59"/>
      <c r="AF907" s="59"/>
      <c r="AG907" s="59"/>
      <c r="AH907" s="65"/>
      <c r="BF907" s="65"/>
      <c r="BG907" s="65"/>
      <c r="BI907" s="65"/>
    </row>
    <row r="908" spans="4:61">
      <c r="D908" s="11" t="str">
        <f t="shared" si="133"/>
        <v/>
      </c>
      <c r="E908" s="11" t="str">
        <f t="shared" si="134"/>
        <v/>
      </c>
      <c r="F908" s="55" t="str">
        <f t="shared" si="135"/>
        <v/>
      </c>
      <c r="G908" s="14" t="str">
        <f t="shared" si="136"/>
        <v/>
      </c>
      <c r="H908" s="55" t="str">
        <f t="shared" si="137"/>
        <v/>
      </c>
      <c r="I908" s="11"/>
      <c r="J908" s="157"/>
      <c r="K908" s="11">
        <f t="shared" si="138"/>
        <v>0</v>
      </c>
      <c r="L908" s="55" t="str">
        <f t="shared" si="139"/>
        <v/>
      </c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AA908" s="59"/>
      <c r="AB908" s="59"/>
      <c r="AC908" s="59"/>
      <c r="AD908" s="59"/>
      <c r="AE908" s="59"/>
      <c r="AF908" s="59"/>
      <c r="AG908" s="59"/>
      <c r="AH908" s="65"/>
      <c r="BF908" s="65"/>
      <c r="BG908" s="65"/>
      <c r="BI908" s="65"/>
    </row>
    <row r="909" spans="4:61">
      <c r="D909" s="11" t="str">
        <f t="shared" si="133"/>
        <v/>
      </c>
      <c r="E909" s="11" t="str">
        <f t="shared" si="134"/>
        <v/>
      </c>
      <c r="F909" s="55" t="str">
        <f t="shared" si="135"/>
        <v/>
      </c>
      <c r="G909" s="14" t="str">
        <f t="shared" si="136"/>
        <v/>
      </c>
      <c r="H909" s="55" t="str">
        <f t="shared" si="137"/>
        <v/>
      </c>
      <c r="I909" s="11"/>
      <c r="J909" s="157"/>
      <c r="K909" s="11">
        <f t="shared" si="138"/>
        <v>0</v>
      </c>
      <c r="L909" s="55" t="str">
        <f t="shared" si="139"/>
        <v/>
      </c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AA909" s="59"/>
      <c r="AB909" s="59"/>
      <c r="AC909" s="59"/>
      <c r="AD909" s="59"/>
      <c r="AE909" s="59"/>
      <c r="AF909" s="59"/>
      <c r="AG909" s="59"/>
      <c r="AH909" s="65"/>
      <c r="BF909" s="65"/>
      <c r="BG909" s="65"/>
      <c r="BI909" s="65"/>
    </row>
    <row r="910" spans="4:61">
      <c r="D910" s="11" t="str">
        <f t="shared" si="133"/>
        <v/>
      </c>
      <c r="E910" s="11" t="str">
        <f t="shared" si="134"/>
        <v/>
      </c>
      <c r="F910" s="55" t="str">
        <f t="shared" si="135"/>
        <v/>
      </c>
      <c r="G910" s="14" t="str">
        <f t="shared" si="136"/>
        <v/>
      </c>
      <c r="H910" s="55" t="str">
        <f t="shared" si="137"/>
        <v/>
      </c>
      <c r="I910" s="11"/>
      <c r="J910" s="157"/>
      <c r="K910" s="11">
        <f t="shared" si="138"/>
        <v>0</v>
      </c>
      <c r="L910" s="55" t="str">
        <f t="shared" si="139"/>
        <v/>
      </c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AA910" s="59"/>
      <c r="AB910" s="59"/>
      <c r="AC910" s="59"/>
      <c r="AD910" s="59"/>
      <c r="AE910" s="59"/>
      <c r="AF910" s="59"/>
      <c r="AG910" s="59"/>
      <c r="AH910" s="65"/>
      <c r="BF910" s="65"/>
      <c r="BG910" s="65"/>
      <c r="BI910" s="65"/>
    </row>
    <row r="911" spans="4:61">
      <c r="D911" s="11" t="str">
        <f t="shared" si="133"/>
        <v/>
      </c>
      <c r="E911" s="11" t="str">
        <f t="shared" si="134"/>
        <v/>
      </c>
      <c r="F911" s="55" t="str">
        <f t="shared" si="135"/>
        <v/>
      </c>
      <c r="G911" s="14" t="str">
        <f t="shared" si="136"/>
        <v/>
      </c>
      <c r="H911" s="55" t="str">
        <f t="shared" si="137"/>
        <v/>
      </c>
      <c r="I911" s="11"/>
      <c r="J911" s="157"/>
      <c r="K911" s="11">
        <f t="shared" si="138"/>
        <v>0</v>
      </c>
      <c r="L911" s="55" t="str">
        <f t="shared" si="139"/>
        <v/>
      </c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AA911" s="59"/>
      <c r="AB911" s="59"/>
      <c r="AC911" s="59"/>
      <c r="AD911" s="59"/>
      <c r="AE911" s="59"/>
      <c r="AF911" s="59"/>
      <c r="AG911" s="59"/>
      <c r="AH911" s="65"/>
      <c r="BF911" s="65"/>
      <c r="BG911" s="65"/>
      <c r="BI911" s="65"/>
    </row>
    <row r="912" spans="4:61">
      <c r="D912" s="11" t="str">
        <f t="shared" si="133"/>
        <v/>
      </c>
      <c r="E912" s="11" t="str">
        <f t="shared" si="134"/>
        <v/>
      </c>
      <c r="F912" s="55" t="str">
        <f t="shared" si="135"/>
        <v/>
      </c>
      <c r="G912" s="14" t="str">
        <f t="shared" si="136"/>
        <v/>
      </c>
      <c r="H912" s="55" t="str">
        <f t="shared" si="137"/>
        <v/>
      </c>
      <c r="I912" s="11"/>
      <c r="J912" s="157"/>
      <c r="K912" s="11">
        <f t="shared" si="138"/>
        <v>0</v>
      </c>
      <c r="L912" s="55" t="str">
        <f t="shared" si="139"/>
        <v/>
      </c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AA912" s="59"/>
      <c r="AB912" s="59"/>
      <c r="AC912" s="59"/>
      <c r="AD912" s="59"/>
      <c r="AE912" s="59"/>
      <c r="AF912" s="59"/>
      <c r="AG912" s="59"/>
      <c r="AH912" s="65"/>
      <c r="BF912" s="65"/>
      <c r="BG912" s="65"/>
      <c r="BI912" s="65"/>
    </row>
    <row r="913" spans="4:61">
      <c r="D913" s="11" t="str">
        <f t="shared" si="133"/>
        <v/>
      </c>
      <c r="E913" s="11" t="str">
        <f t="shared" si="134"/>
        <v/>
      </c>
      <c r="F913" s="55" t="str">
        <f t="shared" si="135"/>
        <v/>
      </c>
      <c r="G913" s="14" t="str">
        <f t="shared" si="136"/>
        <v/>
      </c>
      <c r="H913" s="55" t="str">
        <f t="shared" si="137"/>
        <v/>
      </c>
      <c r="I913" s="11"/>
      <c r="J913" s="157"/>
      <c r="K913" s="11">
        <f t="shared" si="138"/>
        <v>0</v>
      </c>
      <c r="L913" s="55" t="str">
        <f t="shared" si="139"/>
        <v/>
      </c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AA913" s="59"/>
      <c r="AB913" s="59"/>
      <c r="AC913" s="59"/>
      <c r="AD913" s="59"/>
      <c r="AE913" s="59"/>
      <c r="AF913" s="59"/>
      <c r="AG913" s="59"/>
      <c r="AH913" s="65"/>
      <c r="BF913" s="65"/>
      <c r="BG913" s="65"/>
      <c r="BI913" s="65"/>
    </row>
    <row r="914" spans="4:61">
      <c r="D914" s="11" t="str">
        <f t="shared" si="133"/>
        <v/>
      </c>
      <c r="E914" s="11" t="str">
        <f t="shared" si="134"/>
        <v/>
      </c>
      <c r="F914" s="55" t="str">
        <f t="shared" si="135"/>
        <v/>
      </c>
      <c r="G914" s="14" t="str">
        <f t="shared" si="136"/>
        <v/>
      </c>
      <c r="H914" s="55" t="str">
        <f t="shared" si="137"/>
        <v/>
      </c>
      <c r="I914" s="11"/>
      <c r="J914" s="157"/>
      <c r="K914" s="11">
        <f t="shared" si="138"/>
        <v>0</v>
      </c>
      <c r="L914" s="55" t="str">
        <f t="shared" si="139"/>
        <v/>
      </c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AA914" s="59"/>
      <c r="AB914" s="59"/>
      <c r="AC914" s="59"/>
      <c r="AD914" s="59"/>
      <c r="AE914" s="59"/>
      <c r="AF914" s="59"/>
      <c r="AG914" s="59"/>
      <c r="AH914" s="65"/>
      <c r="BF914" s="65"/>
      <c r="BG914" s="65"/>
      <c r="BI914" s="65"/>
    </row>
    <row r="915" spans="4:61">
      <c r="D915" s="11" t="str">
        <f t="shared" si="133"/>
        <v/>
      </c>
      <c r="E915" s="11" t="str">
        <f t="shared" si="134"/>
        <v/>
      </c>
      <c r="F915" s="55" t="str">
        <f t="shared" si="135"/>
        <v/>
      </c>
      <c r="G915" s="14" t="str">
        <f t="shared" si="136"/>
        <v/>
      </c>
      <c r="H915" s="55" t="str">
        <f t="shared" si="137"/>
        <v/>
      </c>
      <c r="I915" s="11"/>
      <c r="J915" s="157"/>
      <c r="K915" s="11">
        <f t="shared" si="138"/>
        <v>0</v>
      </c>
      <c r="L915" s="55" t="str">
        <f t="shared" si="139"/>
        <v/>
      </c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AA915" s="59"/>
      <c r="AB915" s="59"/>
      <c r="AC915" s="59"/>
      <c r="AD915" s="59"/>
      <c r="AE915" s="59"/>
      <c r="AF915" s="59"/>
      <c r="AG915" s="59"/>
      <c r="AH915" s="65"/>
      <c r="BF915" s="65"/>
      <c r="BG915" s="65"/>
      <c r="BI915" s="65"/>
    </row>
    <row r="916" spans="4:61">
      <c r="D916" s="11" t="str">
        <f t="shared" si="133"/>
        <v/>
      </c>
      <c r="E916" s="11" t="str">
        <f t="shared" si="134"/>
        <v/>
      </c>
      <c r="F916" s="55" t="str">
        <f t="shared" si="135"/>
        <v/>
      </c>
      <c r="G916" s="14" t="str">
        <f t="shared" si="136"/>
        <v/>
      </c>
      <c r="H916" s="55" t="str">
        <f t="shared" si="137"/>
        <v/>
      </c>
      <c r="I916" s="11"/>
      <c r="J916" s="157"/>
      <c r="K916" s="11">
        <f t="shared" si="138"/>
        <v>0</v>
      </c>
      <c r="L916" s="55" t="str">
        <f t="shared" si="139"/>
        <v/>
      </c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AA916" s="59"/>
      <c r="AB916" s="59"/>
      <c r="AC916" s="59"/>
      <c r="AD916" s="59"/>
      <c r="AE916" s="59"/>
      <c r="AF916" s="59"/>
      <c r="AG916" s="59"/>
      <c r="AH916" s="65"/>
      <c r="BF916" s="65"/>
      <c r="BG916" s="65"/>
      <c r="BI916" s="65"/>
    </row>
    <row r="917" spans="4:61">
      <c r="D917" s="11" t="str">
        <f t="shared" si="133"/>
        <v/>
      </c>
      <c r="E917" s="11" t="str">
        <f t="shared" si="134"/>
        <v/>
      </c>
      <c r="F917" s="55" t="str">
        <f t="shared" si="135"/>
        <v/>
      </c>
      <c r="G917" s="14" t="str">
        <f t="shared" si="136"/>
        <v/>
      </c>
      <c r="H917" s="55" t="str">
        <f t="shared" si="137"/>
        <v/>
      </c>
      <c r="I917" s="11"/>
      <c r="J917" s="157"/>
      <c r="K917" s="11">
        <f t="shared" si="138"/>
        <v>0</v>
      </c>
      <c r="L917" s="55" t="str">
        <f t="shared" si="139"/>
        <v/>
      </c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AA917" s="59"/>
      <c r="AB917" s="59"/>
      <c r="AC917" s="59"/>
      <c r="AD917" s="59"/>
      <c r="AE917" s="59"/>
      <c r="AF917" s="59"/>
      <c r="AG917" s="59"/>
      <c r="AH917" s="65"/>
      <c r="BF917" s="65"/>
      <c r="BG917" s="65"/>
      <c r="BI917" s="65"/>
    </row>
    <row r="918" spans="4:61">
      <c r="D918" s="11" t="str">
        <f t="shared" si="133"/>
        <v/>
      </c>
      <c r="E918" s="11" t="str">
        <f t="shared" si="134"/>
        <v/>
      </c>
      <c r="F918" s="55" t="str">
        <f t="shared" si="135"/>
        <v/>
      </c>
      <c r="G918" s="14" t="str">
        <f t="shared" si="136"/>
        <v/>
      </c>
      <c r="H918" s="55" t="str">
        <f t="shared" si="137"/>
        <v/>
      </c>
      <c r="I918" s="11"/>
      <c r="J918" s="157"/>
      <c r="K918" s="11">
        <f t="shared" si="138"/>
        <v>0</v>
      </c>
      <c r="L918" s="55" t="str">
        <f t="shared" si="139"/>
        <v/>
      </c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AA918" s="59"/>
      <c r="AB918" s="59"/>
      <c r="AC918" s="59"/>
      <c r="AD918" s="59"/>
      <c r="AE918" s="59"/>
      <c r="AF918" s="59"/>
      <c r="AG918" s="59"/>
      <c r="AH918" s="65"/>
      <c r="BF918" s="65"/>
      <c r="BG918" s="65"/>
      <c r="BI918" s="65"/>
    </row>
    <row r="919" spans="4:61">
      <c r="D919" s="11" t="str">
        <f t="shared" si="133"/>
        <v/>
      </c>
      <c r="E919" s="11" t="str">
        <f t="shared" si="134"/>
        <v/>
      </c>
      <c r="F919" s="55" t="str">
        <f t="shared" si="135"/>
        <v/>
      </c>
      <c r="G919" s="14" t="str">
        <f t="shared" si="136"/>
        <v/>
      </c>
      <c r="H919" s="55" t="str">
        <f t="shared" si="137"/>
        <v/>
      </c>
      <c r="I919" s="11"/>
      <c r="J919" s="157"/>
      <c r="K919" s="11">
        <f t="shared" si="138"/>
        <v>0</v>
      </c>
      <c r="L919" s="55" t="str">
        <f t="shared" si="139"/>
        <v/>
      </c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AA919" s="59"/>
      <c r="AB919" s="59"/>
      <c r="AC919" s="59"/>
      <c r="AD919" s="59"/>
      <c r="AE919" s="59"/>
      <c r="AF919" s="59"/>
      <c r="AG919" s="59"/>
      <c r="AH919" s="65"/>
      <c r="BF919" s="65"/>
      <c r="BG919" s="65"/>
      <c r="BI919" s="65"/>
    </row>
    <row r="920" spans="4:61">
      <c r="D920" s="11" t="str">
        <f t="shared" si="133"/>
        <v/>
      </c>
      <c r="E920" s="11" t="str">
        <f t="shared" si="134"/>
        <v/>
      </c>
      <c r="F920" s="55" t="str">
        <f t="shared" si="135"/>
        <v/>
      </c>
      <c r="G920" s="14" t="str">
        <f t="shared" si="136"/>
        <v/>
      </c>
      <c r="H920" s="55" t="str">
        <f t="shared" si="137"/>
        <v/>
      </c>
      <c r="I920" s="11"/>
      <c r="J920" s="157"/>
      <c r="K920" s="11">
        <f t="shared" si="138"/>
        <v>0</v>
      </c>
      <c r="L920" s="55" t="str">
        <f t="shared" si="139"/>
        <v/>
      </c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AA920" s="59"/>
      <c r="AB920" s="59"/>
      <c r="AC920" s="59"/>
      <c r="AD920" s="59"/>
      <c r="AE920" s="59"/>
      <c r="AF920" s="59"/>
      <c r="AG920" s="59"/>
      <c r="AH920" s="65"/>
      <c r="BF920" s="65"/>
      <c r="BG920" s="65"/>
      <c r="BI920" s="65"/>
    </row>
    <row r="921" spans="4:61">
      <c r="D921" s="11" t="str">
        <f t="shared" si="133"/>
        <v/>
      </c>
      <c r="E921" s="11" t="str">
        <f t="shared" si="134"/>
        <v/>
      </c>
      <c r="F921" s="55" t="str">
        <f t="shared" si="135"/>
        <v/>
      </c>
      <c r="G921" s="14" t="str">
        <f t="shared" si="136"/>
        <v/>
      </c>
      <c r="H921" s="55" t="str">
        <f t="shared" si="137"/>
        <v/>
      </c>
      <c r="I921" s="11"/>
      <c r="J921" s="157"/>
      <c r="K921" s="11">
        <f t="shared" si="138"/>
        <v>0</v>
      </c>
      <c r="L921" s="55" t="str">
        <f t="shared" si="139"/>
        <v/>
      </c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AA921" s="59"/>
      <c r="AB921" s="59"/>
      <c r="AC921" s="59"/>
      <c r="AD921" s="59"/>
      <c r="AE921" s="59"/>
      <c r="AF921" s="59"/>
      <c r="AG921" s="59"/>
      <c r="AH921" s="65"/>
      <c r="BF921" s="65"/>
      <c r="BG921" s="65"/>
      <c r="BI921" s="65"/>
    </row>
    <row r="922" spans="4:61">
      <c r="D922" s="11" t="str">
        <f t="shared" si="133"/>
        <v/>
      </c>
      <c r="E922" s="11" t="str">
        <f t="shared" si="134"/>
        <v/>
      </c>
      <c r="F922" s="55" t="str">
        <f t="shared" si="135"/>
        <v/>
      </c>
      <c r="G922" s="14" t="str">
        <f t="shared" si="136"/>
        <v/>
      </c>
      <c r="H922" s="55" t="str">
        <f t="shared" si="137"/>
        <v/>
      </c>
      <c r="I922" s="11"/>
      <c r="J922" s="157"/>
      <c r="K922" s="11">
        <f t="shared" si="138"/>
        <v>0</v>
      </c>
      <c r="L922" s="55" t="str">
        <f t="shared" si="139"/>
        <v/>
      </c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AA922" s="59"/>
      <c r="AB922" s="59"/>
      <c r="AC922" s="59"/>
      <c r="AD922" s="59"/>
      <c r="AE922" s="59"/>
      <c r="AF922" s="59"/>
      <c r="AG922" s="59"/>
      <c r="AH922" s="65"/>
      <c r="BF922" s="65"/>
      <c r="BG922" s="65"/>
      <c r="BI922" s="65"/>
    </row>
    <row r="923" spans="4:61">
      <c r="D923" s="11" t="str">
        <f t="shared" si="133"/>
        <v/>
      </c>
      <c r="E923" s="11" t="str">
        <f t="shared" si="134"/>
        <v/>
      </c>
      <c r="F923" s="55" t="str">
        <f t="shared" si="135"/>
        <v/>
      </c>
      <c r="G923" s="14" t="str">
        <f t="shared" si="136"/>
        <v/>
      </c>
      <c r="H923" s="55" t="str">
        <f t="shared" si="137"/>
        <v/>
      </c>
      <c r="I923" s="11"/>
      <c r="J923" s="157"/>
      <c r="K923" s="11">
        <f t="shared" si="138"/>
        <v>0</v>
      </c>
      <c r="L923" s="55" t="str">
        <f t="shared" si="139"/>
        <v/>
      </c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AA923" s="59"/>
      <c r="AB923" s="59"/>
      <c r="AC923" s="59"/>
      <c r="AD923" s="59"/>
      <c r="AE923" s="59"/>
      <c r="AF923" s="59"/>
      <c r="AG923" s="59"/>
      <c r="AH923" s="65"/>
      <c r="BF923" s="65"/>
      <c r="BG923" s="65"/>
      <c r="BI923" s="65"/>
    </row>
    <row r="924" spans="4:61">
      <c r="D924" s="11" t="str">
        <f t="shared" si="133"/>
        <v/>
      </c>
      <c r="E924" s="11" t="str">
        <f t="shared" si="134"/>
        <v/>
      </c>
      <c r="F924" s="55" t="str">
        <f t="shared" si="135"/>
        <v/>
      </c>
      <c r="G924" s="14" t="str">
        <f t="shared" si="136"/>
        <v/>
      </c>
      <c r="H924" s="55" t="str">
        <f t="shared" si="137"/>
        <v/>
      </c>
      <c r="I924" s="11"/>
      <c r="J924" s="157"/>
      <c r="K924" s="11">
        <f t="shared" si="138"/>
        <v>0</v>
      </c>
      <c r="L924" s="55" t="str">
        <f t="shared" si="139"/>
        <v/>
      </c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AA924" s="59"/>
      <c r="AB924" s="59"/>
      <c r="AC924" s="59"/>
      <c r="AD924" s="59"/>
      <c r="AE924" s="59"/>
      <c r="AF924" s="59"/>
      <c r="AG924" s="59"/>
      <c r="AH924" s="65"/>
      <c r="BF924" s="65"/>
      <c r="BG924" s="65"/>
      <c r="BI924" s="65"/>
    </row>
    <row r="925" spans="4:61">
      <c r="D925" s="11" t="str">
        <f t="shared" si="133"/>
        <v/>
      </c>
      <c r="E925" s="11" t="str">
        <f t="shared" si="134"/>
        <v/>
      </c>
      <c r="F925" s="55" t="str">
        <f t="shared" si="135"/>
        <v/>
      </c>
      <c r="G925" s="14" t="str">
        <f t="shared" si="136"/>
        <v/>
      </c>
      <c r="H925" s="55" t="str">
        <f t="shared" si="137"/>
        <v/>
      </c>
      <c r="I925" s="11"/>
      <c r="J925" s="157"/>
      <c r="K925" s="11">
        <f t="shared" si="138"/>
        <v>0</v>
      </c>
      <c r="L925" s="55" t="str">
        <f t="shared" si="139"/>
        <v/>
      </c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AA925" s="59"/>
      <c r="AB925" s="59"/>
      <c r="AC925" s="59"/>
      <c r="AD925" s="59"/>
      <c r="AE925" s="59"/>
      <c r="AF925" s="59"/>
      <c r="AG925" s="59"/>
      <c r="AH925" s="65"/>
      <c r="BF925" s="65"/>
      <c r="BG925" s="65"/>
      <c r="BI925" s="65"/>
    </row>
    <row r="926" spans="4:61">
      <c r="D926" s="11" t="str">
        <f t="shared" si="133"/>
        <v/>
      </c>
      <c r="E926" s="11" t="str">
        <f t="shared" si="134"/>
        <v/>
      </c>
      <c r="F926" s="55" t="str">
        <f t="shared" si="135"/>
        <v/>
      </c>
      <c r="G926" s="14" t="str">
        <f t="shared" si="136"/>
        <v/>
      </c>
      <c r="H926" s="55" t="str">
        <f t="shared" si="137"/>
        <v/>
      </c>
      <c r="I926" s="11"/>
      <c r="J926" s="157"/>
      <c r="K926" s="11">
        <f t="shared" si="138"/>
        <v>0</v>
      </c>
      <c r="L926" s="55" t="str">
        <f t="shared" si="139"/>
        <v/>
      </c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AA926" s="59"/>
      <c r="AB926" s="59"/>
      <c r="AC926" s="59"/>
      <c r="AD926" s="59"/>
      <c r="AE926" s="59"/>
      <c r="AF926" s="59"/>
      <c r="AG926" s="59"/>
      <c r="AH926" s="65"/>
      <c r="BF926" s="65"/>
      <c r="BG926" s="65"/>
      <c r="BI926" s="65"/>
    </row>
    <row r="927" spans="4:61">
      <c r="D927" s="11" t="str">
        <f t="shared" si="133"/>
        <v/>
      </c>
      <c r="E927" s="11" t="str">
        <f t="shared" si="134"/>
        <v/>
      </c>
      <c r="F927" s="55" t="str">
        <f t="shared" si="135"/>
        <v/>
      </c>
      <c r="G927" s="14" t="str">
        <f t="shared" si="136"/>
        <v/>
      </c>
      <c r="H927" s="55" t="str">
        <f t="shared" si="137"/>
        <v/>
      </c>
      <c r="I927" s="11"/>
      <c r="J927" s="157"/>
      <c r="K927" s="11">
        <f t="shared" si="138"/>
        <v>0</v>
      </c>
      <c r="L927" s="55" t="str">
        <f t="shared" si="139"/>
        <v/>
      </c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AA927" s="59"/>
      <c r="AB927" s="59"/>
      <c r="AC927" s="59"/>
      <c r="AD927" s="59"/>
      <c r="AE927" s="59"/>
      <c r="AF927" s="59"/>
      <c r="AG927" s="59"/>
      <c r="AH927" s="65"/>
      <c r="BF927" s="65"/>
      <c r="BG927" s="65"/>
      <c r="BI927" s="65"/>
    </row>
    <row r="928" spans="4:61">
      <c r="D928" s="11" t="str">
        <f t="shared" si="133"/>
        <v/>
      </c>
      <c r="E928" s="11" t="str">
        <f t="shared" si="134"/>
        <v/>
      </c>
      <c r="F928" s="55" t="str">
        <f t="shared" si="135"/>
        <v/>
      </c>
      <c r="G928" s="14" t="str">
        <f t="shared" si="136"/>
        <v/>
      </c>
      <c r="H928" s="55" t="str">
        <f t="shared" si="137"/>
        <v/>
      </c>
      <c r="I928" s="11"/>
      <c r="J928" s="157"/>
      <c r="K928" s="11">
        <f t="shared" si="138"/>
        <v>0</v>
      </c>
      <c r="L928" s="55" t="str">
        <f t="shared" si="139"/>
        <v/>
      </c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AA928" s="59"/>
      <c r="AB928" s="59"/>
      <c r="AC928" s="59"/>
      <c r="AD928" s="59"/>
      <c r="AE928" s="59"/>
      <c r="AF928" s="59"/>
      <c r="AG928" s="59"/>
      <c r="AH928" s="65"/>
      <c r="BF928" s="65"/>
      <c r="BG928" s="65"/>
      <c r="BI928" s="65"/>
    </row>
    <row r="929" spans="4:61">
      <c r="D929" s="11" t="str">
        <f t="shared" si="133"/>
        <v/>
      </c>
      <c r="E929" s="11" t="str">
        <f t="shared" si="134"/>
        <v/>
      </c>
      <c r="F929" s="55" t="str">
        <f t="shared" si="135"/>
        <v/>
      </c>
      <c r="G929" s="14" t="str">
        <f t="shared" si="136"/>
        <v/>
      </c>
      <c r="H929" s="55" t="str">
        <f t="shared" si="137"/>
        <v/>
      </c>
      <c r="I929" s="11"/>
      <c r="J929" s="157"/>
      <c r="K929" s="11">
        <f t="shared" si="138"/>
        <v>0</v>
      </c>
      <c r="L929" s="55" t="str">
        <f t="shared" si="139"/>
        <v/>
      </c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AA929" s="59"/>
      <c r="AB929" s="59"/>
      <c r="AC929" s="59"/>
      <c r="AD929" s="59"/>
      <c r="AE929" s="59"/>
      <c r="AF929" s="59"/>
      <c r="AG929" s="59"/>
      <c r="AH929" s="65"/>
      <c r="BF929" s="65"/>
      <c r="BG929" s="65"/>
      <c r="BI929" s="65"/>
    </row>
    <row r="930" spans="4:61">
      <c r="D930" s="11" t="str">
        <f t="shared" si="133"/>
        <v/>
      </c>
      <c r="E930" s="11" t="str">
        <f t="shared" si="134"/>
        <v/>
      </c>
      <c r="F930" s="55" t="str">
        <f t="shared" si="135"/>
        <v/>
      </c>
      <c r="G930" s="14" t="str">
        <f t="shared" si="136"/>
        <v/>
      </c>
      <c r="H930" s="55" t="str">
        <f t="shared" si="137"/>
        <v/>
      </c>
      <c r="I930" s="11"/>
      <c r="J930" s="157"/>
      <c r="K930" s="11">
        <f t="shared" si="138"/>
        <v>0</v>
      </c>
      <c r="L930" s="55" t="str">
        <f t="shared" si="139"/>
        <v/>
      </c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AA930" s="59"/>
      <c r="AB930" s="59"/>
      <c r="AC930" s="59"/>
      <c r="AD930" s="59"/>
      <c r="AE930" s="59"/>
      <c r="AF930" s="59"/>
      <c r="AG930" s="59"/>
      <c r="AH930" s="65"/>
      <c r="BF930" s="65"/>
      <c r="BG930" s="65"/>
      <c r="BI930" s="65"/>
    </row>
    <row r="931" spans="4:61">
      <c r="D931" s="11" t="str">
        <f t="shared" si="133"/>
        <v/>
      </c>
      <c r="E931" s="11" t="str">
        <f t="shared" si="134"/>
        <v/>
      </c>
      <c r="F931" s="55" t="str">
        <f t="shared" si="135"/>
        <v/>
      </c>
      <c r="G931" s="14" t="str">
        <f t="shared" si="136"/>
        <v/>
      </c>
      <c r="H931" s="55" t="str">
        <f t="shared" si="137"/>
        <v/>
      </c>
      <c r="I931" s="11"/>
      <c r="J931" s="157"/>
      <c r="K931" s="11">
        <f t="shared" si="138"/>
        <v>0</v>
      </c>
      <c r="L931" s="55" t="str">
        <f t="shared" si="139"/>
        <v/>
      </c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AA931" s="59"/>
      <c r="AB931" s="59"/>
      <c r="AC931" s="59"/>
      <c r="AD931" s="59"/>
      <c r="AE931" s="59"/>
      <c r="AF931" s="59"/>
      <c r="AG931" s="59"/>
      <c r="AH931" s="65"/>
      <c r="BF931" s="65"/>
      <c r="BG931" s="65"/>
      <c r="BI931" s="65"/>
    </row>
    <row r="932" spans="4:61">
      <c r="D932" s="11" t="str">
        <f t="shared" si="133"/>
        <v/>
      </c>
      <c r="E932" s="11" t="str">
        <f t="shared" si="134"/>
        <v/>
      </c>
      <c r="F932" s="55" t="str">
        <f t="shared" si="135"/>
        <v/>
      </c>
      <c r="G932" s="14" t="str">
        <f t="shared" si="136"/>
        <v/>
      </c>
      <c r="H932" s="55" t="str">
        <f t="shared" si="137"/>
        <v/>
      </c>
      <c r="I932" s="11"/>
      <c r="J932" s="157"/>
      <c r="K932" s="11">
        <f t="shared" si="138"/>
        <v>0</v>
      </c>
      <c r="L932" s="55" t="str">
        <f t="shared" si="139"/>
        <v/>
      </c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AA932" s="59"/>
      <c r="AB932" s="59"/>
      <c r="AC932" s="59"/>
      <c r="AD932" s="59"/>
      <c r="AE932" s="59"/>
      <c r="AF932" s="59"/>
      <c r="AG932" s="59"/>
      <c r="AH932" s="65"/>
      <c r="BF932" s="65"/>
      <c r="BG932" s="65"/>
      <c r="BI932" s="65"/>
    </row>
    <row r="933" spans="4:61">
      <c r="D933" s="11" t="str">
        <f t="shared" ref="D933:D996" si="140">IF(D932&lt;term*freq,D932+1,"")</f>
        <v/>
      </c>
      <c r="E933" s="11" t="str">
        <f t="shared" si="134"/>
        <v/>
      </c>
      <c r="F933" s="55" t="str">
        <f t="shared" si="135"/>
        <v/>
      </c>
      <c r="G933" s="14" t="str">
        <f t="shared" si="136"/>
        <v/>
      </c>
      <c r="H933" s="55" t="str">
        <f t="shared" si="137"/>
        <v/>
      </c>
      <c r="I933" s="11"/>
      <c r="J933" s="157"/>
      <c r="K933" s="11">
        <f t="shared" si="138"/>
        <v>0</v>
      </c>
      <c r="L933" s="55" t="str">
        <f t="shared" si="139"/>
        <v/>
      </c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AA933" s="59"/>
      <c r="AB933" s="59"/>
      <c r="AC933" s="59"/>
      <c r="AD933" s="59"/>
      <c r="AE933" s="59"/>
      <c r="AF933" s="59"/>
      <c r="AG933" s="59"/>
      <c r="AH933" s="65"/>
      <c r="BF933" s="65"/>
      <c r="BG933" s="65"/>
      <c r="BI933" s="65"/>
    </row>
    <row r="934" spans="4:61">
      <c r="D934" s="11" t="str">
        <f t="shared" si="140"/>
        <v/>
      </c>
      <c r="E934" s="11" t="str">
        <f t="shared" si="134"/>
        <v/>
      </c>
      <c r="F934" s="55" t="str">
        <f t="shared" si="135"/>
        <v/>
      </c>
      <c r="G934" s="14" t="str">
        <f t="shared" si="136"/>
        <v/>
      </c>
      <c r="H934" s="55" t="str">
        <f t="shared" si="137"/>
        <v/>
      </c>
      <c r="I934" s="11"/>
      <c r="J934" s="157"/>
      <c r="K934" s="11">
        <f t="shared" si="138"/>
        <v>0</v>
      </c>
      <c r="L934" s="55" t="str">
        <f t="shared" si="139"/>
        <v/>
      </c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AA934" s="59"/>
      <c r="AB934" s="59"/>
      <c r="AC934" s="59"/>
      <c r="AD934" s="59"/>
      <c r="AE934" s="59"/>
      <c r="AF934" s="59"/>
      <c r="AG934" s="59"/>
      <c r="AH934" s="65"/>
      <c r="BF934" s="65"/>
      <c r="BG934" s="65"/>
      <c r="BI934" s="65"/>
    </row>
    <row r="935" spans="4:61">
      <c r="D935" s="11" t="str">
        <f t="shared" si="140"/>
        <v/>
      </c>
      <c r="E935" s="11" t="str">
        <f t="shared" si="134"/>
        <v/>
      </c>
      <c r="F935" s="55" t="str">
        <f t="shared" si="135"/>
        <v/>
      </c>
      <c r="G935" s="14" t="str">
        <f t="shared" si="136"/>
        <v/>
      </c>
      <c r="H935" s="55" t="str">
        <f t="shared" si="137"/>
        <v/>
      </c>
      <c r="I935" s="11"/>
      <c r="J935" s="157"/>
      <c r="K935" s="11">
        <f t="shared" si="138"/>
        <v>0</v>
      </c>
      <c r="L935" s="55" t="str">
        <f t="shared" si="139"/>
        <v/>
      </c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AA935" s="59"/>
      <c r="AB935" s="59"/>
      <c r="AC935" s="59"/>
      <c r="AD935" s="59"/>
      <c r="AE935" s="59"/>
      <c r="AF935" s="59"/>
      <c r="AG935" s="59"/>
      <c r="AH935" s="65"/>
      <c r="BF935" s="65"/>
      <c r="BG935" s="65"/>
      <c r="BI935" s="65"/>
    </row>
    <row r="936" spans="4:61">
      <c r="D936" s="11" t="str">
        <f t="shared" si="140"/>
        <v/>
      </c>
      <c r="E936" s="11" t="str">
        <f t="shared" si="134"/>
        <v/>
      </c>
      <c r="F936" s="55" t="str">
        <f t="shared" si="135"/>
        <v/>
      </c>
      <c r="G936" s="14" t="str">
        <f t="shared" si="136"/>
        <v/>
      </c>
      <c r="H936" s="55" t="str">
        <f t="shared" si="137"/>
        <v/>
      </c>
      <c r="I936" s="11"/>
      <c r="J936" s="157"/>
      <c r="K936" s="11">
        <f t="shared" si="138"/>
        <v>0</v>
      </c>
      <c r="L936" s="55" t="str">
        <f t="shared" si="139"/>
        <v/>
      </c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AA936" s="59"/>
      <c r="AB936" s="59"/>
      <c r="AC936" s="59"/>
      <c r="AD936" s="59"/>
      <c r="AE936" s="59"/>
      <c r="AF936" s="59"/>
      <c r="AG936" s="59"/>
      <c r="AH936" s="65"/>
      <c r="BF936" s="65"/>
      <c r="BG936" s="65"/>
      <c r="BI936" s="65"/>
    </row>
    <row r="937" spans="4:61">
      <c r="D937" s="11" t="str">
        <f t="shared" si="140"/>
        <v/>
      </c>
      <c r="E937" s="11" t="str">
        <f t="shared" si="134"/>
        <v/>
      </c>
      <c r="F937" s="55" t="str">
        <f t="shared" si="135"/>
        <v/>
      </c>
      <c r="G937" s="14" t="str">
        <f t="shared" si="136"/>
        <v/>
      </c>
      <c r="H937" s="55" t="str">
        <f t="shared" si="137"/>
        <v/>
      </c>
      <c r="I937" s="11"/>
      <c r="J937" s="157"/>
      <c r="K937" s="11">
        <f t="shared" si="138"/>
        <v>0</v>
      </c>
      <c r="L937" s="55" t="str">
        <f t="shared" si="139"/>
        <v/>
      </c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AA937" s="59"/>
      <c r="AB937" s="59"/>
      <c r="AC937" s="59"/>
      <c r="AD937" s="59"/>
      <c r="AE937" s="59"/>
      <c r="AF937" s="59"/>
      <c r="AG937" s="59"/>
      <c r="AH937" s="65"/>
      <c r="BF937" s="65"/>
      <c r="BG937" s="65"/>
      <c r="BI937" s="65"/>
    </row>
    <row r="938" spans="4:61">
      <c r="D938" s="11" t="str">
        <f t="shared" si="140"/>
        <v/>
      </c>
      <c r="E938" s="11" t="str">
        <f t="shared" si="134"/>
        <v/>
      </c>
      <c r="F938" s="55" t="str">
        <f t="shared" si="135"/>
        <v/>
      </c>
      <c r="G938" s="14" t="str">
        <f t="shared" si="136"/>
        <v/>
      </c>
      <c r="H938" s="55" t="str">
        <f t="shared" si="137"/>
        <v/>
      </c>
      <c r="I938" s="11"/>
      <c r="J938" s="157"/>
      <c r="K938" s="11">
        <f t="shared" si="138"/>
        <v>0</v>
      </c>
      <c r="L938" s="55" t="str">
        <f t="shared" si="139"/>
        <v/>
      </c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AA938" s="59"/>
      <c r="AB938" s="59"/>
      <c r="AC938" s="59"/>
      <c r="AD938" s="59"/>
      <c r="AE938" s="59"/>
      <c r="AF938" s="59"/>
      <c r="AG938" s="59"/>
      <c r="AH938" s="65"/>
      <c r="BF938" s="65"/>
      <c r="BG938" s="65"/>
      <c r="BI938" s="65"/>
    </row>
    <row r="939" spans="4:61">
      <c r="D939" s="11" t="str">
        <f t="shared" si="140"/>
        <v/>
      </c>
      <c r="E939" s="11" t="str">
        <f t="shared" si="134"/>
        <v/>
      </c>
      <c r="F939" s="55" t="str">
        <f t="shared" si="135"/>
        <v/>
      </c>
      <c r="G939" s="14" t="str">
        <f t="shared" si="136"/>
        <v/>
      </c>
      <c r="H939" s="55" t="str">
        <f t="shared" si="137"/>
        <v/>
      </c>
      <c r="I939" s="11"/>
      <c r="J939" s="157"/>
      <c r="K939" s="11">
        <f t="shared" si="138"/>
        <v>0</v>
      </c>
      <c r="L939" s="55" t="str">
        <f t="shared" si="139"/>
        <v/>
      </c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AA939" s="59"/>
      <c r="AB939" s="59"/>
      <c r="AC939" s="59"/>
      <c r="AD939" s="59"/>
      <c r="AE939" s="59"/>
      <c r="AF939" s="59"/>
      <c r="AG939" s="59"/>
      <c r="AH939" s="65"/>
      <c r="BF939" s="65"/>
      <c r="BG939" s="65"/>
      <c r="BI939" s="65"/>
    </row>
    <row r="940" spans="4:61">
      <c r="D940" s="11" t="str">
        <f t="shared" si="140"/>
        <v/>
      </c>
      <c r="E940" s="11" t="str">
        <f t="shared" si="134"/>
        <v/>
      </c>
      <c r="F940" s="55" t="str">
        <f t="shared" si="135"/>
        <v/>
      </c>
      <c r="G940" s="14" t="str">
        <f t="shared" si="136"/>
        <v/>
      </c>
      <c r="H940" s="55" t="str">
        <f t="shared" si="137"/>
        <v/>
      </c>
      <c r="I940" s="11"/>
      <c r="J940" s="157"/>
      <c r="K940" s="11">
        <f t="shared" si="138"/>
        <v>0</v>
      </c>
      <c r="L940" s="55" t="str">
        <f t="shared" si="139"/>
        <v/>
      </c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AA940" s="59"/>
      <c r="AB940" s="59"/>
      <c r="AC940" s="59"/>
      <c r="AD940" s="59"/>
      <c r="AE940" s="59"/>
      <c r="AF940" s="59"/>
      <c r="AG940" s="59"/>
      <c r="AH940" s="65"/>
      <c r="BF940" s="65"/>
      <c r="BG940" s="65"/>
      <c r="BI940" s="65"/>
    </row>
    <row r="941" spans="4:61">
      <c r="D941" s="11" t="str">
        <f t="shared" si="140"/>
        <v/>
      </c>
      <c r="E941" s="11" t="str">
        <f t="shared" si="134"/>
        <v/>
      </c>
      <c r="F941" s="55" t="str">
        <f t="shared" si="135"/>
        <v/>
      </c>
      <c r="G941" s="14" t="str">
        <f t="shared" si="136"/>
        <v/>
      </c>
      <c r="H941" s="55" t="str">
        <f t="shared" si="137"/>
        <v/>
      </c>
      <c r="I941" s="11"/>
      <c r="J941" s="157"/>
      <c r="K941" s="11">
        <f t="shared" si="138"/>
        <v>0</v>
      </c>
      <c r="L941" s="55" t="str">
        <f t="shared" si="139"/>
        <v/>
      </c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AA941" s="59"/>
      <c r="AB941" s="59"/>
      <c r="AC941" s="59"/>
      <c r="AD941" s="59"/>
      <c r="AE941" s="59"/>
      <c r="AF941" s="59"/>
      <c r="AG941" s="59"/>
      <c r="AH941" s="65"/>
      <c r="BF941" s="65"/>
      <c r="BG941" s="65"/>
      <c r="BI941" s="65"/>
    </row>
    <row r="942" spans="4:61">
      <c r="D942" s="11" t="str">
        <f t="shared" si="140"/>
        <v/>
      </c>
      <c r="E942" s="11" t="str">
        <f t="shared" si="134"/>
        <v/>
      </c>
      <c r="F942" s="55" t="str">
        <f t="shared" si="135"/>
        <v/>
      </c>
      <c r="G942" s="14" t="str">
        <f t="shared" si="136"/>
        <v/>
      </c>
      <c r="H942" s="55" t="str">
        <f t="shared" si="137"/>
        <v/>
      </c>
      <c r="I942" s="11"/>
      <c r="J942" s="157"/>
      <c r="K942" s="11">
        <f t="shared" si="138"/>
        <v>0</v>
      </c>
      <c r="L942" s="55" t="str">
        <f t="shared" si="139"/>
        <v/>
      </c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AA942" s="59"/>
      <c r="AB942" s="59"/>
      <c r="AC942" s="59"/>
      <c r="AD942" s="59"/>
      <c r="AE942" s="59"/>
      <c r="AF942" s="59"/>
      <c r="AG942" s="59"/>
      <c r="AH942" s="65"/>
      <c r="BF942" s="65"/>
      <c r="BG942" s="65"/>
      <c r="BI942" s="65"/>
    </row>
    <row r="943" spans="4:61">
      <c r="D943" s="11" t="str">
        <f t="shared" si="140"/>
        <v/>
      </c>
      <c r="E943" s="11" t="str">
        <f t="shared" si="134"/>
        <v/>
      </c>
      <c r="F943" s="55" t="str">
        <f t="shared" si="135"/>
        <v/>
      </c>
      <c r="G943" s="14" t="str">
        <f t="shared" si="136"/>
        <v/>
      </c>
      <c r="H943" s="55" t="str">
        <f t="shared" si="137"/>
        <v/>
      </c>
      <c r="I943" s="11"/>
      <c r="J943" s="157"/>
      <c r="K943" s="11">
        <f t="shared" si="138"/>
        <v>0</v>
      </c>
      <c r="L943" s="55" t="str">
        <f t="shared" si="139"/>
        <v/>
      </c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AA943" s="59"/>
      <c r="AB943" s="59"/>
      <c r="AC943" s="59"/>
      <c r="AD943" s="59"/>
      <c r="AE943" s="59"/>
      <c r="AF943" s="59"/>
      <c r="AG943" s="59"/>
      <c r="AH943" s="65"/>
      <c r="BF943" s="65"/>
      <c r="BG943" s="65"/>
      <c r="BI943" s="65"/>
    </row>
    <row r="944" spans="4:61">
      <c r="D944" s="11" t="str">
        <f t="shared" si="140"/>
        <v/>
      </c>
      <c r="E944" s="11" t="str">
        <f t="shared" si="134"/>
        <v/>
      </c>
      <c r="F944" s="55" t="str">
        <f t="shared" si="135"/>
        <v/>
      </c>
      <c r="G944" s="14" t="str">
        <f t="shared" si="136"/>
        <v/>
      </c>
      <c r="H944" s="55" t="str">
        <f t="shared" si="137"/>
        <v/>
      </c>
      <c r="I944" s="11"/>
      <c r="J944" s="157"/>
      <c r="K944" s="11">
        <f t="shared" si="138"/>
        <v>0</v>
      </c>
      <c r="L944" s="55" t="str">
        <f t="shared" si="139"/>
        <v/>
      </c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AA944" s="59"/>
      <c r="AB944" s="59"/>
      <c r="AC944" s="59"/>
      <c r="AD944" s="59"/>
      <c r="AE944" s="59"/>
      <c r="AF944" s="59"/>
      <c r="AG944" s="59"/>
      <c r="AH944" s="65"/>
      <c r="BF944" s="65"/>
      <c r="BG944" s="65"/>
      <c r="BI944" s="65"/>
    </row>
    <row r="945" spans="4:61">
      <c r="D945" s="11" t="str">
        <f t="shared" si="140"/>
        <v/>
      </c>
      <c r="E945" s="11" t="str">
        <f t="shared" si="134"/>
        <v/>
      </c>
      <c r="F945" s="55" t="str">
        <f t="shared" si="135"/>
        <v/>
      </c>
      <c r="G945" s="14" t="str">
        <f t="shared" si="136"/>
        <v/>
      </c>
      <c r="H945" s="55" t="str">
        <f t="shared" si="137"/>
        <v/>
      </c>
      <c r="I945" s="11"/>
      <c r="J945" s="157"/>
      <c r="K945" s="11">
        <f t="shared" si="138"/>
        <v>0</v>
      </c>
      <c r="L945" s="55" t="str">
        <f t="shared" si="139"/>
        <v/>
      </c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AA945" s="59"/>
      <c r="AB945" s="59"/>
      <c r="AC945" s="59"/>
      <c r="AD945" s="59"/>
      <c r="AE945" s="59"/>
      <c r="AF945" s="59"/>
      <c r="AG945" s="59"/>
      <c r="AH945" s="65"/>
      <c r="BF945" s="65"/>
      <c r="BG945" s="65"/>
      <c r="BI945" s="65"/>
    </row>
    <row r="946" spans="4:61">
      <c r="D946" s="11" t="str">
        <f t="shared" si="140"/>
        <v/>
      </c>
      <c r="E946" s="11" t="str">
        <f t="shared" si="134"/>
        <v/>
      </c>
      <c r="F946" s="55" t="str">
        <f t="shared" si="135"/>
        <v/>
      </c>
      <c r="G946" s="14" t="str">
        <f t="shared" si="136"/>
        <v/>
      </c>
      <c r="H946" s="55" t="str">
        <f t="shared" si="137"/>
        <v/>
      </c>
      <c r="I946" s="11"/>
      <c r="J946" s="157"/>
      <c r="K946" s="11">
        <f t="shared" si="138"/>
        <v>0</v>
      </c>
      <c r="L946" s="55" t="str">
        <f t="shared" si="139"/>
        <v/>
      </c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AA946" s="59"/>
      <c r="AB946" s="59"/>
      <c r="AC946" s="59"/>
      <c r="AD946" s="59"/>
      <c r="AE946" s="59"/>
      <c r="AF946" s="59"/>
      <c r="AG946" s="59"/>
      <c r="AH946" s="65"/>
      <c r="BF946" s="65"/>
      <c r="BG946" s="65"/>
      <c r="BI946" s="65"/>
    </row>
    <row r="947" spans="4:61">
      <c r="D947" s="11" t="str">
        <f t="shared" si="140"/>
        <v/>
      </c>
      <c r="E947" s="11" t="str">
        <f t="shared" si="134"/>
        <v/>
      </c>
      <c r="F947" s="55" t="str">
        <f t="shared" si="135"/>
        <v/>
      </c>
      <c r="G947" s="14" t="str">
        <f t="shared" si="136"/>
        <v/>
      </c>
      <c r="H947" s="55" t="str">
        <f t="shared" si="137"/>
        <v/>
      </c>
      <c r="I947" s="11"/>
      <c r="J947" s="157"/>
      <c r="K947" s="11">
        <f t="shared" si="138"/>
        <v>0</v>
      </c>
      <c r="L947" s="55" t="str">
        <f t="shared" si="139"/>
        <v/>
      </c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AA947" s="59"/>
      <c r="AB947" s="59"/>
      <c r="AC947" s="59"/>
      <c r="AD947" s="59"/>
      <c r="AE947" s="59"/>
      <c r="AF947" s="59"/>
      <c r="AG947" s="59"/>
      <c r="AH947" s="65"/>
      <c r="BF947" s="65"/>
      <c r="BG947" s="65"/>
      <c r="BI947" s="65"/>
    </row>
    <row r="948" spans="4:61">
      <c r="D948" s="11" t="str">
        <f t="shared" si="140"/>
        <v/>
      </c>
      <c r="E948" s="11" t="str">
        <f t="shared" si="134"/>
        <v/>
      </c>
      <c r="F948" s="55" t="str">
        <f t="shared" si="135"/>
        <v/>
      </c>
      <c r="G948" s="14" t="str">
        <f t="shared" si="136"/>
        <v/>
      </c>
      <c r="H948" s="55" t="str">
        <f t="shared" si="137"/>
        <v/>
      </c>
      <c r="I948" s="11"/>
      <c r="J948" s="157"/>
      <c r="K948" s="11">
        <f t="shared" si="138"/>
        <v>0</v>
      </c>
      <c r="L948" s="55" t="str">
        <f t="shared" si="139"/>
        <v/>
      </c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AA948" s="59"/>
      <c r="AB948" s="59"/>
      <c r="AC948" s="59"/>
      <c r="AD948" s="59"/>
      <c r="AE948" s="59"/>
      <c r="AF948" s="59"/>
      <c r="AG948" s="59"/>
      <c r="AH948" s="65"/>
      <c r="BF948" s="65"/>
      <c r="BG948" s="65"/>
      <c r="BI948" s="65"/>
    </row>
    <row r="949" spans="4:61">
      <c r="D949" s="11" t="str">
        <f t="shared" si="140"/>
        <v/>
      </c>
      <c r="E949" s="11" t="str">
        <f t="shared" si="134"/>
        <v/>
      </c>
      <c r="F949" s="55" t="str">
        <f t="shared" si="135"/>
        <v/>
      </c>
      <c r="G949" s="14" t="str">
        <f t="shared" si="136"/>
        <v/>
      </c>
      <c r="H949" s="55" t="str">
        <f t="shared" si="137"/>
        <v/>
      </c>
      <c r="I949" s="11"/>
      <c r="J949" s="157"/>
      <c r="K949" s="11">
        <f t="shared" si="138"/>
        <v>0</v>
      </c>
      <c r="L949" s="55" t="str">
        <f t="shared" si="139"/>
        <v/>
      </c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AA949" s="59"/>
      <c r="AB949" s="59"/>
      <c r="AC949" s="59"/>
      <c r="AD949" s="59"/>
      <c r="AE949" s="59"/>
      <c r="AF949" s="59"/>
      <c r="AG949" s="59"/>
      <c r="AH949" s="65"/>
      <c r="BF949" s="65"/>
      <c r="BG949" s="65"/>
      <c r="BI949" s="65"/>
    </row>
    <row r="950" spans="4:61">
      <c r="D950" s="11" t="str">
        <f t="shared" si="140"/>
        <v/>
      </c>
      <c r="E950" s="11" t="str">
        <f t="shared" si="134"/>
        <v/>
      </c>
      <c r="F950" s="55" t="str">
        <f t="shared" si="135"/>
        <v/>
      </c>
      <c r="G950" s="14" t="str">
        <f t="shared" si="136"/>
        <v/>
      </c>
      <c r="H950" s="55" t="str">
        <f t="shared" si="137"/>
        <v/>
      </c>
      <c r="I950" s="11"/>
      <c r="J950" s="157"/>
      <c r="K950" s="11">
        <f t="shared" si="138"/>
        <v>0</v>
      </c>
      <c r="L950" s="55" t="str">
        <f t="shared" si="139"/>
        <v/>
      </c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AA950" s="59"/>
      <c r="AB950" s="59"/>
      <c r="AC950" s="59"/>
      <c r="AD950" s="59"/>
      <c r="AE950" s="59"/>
      <c r="AF950" s="59"/>
      <c r="AG950" s="59"/>
      <c r="AH950" s="65"/>
      <c r="BF950" s="65"/>
      <c r="BG950" s="65"/>
      <c r="BI950" s="65"/>
    </row>
    <row r="951" spans="4:61">
      <c r="D951" s="11" t="str">
        <f t="shared" si="140"/>
        <v/>
      </c>
      <c r="E951" s="11" t="str">
        <f t="shared" si="134"/>
        <v/>
      </c>
      <c r="F951" s="55" t="str">
        <f t="shared" si="135"/>
        <v/>
      </c>
      <c r="G951" s="14" t="str">
        <f t="shared" si="136"/>
        <v/>
      </c>
      <c r="H951" s="55" t="str">
        <f t="shared" si="137"/>
        <v/>
      </c>
      <c r="I951" s="11"/>
      <c r="J951" s="157"/>
      <c r="K951" s="11">
        <f t="shared" si="138"/>
        <v>0</v>
      </c>
      <c r="L951" s="55" t="str">
        <f t="shared" si="139"/>
        <v/>
      </c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AA951" s="59"/>
      <c r="AB951" s="59"/>
      <c r="AC951" s="59"/>
      <c r="AD951" s="59"/>
      <c r="AE951" s="59"/>
      <c r="AF951" s="59"/>
      <c r="AG951" s="59"/>
      <c r="AH951" s="65"/>
      <c r="BF951" s="65"/>
      <c r="BG951" s="65"/>
      <c r="BI951" s="65"/>
    </row>
    <row r="952" spans="4:61">
      <c r="D952" s="11" t="str">
        <f t="shared" si="140"/>
        <v/>
      </c>
      <c r="E952" s="11" t="str">
        <f t="shared" si="134"/>
        <v/>
      </c>
      <c r="F952" s="55" t="str">
        <f t="shared" si="135"/>
        <v/>
      </c>
      <c r="G952" s="14" t="str">
        <f t="shared" si="136"/>
        <v/>
      </c>
      <c r="H952" s="55" t="str">
        <f t="shared" si="137"/>
        <v/>
      </c>
      <c r="I952" s="11"/>
      <c r="J952" s="157"/>
      <c r="K952" s="11">
        <f t="shared" si="138"/>
        <v>0</v>
      </c>
      <c r="L952" s="55" t="str">
        <f t="shared" si="139"/>
        <v/>
      </c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AA952" s="59"/>
      <c r="AB952" s="59"/>
      <c r="AC952" s="59"/>
      <c r="AD952" s="59"/>
      <c r="AE952" s="59"/>
      <c r="AF952" s="59"/>
      <c r="AG952" s="59"/>
      <c r="AH952" s="65"/>
      <c r="BF952" s="65"/>
      <c r="BG952" s="65"/>
      <c r="BI952" s="65"/>
    </row>
    <row r="953" spans="4:61">
      <c r="D953" s="11" t="str">
        <f t="shared" si="140"/>
        <v/>
      </c>
      <c r="E953" s="11" t="str">
        <f t="shared" si="134"/>
        <v/>
      </c>
      <c r="F953" s="55" t="str">
        <f t="shared" si="135"/>
        <v/>
      </c>
      <c r="G953" s="14" t="str">
        <f t="shared" si="136"/>
        <v/>
      </c>
      <c r="H953" s="55" t="str">
        <f t="shared" si="137"/>
        <v/>
      </c>
      <c r="I953" s="11"/>
      <c r="J953" s="157"/>
      <c r="K953" s="11">
        <f t="shared" si="138"/>
        <v>0</v>
      </c>
      <c r="L953" s="55" t="str">
        <f t="shared" si="139"/>
        <v/>
      </c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AA953" s="59"/>
      <c r="AB953" s="59"/>
      <c r="AC953" s="59"/>
      <c r="AD953" s="59"/>
      <c r="AE953" s="59"/>
      <c r="AF953" s="59"/>
      <c r="AG953" s="59"/>
      <c r="AH953" s="65"/>
      <c r="BF953" s="65"/>
      <c r="BG953" s="65"/>
      <c r="BI953" s="65"/>
    </row>
    <row r="954" spans="4:61">
      <c r="D954" s="11" t="str">
        <f t="shared" si="140"/>
        <v/>
      </c>
      <c r="E954" s="11" t="str">
        <f t="shared" si="134"/>
        <v/>
      </c>
      <c r="F954" s="55" t="str">
        <f t="shared" si="135"/>
        <v/>
      </c>
      <c r="G954" s="14" t="str">
        <f t="shared" si="136"/>
        <v/>
      </c>
      <c r="H954" s="55" t="str">
        <f t="shared" si="137"/>
        <v/>
      </c>
      <c r="I954" s="11"/>
      <c r="J954" s="157"/>
      <c r="K954" s="11">
        <f t="shared" si="138"/>
        <v>0</v>
      </c>
      <c r="L954" s="55" t="str">
        <f t="shared" si="139"/>
        <v/>
      </c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AA954" s="59"/>
      <c r="AB954" s="59"/>
      <c r="AC954" s="59"/>
      <c r="AD954" s="59"/>
      <c r="AE954" s="59"/>
      <c r="AF954" s="59"/>
      <c r="AG954" s="59"/>
      <c r="AH954" s="65"/>
      <c r="BF954" s="65"/>
      <c r="BG954" s="65"/>
      <c r="BI954" s="65"/>
    </row>
    <row r="955" spans="4:61">
      <c r="D955" s="11" t="str">
        <f t="shared" si="140"/>
        <v/>
      </c>
      <c r="E955" s="11" t="str">
        <f t="shared" si="134"/>
        <v/>
      </c>
      <c r="F955" s="55" t="str">
        <f t="shared" si="135"/>
        <v/>
      </c>
      <c r="G955" s="14" t="str">
        <f t="shared" si="136"/>
        <v/>
      </c>
      <c r="H955" s="55" t="str">
        <f t="shared" si="137"/>
        <v/>
      </c>
      <c r="I955" s="11"/>
      <c r="J955" s="157"/>
      <c r="K955" s="11">
        <f t="shared" si="138"/>
        <v>0</v>
      </c>
      <c r="L955" s="55" t="str">
        <f t="shared" si="139"/>
        <v/>
      </c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AA955" s="59"/>
      <c r="AB955" s="59"/>
      <c r="AC955" s="59"/>
      <c r="AD955" s="59"/>
      <c r="AE955" s="59"/>
      <c r="AF955" s="59"/>
      <c r="AG955" s="59"/>
      <c r="AH955" s="65"/>
      <c r="BF955" s="65"/>
      <c r="BG955" s="65"/>
      <c r="BI955" s="65"/>
    </row>
    <row r="956" spans="4:61">
      <c r="D956" s="11" t="str">
        <f t="shared" si="140"/>
        <v/>
      </c>
      <c r="E956" s="11" t="str">
        <f t="shared" si="134"/>
        <v/>
      </c>
      <c r="F956" s="55" t="str">
        <f t="shared" si="135"/>
        <v/>
      </c>
      <c r="G956" s="14" t="str">
        <f t="shared" si="136"/>
        <v/>
      </c>
      <c r="H956" s="55" t="str">
        <f t="shared" si="137"/>
        <v/>
      </c>
      <c r="I956" s="11"/>
      <c r="J956" s="157"/>
      <c r="K956" s="11">
        <f t="shared" si="138"/>
        <v>0</v>
      </c>
      <c r="L956" s="55" t="str">
        <f t="shared" si="139"/>
        <v/>
      </c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AA956" s="59"/>
      <c r="AB956" s="59"/>
      <c r="AC956" s="59"/>
      <c r="AD956" s="59"/>
      <c r="AE956" s="59"/>
      <c r="AF956" s="59"/>
      <c r="AG956" s="59"/>
      <c r="AH956" s="65"/>
      <c r="BF956" s="65"/>
      <c r="BG956" s="65"/>
      <c r="BI956" s="65"/>
    </row>
    <row r="957" spans="4:61">
      <c r="D957" s="11" t="str">
        <f t="shared" si="140"/>
        <v/>
      </c>
      <c r="E957" s="11" t="str">
        <f t="shared" si="134"/>
        <v/>
      </c>
      <c r="F957" s="55" t="str">
        <f t="shared" si="135"/>
        <v/>
      </c>
      <c r="G957" s="14" t="str">
        <f t="shared" si="136"/>
        <v/>
      </c>
      <c r="H957" s="55" t="str">
        <f t="shared" si="137"/>
        <v/>
      </c>
      <c r="I957" s="11"/>
      <c r="J957" s="157"/>
      <c r="K957" s="11">
        <f t="shared" si="138"/>
        <v>0</v>
      </c>
      <c r="L957" s="55" t="str">
        <f t="shared" si="139"/>
        <v/>
      </c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AA957" s="59"/>
      <c r="AB957" s="59"/>
      <c r="AC957" s="59"/>
      <c r="AD957" s="59"/>
      <c r="AE957" s="59"/>
      <c r="AF957" s="59"/>
      <c r="AG957" s="59"/>
      <c r="AH957" s="65"/>
      <c r="BF957" s="65"/>
      <c r="BG957" s="65"/>
      <c r="BI957" s="65"/>
    </row>
    <row r="958" spans="4:61">
      <c r="D958" s="11" t="str">
        <f t="shared" si="140"/>
        <v/>
      </c>
      <c r="E958" s="11" t="str">
        <f t="shared" si="134"/>
        <v/>
      </c>
      <c r="F958" s="55" t="str">
        <f t="shared" si="135"/>
        <v/>
      </c>
      <c r="G958" s="14" t="str">
        <f t="shared" si="136"/>
        <v/>
      </c>
      <c r="H958" s="55" t="str">
        <f t="shared" si="137"/>
        <v/>
      </c>
      <c r="I958" s="11"/>
      <c r="J958" s="157"/>
      <c r="K958" s="11">
        <f t="shared" si="138"/>
        <v>0</v>
      </c>
      <c r="L958" s="55" t="str">
        <f t="shared" si="139"/>
        <v/>
      </c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AA958" s="59"/>
      <c r="AB958" s="59"/>
      <c r="AC958" s="59"/>
      <c r="AD958" s="59"/>
      <c r="AE958" s="59"/>
      <c r="AF958" s="59"/>
      <c r="AG958" s="59"/>
      <c r="AH958" s="65"/>
      <c r="BF958" s="65"/>
      <c r="BG958" s="65"/>
      <c r="BI958" s="65"/>
    </row>
    <row r="959" spans="4:61">
      <c r="D959" s="11" t="str">
        <f t="shared" si="140"/>
        <v/>
      </c>
      <c r="E959" s="11" t="str">
        <f t="shared" si="134"/>
        <v/>
      </c>
      <c r="F959" s="55" t="str">
        <f t="shared" si="135"/>
        <v/>
      </c>
      <c r="G959" s="14" t="str">
        <f t="shared" si="136"/>
        <v/>
      </c>
      <c r="H959" s="55" t="str">
        <f t="shared" si="137"/>
        <v/>
      </c>
      <c r="I959" s="11"/>
      <c r="J959" s="157"/>
      <c r="K959" s="11">
        <f t="shared" si="138"/>
        <v>0</v>
      </c>
      <c r="L959" s="55" t="str">
        <f t="shared" si="139"/>
        <v/>
      </c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AA959" s="59"/>
      <c r="AB959" s="59"/>
      <c r="AC959" s="59"/>
      <c r="AD959" s="59"/>
      <c r="AE959" s="59"/>
      <c r="AF959" s="59"/>
      <c r="AG959" s="59"/>
      <c r="AH959" s="65"/>
      <c r="BF959" s="65"/>
      <c r="BG959" s="65"/>
      <c r="BI959" s="65"/>
    </row>
    <row r="960" spans="4:61">
      <c r="D960" s="11" t="str">
        <f t="shared" si="140"/>
        <v/>
      </c>
      <c r="E960" s="11" t="str">
        <f t="shared" si="134"/>
        <v/>
      </c>
      <c r="F960" s="55" t="str">
        <f t="shared" si="135"/>
        <v/>
      </c>
      <c r="G960" s="14" t="str">
        <f t="shared" si="136"/>
        <v/>
      </c>
      <c r="H960" s="55" t="str">
        <f t="shared" si="137"/>
        <v/>
      </c>
      <c r="I960" s="11"/>
      <c r="J960" s="157"/>
      <c r="K960" s="11">
        <f t="shared" si="138"/>
        <v>0</v>
      </c>
      <c r="L960" s="55" t="str">
        <f t="shared" si="139"/>
        <v/>
      </c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AA960" s="59"/>
      <c r="AB960" s="59"/>
      <c r="AC960" s="59"/>
      <c r="AD960" s="59"/>
      <c r="AE960" s="59"/>
      <c r="AF960" s="59"/>
      <c r="AG960" s="59"/>
      <c r="AH960" s="65"/>
      <c r="BF960" s="65"/>
      <c r="BG960" s="65"/>
      <c r="BI960" s="65"/>
    </row>
    <row r="961" spans="4:61">
      <c r="D961" s="11" t="str">
        <f t="shared" si="140"/>
        <v/>
      </c>
      <c r="E961" s="11" t="str">
        <f t="shared" si="134"/>
        <v/>
      </c>
      <c r="F961" s="55" t="str">
        <f t="shared" si="135"/>
        <v/>
      </c>
      <c r="G961" s="14" t="str">
        <f t="shared" si="136"/>
        <v/>
      </c>
      <c r="H961" s="55" t="str">
        <f t="shared" si="137"/>
        <v/>
      </c>
      <c r="I961" s="11"/>
      <c r="J961" s="157"/>
      <c r="K961" s="11">
        <f t="shared" si="138"/>
        <v>0</v>
      </c>
      <c r="L961" s="55" t="str">
        <f t="shared" si="139"/>
        <v/>
      </c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AA961" s="59"/>
      <c r="AB961" s="59"/>
      <c r="AC961" s="59"/>
      <c r="AD961" s="59"/>
      <c r="AE961" s="59"/>
      <c r="AF961" s="59"/>
      <c r="AG961" s="59"/>
      <c r="AH961" s="65"/>
      <c r="BF961" s="65"/>
      <c r="BG961" s="65"/>
      <c r="BI961" s="65"/>
    </row>
    <row r="962" spans="4:61">
      <c r="D962" s="11" t="str">
        <f t="shared" si="140"/>
        <v/>
      </c>
      <c r="E962" s="11" t="str">
        <f t="shared" si="134"/>
        <v/>
      </c>
      <c r="F962" s="55" t="str">
        <f t="shared" si="135"/>
        <v/>
      </c>
      <c r="G962" s="14" t="str">
        <f t="shared" si="136"/>
        <v/>
      </c>
      <c r="H962" s="55" t="str">
        <f t="shared" si="137"/>
        <v/>
      </c>
      <c r="I962" s="11"/>
      <c r="J962" s="157"/>
      <c r="K962" s="11">
        <f t="shared" si="138"/>
        <v>0</v>
      </c>
      <c r="L962" s="55" t="str">
        <f t="shared" si="139"/>
        <v/>
      </c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AA962" s="59"/>
      <c r="AB962" s="59"/>
      <c r="AC962" s="59"/>
      <c r="AD962" s="59"/>
      <c r="AE962" s="59"/>
      <c r="AF962" s="59"/>
      <c r="AG962" s="59"/>
      <c r="AH962" s="65"/>
      <c r="BF962" s="65"/>
      <c r="BG962" s="65"/>
      <c r="BI962" s="65"/>
    </row>
    <row r="963" spans="4:61">
      <c r="D963" s="11" t="str">
        <f t="shared" si="140"/>
        <v/>
      </c>
      <c r="E963" s="11" t="str">
        <f t="shared" si="134"/>
        <v/>
      </c>
      <c r="F963" s="55" t="str">
        <f t="shared" si="135"/>
        <v/>
      </c>
      <c r="G963" s="14" t="str">
        <f t="shared" si="136"/>
        <v/>
      </c>
      <c r="H963" s="55" t="str">
        <f t="shared" si="137"/>
        <v/>
      </c>
      <c r="I963" s="11"/>
      <c r="J963" s="157"/>
      <c r="K963" s="11">
        <f t="shared" si="138"/>
        <v>0</v>
      </c>
      <c r="L963" s="55" t="str">
        <f t="shared" si="139"/>
        <v/>
      </c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AA963" s="59"/>
      <c r="AB963" s="59"/>
      <c r="AC963" s="59"/>
      <c r="AD963" s="59"/>
      <c r="AE963" s="59"/>
      <c r="AF963" s="59"/>
      <c r="AG963" s="59"/>
      <c r="AH963" s="65"/>
      <c r="BF963" s="65"/>
      <c r="BG963" s="65"/>
      <c r="BI963" s="65"/>
    </row>
    <row r="964" spans="4:61">
      <c r="D964" s="11" t="str">
        <f t="shared" si="140"/>
        <v/>
      </c>
      <c r="E964" s="11" t="str">
        <f t="shared" ref="E964:E1027" si="141">IF(D964="","",IF(ISERROR(INDEX($A$19:$B$28,MATCH(D964,$A$19:$A$28,0),2)),0,INDEX($A$19:$B$28,MATCH(D964,$A$19:$A$28,0),2)))</f>
        <v/>
      </c>
      <c r="F964" s="55" t="str">
        <f t="shared" ref="F964:F1027" si="142">IF(D964="","",IF(emi&gt;(L963*(1+rate/freq)),IF((L963*(1+rate/freq))&lt;0,0,(L963*(1+rate/freq))),emi))</f>
        <v/>
      </c>
      <c r="G964" s="14" t="str">
        <f t="shared" ref="G964:G1027" si="143">IF(D964="","",IF(L963&lt;0,0,L963)*rate/freq)</f>
        <v/>
      </c>
      <c r="H964" s="55" t="str">
        <f t="shared" si="137"/>
        <v/>
      </c>
      <c r="I964" s="11"/>
      <c r="J964" s="157"/>
      <c r="K964" s="11">
        <f t="shared" si="138"/>
        <v>0</v>
      </c>
      <c r="L964" s="55" t="str">
        <f t="shared" si="139"/>
        <v/>
      </c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AA964" s="59"/>
      <c r="AB964" s="59"/>
      <c r="AC964" s="59"/>
      <c r="AD964" s="59"/>
      <c r="AE964" s="59"/>
      <c r="AF964" s="59"/>
      <c r="AG964" s="59"/>
      <c r="AH964" s="65"/>
      <c r="BF964" s="65"/>
      <c r="BG964" s="65"/>
      <c r="BI964" s="65"/>
    </row>
    <row r="965" spans="4:61">
      <c r="D965" s="11" t="str">
        <f t="shared" si="140"/>
        <v/>
      </c>
      <c r="E965" s="11" t="str">
        <f t="shared" si="141"/>
        <v/>
      </c>
      <c r="F965" s="55" t="str">
        <f t="shared" si="142"/>
        <v/>
      </c>
      <c r="G965" s="14" t="str">
        <f t="shared" si="143"/>
        <v/>
      </c>
      <c r="H965" s="55" t="str">
        <f t="shared" ref="H965:H1028" si="144">IF(D965="","",F965-G965)</f>
        <v/>
      </c>
      <c r="I965" s="11"/>
      <c r="J965" s="157"/>
      <c r="K965" s="11">
        <f t="shared" ref="K965:K1028" si="145">IF(L964=0,0,J965)</f>
        <v>0</v>
      </c>
      <c r="L965" s="55" t="str">
        <f t="shared" ref="L965:L1028" si="146">IF(D965="","",IF(L964&lt;=0,0,IF(L964+E965-H965-I965-K965&lt;0,0,L964+E965-H965-I965-K965)))</f>
        <v/>
      </c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AA965" s="59"/>
      <c r="AB965" s="59"/>
      <c r="AC965" s="59"/>
      <c r="AD965" s="59"/>
      <c r="AE965" s="59"/>
      <c r="AF965" s="59"/>
      <c r="AG965" s="59"/>
      <c r="AH965" s="65"/>
      <c r="BF965" s="65"/>
      <c r="BG965" s="65"/>
      <c r="BI965" s="65"/>
    </row>
    <row r="966" spans="4:61">
      <c r="D966" s="11" t="str">
        <f t="shared" si="140"/>
        <v/>
      </c>
      <c r="E966" s="11" t="str">
        <f t="shared" si="141"/>
        <v/>
      </c>
      <c r="F966" s="55" t="str">
        <f t="shared" si="142"/>
        <v/>
      </c>
      <c r="G966" s="14" t="str">
        <f t="shared" si="143"/>
        <v/>
      </c>
      <c r="H966" s="55" t="str">
        <f t="shared" si="144"/>
        <v/>
      </c>
      <c r="I966" s="11"/>
      <c r="J966" s="157"/>
      <c r="K966" s="11">
        <f t="shared" si="145"/>
        <v>0</v>
      </c>
      <c r="L966" s="55" t="str">
        <f t="shared" si="146"/>
        <v/>
      </c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AA966" s="59"/>
      <c r="AB966" s="59"/>
      <c r="AC966" s="59"/>
      <c r="AD966" s="59"/>
      <c r="AE966" s="59"/>
      <c r="AF966" s="59"/>
      <c r="AG966" s="59"/>
      <c r="AH966" s="65"/>
      <c r="BF966" s="65"/>
      <c r="BG966" s="65"/>
      <c r="BI966" s="65"/>
    </row>
    <row r="967" spans="4:61">
      <c r="D967" s="11" t="str">
        <f t="shared" si="140"/>
        <v/>
      </c>
      <c r="E967" s="11" t="str">
        <f t="shared" si="141"/>
        <v/>
      </c>
      <c r="F967" s="55" t="str">
        <f t="shared" si="142"/>
        <v/>
      </c>
      <c r="G967" s="14" t="str">
        <f t="shared" si="143"/>
        <v/>
      </c>
      <c r="H967" s="55" t="str">
        <f t="shared" si="144"/>
        <v/>
      </c>
      <c r="I967" s="11"/>
      <c r="J967" s="157"/>
      <c r="K967" s="11">
        <f t="shared" si="145"/>
        <v>0</v>
      </c>
      <c r="L967" s="55" t="str">
        <f t="shared" si="146"/>
        <v/>
      </c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AA967" s="59"/>
      <c r="AB967" s="59"/>
      <c r="AC967" s="59"/>
      <c r="AD967" s="59"/>
      <c r="AE967" s="59"/>
      <c r="AF967" s="59"/>
      <c r="AG967" s="59"/>
      <c r="AH967" s="65"/>
      <c r="BF967" s="65"/>
      <c r="BG967" s="65"/>
      <c r="BI967" s="65"/>
    </row>
    <row r="968" spans="4:61">
      <c r="D968" s="11" t="str">
        <f t="shared" si="140"/>
        <v/>
      </c>
      <c r="E968" s="11" t="str">
        <f t="shared" si="141"/>
        <v/>
      </c>
      <c r="F968" s="55" t="str">
        <f t="shared" si="142"/>
        <v/>
      </c>
      <c r="G968" s="14" t="str">
        <f t="shared" si="143"/>
        <v/>
      </c>
      <c r="H968" s="55" t="str">
        <f t="shared" si="144"/>
        <v/>
      </c>
      <c r="I968" s="11"/>
      <c r="J968" s="157"/>
      <c r="K968" s="11">
        <f t="shared" si="145"/>
        <v>0</v>
      </c>
      <c r="L968" s="55" t="str">
        <f t="shared" si="146"/>
        <v/>
      </c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AA968" s="59"/>
      <c r="AB968" s="59"/>
      <c r="AC968" s="59"/>
      <c r="AD968" s="59"/>
      <c r="AE968" s="59"/>
      <c r="AF968" s="59"/>
      <c r="AG968" s="59"/>
      <c r="AH968" s="65"/>
      <c r="BF968" s="65"/>
      <c r="BG968" s="65"/>
      <c r="BI968" s="65"/>
    </row>
    <row r="969" spans="4:61">
      <c r="D969" s="11" t="str">
        <f t="shared" si="140"/>
        <v/>
      </c>
      <c r="E969" s="11" t="str">
        <f t="shared" si="141"/>
        <v/>
      </c>
      <c r="F969" s="55" t="str">
        <f t="shared" si="142"/>
        <v/>
      </c>
      <c r="G969" s="14" t="str">
        <f t="shared" si="143"/>
        <v/>
      </c>
      <c r="H969" s="55" t="str">
        <f t="shared" si="144"/>
        <v/>
      </c>
      <c r="I969" s="11"/>
      <c r="J969" s="157"/>
      <c r="K969" s="11">
        <f t="shared" si="145"/>
        <v>0</v>
      </c>
      <c r="L969" s="55" t="str">
        <f t="shared" si="146"/>
        <v/>
      </c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AA969" s="59"/>
      <c r="AB969" s="59"/>
      <c r="AC969" s="59"/>
      <c r="AD969" s="59"/>
      <c r="AE969" s="59"/>
      <c r="AF969" s="59"/>
      <c r="AG969" s="59"/>
      <c r="AH969" s="65"/>
      <c r="BF969" s="65"/>
      <c r="BG969" s="65"/>
      <c r="BI969" s="65"/>
    </row>
    <row r="970" spans="4:61">
      <c r="D970" s="11" t="str">
        <f t="shared" si="140"/>
        <v/>
      </c>
      <c r="E970" s="11" t="str">
        <f t="shared" si="141"/>
        <v/>
      </c>
      <c r="F970" s="55" t="str">
        <f t="shared" si="142"/>
        <v/>
      </c>
      <c r="G970" s="14" t="str">
        <f t="shared" si="143"/>
        <v/>
      </c>
      <c r="H970" s="55" t="str">
        <f t="shared" si="144"/>
        <v/>
      </c>
      <c r="I970" s="11"/>
      <c r="J970" s="157"/>
      <c r="K970" s="11">
        <f t="shared" si="145"/>
        <v>0</v>
      </c>
      <c r="L970" s="55" t="str">
        <f t="shared" si="146"/>
        <v/>
      </c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AA970" s="59"/>
      <c r="AB970" s="59"/>
      <c r="AC970" s="59"/>
      <c r="AD970" s="59"/>
      <c r="AE970" s="59"/>
      <c r="AF970" s="59"/>
      <c r="AG970" s="59"/>
      <c r="AH970" s="65"/>
      <c r="BF970" s="65"/>
      <c r="BG970" s="65"/>
      <c r="BI970" s="65"/>
    </row>
    <row r="971" spans="4:61">
      <c r="D971" s="11" t="str">
        <f t="shared" si="140"/>
        <v/>
      </c>
      <c r="E971" s="11" t="str">
        <f t="shared" si="141"/>
        <v/>
      </c>
      <c r="F971" s="55" t="str">
        <f t="shared" si="142"/>
        <v/>
      </c>
      <c r="G971" s="14" t="str">
        <f t="shared" si="143"/>
        <v/>
      </c>
      <c r="H971" s="55" t="str">
        <f t="shared" si="144"/>
        <v/>
      </c>
      <c r="I971" s="11"/>
      <c r="J971" s="157"/>
      <c r="K971" s="11">
        <f t="shared" si="145"/>
        <v>0</v>
      </c>
      <c r="L971" s="55" t="str">
        <f t="shared" si="146"/>
        <v/>
      </c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AA971" s="59"/>
      <c r="AB971" s="59"/>
      <c r="AC971" s="59"/>
      <c r="AD971" s="59"/>
      <c r="AE971" s="59"/>
      <c r="AF971" s="59"/>
      <c r="AG971" s="59"/>
      <c r="AH971" s="65"/>
      <c r="BF971" s="65"/>
      <c r="BG971" s="65"/>
      <c r="BI971" s="65"/>
    </row>
    <row r="972" spans="4:61">
      <c r="D972" s="11" t="str">
        <f t="shared" si="140"/>
        <v/>
      </c>
      <c r="E972" s="11" t="str">
        <f t="shared" si="141"/>
        <v/>
      </c>
      <c r="F972" s="55" t="str">
        <f t="shared" si="142"/>
        <v/>
      </c>
      <c r="G972" s="14" t="str">
        <f t="shared" si="143"/>
        <v/>
      </c>
      <c r="H972" s="55" t="str">
        <f t="shared" si="144"/>
        <v/>
      </c>
      <c r="I972" s="11"/>
      <c r="J972" s="157"/>
      <c r="K972" s="11">
        <f t="shared" si="145"/>
        <v>0</v>
      </c>
      <c r="L972" s="55" t="str">
        <f t="shared" si="146"/>
        <v/>
      </c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AA972" s="59"/>
      <c r="AB972" s="59"/>
      <c r="AC972" s="59"/>
      <c r="AD972" s="59"/>
      <c r="AE972" s="59"/>
      <c r="AF972" s="59"/>
      <c r="AG972" s="59"/>
      <c r="AH972" s="65"/>
      <c r="BF972" s="65"/>
      <c r="BG972" s="65"/>
      <c r="BI972" s="65"/>
    </row>
    <row r="973" spans="4:61">
      <c r="D973" s="11" t="str">
        <f t="shared" si="140"/>
        <v/>
      </c>
      <c r="E973" s="11" t="str">
        <f t="shared" si="141"/>
        <v/>
      </c>
      <c r="F973" s="55" t="str">
        <f t="shared" si="142"/>
        <v/>
      </c>
      <c r="G973" s="14" t="str">
        <f t="shared" si="143"/>
        <v/>
      </c>
      <c r="H973" s="55" t="str">
        <f t="shared" si="144"/>
        <v/>
      </c>
      <c r="I973" s="11"/>
      <c r="J973" s="157"/>
      <c r="K973" s="11">
        <f t="shared" si="145"/>
        <v>0</v>
      </c>
      <c r="L973" s="55" t="str">
        <f t="shared" si="146"/>
        <v/>
      </c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AA973" s="59"/>
      <c r="AB973" s="59"/>
      <c r="AC973" s="59"/>
      <c r="AD973" s="59"/>
      <c r="AE973" s="59"/>
      <c r="AF973" s="59"/>
      <c r="AG973" s="59"/>
      <c r="AH973" s="65"/>
      <c r="BF973" s="65"/>
      <c r="BG973" s="65"/>
      <c r="BI973" s="65"/>
    </row>
    <row r="974" spans="4:61">
      <c r="D974" s="11" t="str">
        <f t="shared" si="140"/>
        <v/>
      </c>
      <c r="E974" s="11" t="str">
        <f t="shared" si="141"/>
        <v/>
      </c>
      <c r="F974" s="55" t="str">
        <f t="shared" si="142"/>
        <v/>
      </c>
      <c r="G974" s="14" t="str">
        <f t="shared" si="143"/>
        <v/>
      </c>
      <c r="H974" s="55" t="str">
        <f t="shared" si="144"/>
        <v/>
      </c>
      <c r="I974" s="11"/>
      <c r="J974" s="157"/>
      <c r="K974" s="11">
        <f t="shared" si="145"/>
        <v>0</v>
      </c>
      <c r="L974" s="55" t="str">
        <f t="shared" si="146"/>
        <v/>
      </c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AA974" s="59"/>
      <c r="AB974" s="59"/>
      <c r="AC974" s="59"/>
      <c r="AD974" s="59"/>
      <c r="AE974" s="59"/>
      <c r="AF974" s="59"/>
      <c r="AG974" s="59"/>
      <c r="AH974" s="65"/>
      <c r="BF974" s="65"/>
      <c r="BG974" s="65"/>
      <c r="BI974" s="65"/>
    </row>
    <row r="975" spans="4:61">
      <c r="D975" s="11" t="str">
        <f t="shared" si="140"/>
        <v/>
      </c>
      <c r="E975" s="11" t="str">
        <f t="shared" si="141"/>
        <v/>
      </c>
      <c r="F975" s="55" t="str">
        <f t="shared" si="142"/>
        <v/>
      </c>
      <c r="G975" s="14" t="str">
        <f t="shared" si="143"/>
        <v/>
      </c>
      <c r="H975" s="55" t="str">
        <f t="shared" si="144"/>
        <v/>
      </c>
      <c r="I975" s="11"/>
      <c r="J975" s="157"/>
      <c r="K975" s="11">
        <f t="shared" si="145"/>
        <v>0</v>
      </c>
      <c r="L975" s="55" t="str">
        <f t="shared" si="146"/>
        <v/>
      </c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AA975" s="59"/>
      <c r="AB975" s="59"/>
      <c r="AC975" s="59"/>
      <c r="AD975" s="59"/>
      <c r="AE975" s="59"/>
      <c r="AF975" s="59"/>
      <c r="AG975" s="59"/>
      <c r="AH975" s="65"/>
      <c r="BF975" s="65"/>
      <c r="BG975" s="65"/>
      <c r="BI975" s="65"/>
    </row>
    <row r="976" spans="4:61">
      <c r="D976" s="11" t="str">
        <f t="shared" si="140"/>
        <v/>
      </c>
      <c r="E976" s="11" t="str">
        <f t="shared" si="141"/>
        <v/>
      </c>
      <c r="F976" s="55" t="str">
        <f t="shared" si="142"/>
        <v/>
      </c>
      <c r="G976" s="14" t="str">
        <f t="shared" si="143"/>
        <v/>
      </c>
      <c r="H976" s="55" t="str">
        <f t="shared" si="144"/>
        <v/>
      </c>
      <c r="I976" s="11"/>
      <c r="J976" s="157"/>
      <c r="K976" s="11">
        <f t="shared" si="145"/>
        <v>0</v>
      </c>
      <c r="L976" s="55" t="str">
        <f t="shared" si="146"/>
        <v/>
      </c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AA976" s="59"/>
      <c r="AB976" s="59"/>
      <c r="AC976" s="59"/>
      <c r="AD976" s="59"/>
      <c r="AE976" s="59"/>
      <c r="AF976" s="59"/>
      <c r="AG976" s="59"/>
      <c r="AH976" s="65"/>
      <c r="BF976" s="65"/>
      <c r="BG976" s="65"/>
      <c r="BI976" s="65"/>
    </row>
    <row r="977" spans="4:61">
      <c r="D977" s="11" t="str">
        <f t="shared" si="140"/>
        <v/>
      </c>
      <c r="E977" s="11" t="str">
        <f t="shared" si="141"/>
        <v/>
      </c>
      <c r="F977" s="55" t="str">
        <f t="shared" si="142"/>
        <v/>
      </c>
      <c r="G977" s="14" t="str">
        <f t="shared" si="143"/>
        <v/>
      </c>
      <c r="H977" s="55" t="str">
        <f t="shared" si="144"/>
        <v/>
      </c>
      <c r="I977" s="11"/>
      <c r="J977" s="157"/>
      <c r="K977" s="11">
        <f t="shared" si="145"/>
        <v>0</v>
      </c>
      <c r="L977" s="55" t="str">
        <f t="shared" si="146"/>
        <v/>
      </c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AA977" s="59"/>
      <c r="AB977" s="59"/>
      <c r="AC977" s="59"/>
      <c r="AD977" s="59"/>
      <c r="AE977" s="59"/>
      <c r="AF977" s="59"/>
      <c r="AG977" s="59"/>
      <c r="AH977" s="65"/>
      <c r="BF977" s="65"/>
      <c r="BG977" s="65"/>
      <c r="BI977" s="65"/>
    </row>
    <row r="978" spans="4:61">
      <c r="D978" s="11" t="str">
        <f t="shared" si="140"/>
        <v/>
      </c>
      <c r="E978" s="11" t="str">
        <f t="shared" si="141"/>
        <v/>
      </c>
      <c r="F978" s="55" t="str">
        <f t="shared" si="142"/>
        <v/>
      </c>
      <c r="G978" s="14" t="str">
        <f t="shared" si="143"/>
        <v/>
      </c>
      <c r="H978" s="55" t="str">
        <f t="shared" si="144"/>
        <v/>
      </c>
      <c r="I978" s="11"/>
      <c r="J978" s="157"/>
      <c r="K978" s="11">
        <f t="shared" si="145"/>
        <v>0</v>
      </c>
      <c r="L978" s="55" t="str">
        <f t="shared" si="146"/>
        <v/>
      </c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AA978" s="59"/>
      <c r="AB978" s="59"/>
      <c r="AC978" s="59"/>
      <c r="AD978" s="59"/>
      <c r="AE978" s="59"/>
      <c r="AF978" s="59"/>
      <c r="AG978" s="59"/>
      <c r="AH978" s="65"/>
      <c r="BF978" s="65"/>
      <c r="BG978" s="65"/>
      <c r="BI978" s="65"/>
    </row>
    <row r="979" spans="4:61">
      <c r="D979" s="11" t="str">
        <f t="shared" si="140"/>
        <v/>
      </c>
      <c r="E979" s="11" t="str">
        <f t="shared" si="141"/>
        <v/>
      </c>
      <c r="F979" s="55" t="str">
        <f t="shared" si="142"/>
        <v/>
      </c>
      <c r="G979" s="14" t="str">
        <f t="shared" si="143"/>
        <v/>
      </c>
      <c r="H979" s="55" t="str">
        <f t="shared" si="144"/>
        <v/>
      </c>
      <c r="I979" s="11"/>
      <c r="J979" s="157"/>
      <c r="K979" s="11">
        <f t="shared" si="145"/>
        <v>0</v>
      </c>
      <c r="L979" s="55" t="str">
        <f t="shared" si="146"/>
        <v/>
      </c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AA979" s="59"/>
      <c r="AB979" s="59"/>
      <c r="AC979" s="59"/>
      <c r="AD979" s="59"/>
      <c r="AE979" s="59"/>
      <c r="AF979" s="59"/>
      <c r="AG979" s="59"/>
      <c r="AH979" s="65"/>
      <c r="BF979" s="65"/>
      <c r="BG979" s="65"/>
      <c r="BI979" s="65"/>
    </row>
    <row r="980" spans="4:61">
      <c r="D980" s="11" t="str">
        <f t="shared" si="140"/>
        <v/>
      </c>
      <c r="E980" s="11" t="str">
        <f t="shared" si="141"/>
        <v/>
      </c>
      <c r="F980" s="55" t="str">
        <f t="shared" si="142"/>
        <v/>
      </c>
      <c r="G980" s="14" t="str">
        <f t="shared" si="143"/>
        <v/>
      </c>
      <c r="H980" s="55" t="str">
        <f t="shared" si="144"/>
        <v/>
      </c>
      <c r="I980" s="11"/>
      <c r="J980" s="157"/>
      <c r="K980" s="11">
        <f t="shared" si="145"/>
        <v>0</v>
      </c>
      <c r="L980" s="55" t="str">
        <f t="shared" si="146"/>
        <v/>
      </c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AA980" s="59"/>
      <c r="AB980" s="59"/>
      <c r="AC980" s="59"/>
      <c r="AD980" s="59"/>
      <c r="AE980" s="59"/>
      <c r="AF980" s="59"/>
      <c r="AG980" s="59"/>
      <c r="AH980" s="65"/>
      <c r="BF980" s="65"/>
      <c r="BG980" s="65"/>
      <c r="BI980" s="65"/>
    </row>
    <row r="981" spans="4:61">
      <c r="D981" s="11" t="str">
        <f t="shared" si="140"/>
        <v/>
      </c>
      <c r="E981" s="11" t="str">
        <f t="shared" si="141"/>
        <v/>
      </c>
      <c r="F981" s="55" t="str">
        <f t="shared" si="142"/>
        <v/>
      </c>
      <c r="G981" s="14" t="str">
        <f t="shared" si="143"/>
        <v/>
      </c>
      <c r="H981" s="55" t="str">
        <f t="shared" si="144"/>
        <v/>
      </c>
      <c r="I981" s="11"/>
      <c r="J981" s="157"/>
      <c r="K981" s="11">
        <f t="shared" si="145"/>
        <v>0</v>
      </c>
      <c r="L981" s="55" t="str">
        <f t="shared" si="146"/>
        <v/>
      </c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AA981" s="59"/>
      <c r="AB981" s="59"/>
      <c r="AC981" s="59"/>
      <c r="AD981" s="59"/>
      <c r="AE981" s="59"/>
      <c r="AF981" s="59"/>
      <c r="AG981" s="59"/>
      <c r="AH981" s="65"/>
      <c r="BF981" s="65"/>
      <c r="BG981" s="65"/>
      <c r="BI981" s="65"/>
    </row>
    <row r="982" spans="4:61">
      <c r="D982" s="11" t="str">
        <f t="shared" si="140"/>
        <v/>
      </c>
      <c r="E982" s="11" t="str">
        <f t="shared" si="141"/>
        <v/>
      </c>
      <c r="F982" s="55" t="str">
        <f t="shared" si="142"/>
        <v/>
      </c>
      <c r="G982" s="14" t="str">
        <f t="shared" si="143"/>
        <v/>
      </c>
      <c r="H982" s="55" t="str">
        <f t="shared" si="144"/>
        <v/>
      </c>
      <c r="I982" s="11"/>
      <c r="J982" s="157"/>
      <c r="K982" s="11">
        <f t="shared" si="145"/>
        <v>0</v>
      </c>
      <c r="L982" s="55" t="str">
        <f t="shared" si="146"/>
        <v/>
      </c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AA982" s="59"/>
      <c r="AB982" s="59"/>
      <c r="AC982" s="59"/>
      <c r="AD982" s="59"/>
      <c r="AE982" s="59"/>
      <c r="AF982" s="59"/>
      <c r="AG982" s="59"/>
      <c r="AH982" s="65"/>
      <c r="BF982" s="65"/>
      <c r="BG982" s="65"/>
      <c r="BI982" s="65"/>
    </row>
    <row r="983" spans="4:61">
      <c r="D983" s="11" t="str">
        <f t="shared" si="140"/>
        <v/>
      </c>
      <c r="E983" s="11" t="str">
        <f t="shared" si="141"/>
        <v/>
      </c>
      <c r="F983" s="55" t="str">
        <f t="shared" si="142"/>
        <v/>
      </c>
      <c r="G983" s="14" t="str">
        <f t="shared" si="143"/>
        <v/>
      </c>
      <c r="H983" s="55" t="str">
        <f t="shared" si="144"/>
        <v/>
      </c>
      <c r="I983" s="11"/>
      <c r="J983" s="157"/>
      <c r="K983" s="11">
        <f t="shared" si="145"/>
        <v>0</v>
      </c>
      <c r="L983" s="55" t="str">
        <f t="shared" si="146"/>
        <v/>
      </c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AA983" s="59"/>
      <c r="AB983" s="59"/>
      <c r="AC983" s="59"/>
      <c r="AD983" s="59"/>
      <c r="AE983" s="59"/>
      <c r="AF983" s="59"/>
      <c r="AG983" s="59"/>
      <c r="AH983" s="65"/>
      <c r="BF983" s="65"/>
      <c r="BG983" s="65"/>
      <c r="BI983" s="65"/>
    </row>
    <row r="984" spans="4:61">
      <c r="D984" s="11" t="str">
        <f t="shared" si="140"/>
        <v/>
      </c>
      <c r="E984" s="11" t="str">
        <f t="shared" si="141"/>
        <v/>
      </c>
      <c r="F984" s="55" t="str">
        <f t="shared" si="142"/>
        <v/>
      </c>
      <c r="G984" s="14" t="str">
        <f t="shared" si="143"/>
        <v/>
      </c>
      <c r="H984" s="55" t="str">
        <f t="shared" si="144"/>
        <v/>
      </c>
      <c r="I984" s="11"/>
      <c r="J984" s="157"/>
      <c r="K984" s="11">
        <f t="shared" si="145"/>
        <v>0</v>
      </c>
      <c r="L984" s="55" t="str">
        <f t="shared" si="146"/>
        <v/>
      </c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AA984" s="59"/>
      <c r="AB984" s="59"/>
      <c r="AC984" s="59"/>
      <c r="AD984" s="59"/>
      <c r="AE984" s="59"/>
      <c r="AF984" s="59"/>
      <c r="AG984" s="59"/>
      <c r="AH984" s="65"/>
      <c r="BF984" s="65"/>
      <c r="BG984" s="65"/>
      <c r="BI984" s="65"/>
    </row>
    <row r="985" spans="4:61">
      <c r="D985" s="11" t="str">
        <f t="shared" si="140"/>
        <v/>
      </c>
      <c r="E985" s="11" t="str">
        <f t="shared" si="141"/>
        <v/>
      </c>
      <c r="F985" s="55" t="str">
        <f t="shared" si="142"/>
        <v/>
      </c>
      <c r="G985" s="14" t="str">
        <f t="shared" si="143"/>
        <v/>
      </c>
      <c r="H985" s="55" t="str">
        <f t="shared" si="144"/>
        <v/>
      </c>
      <c r="I985" s="11"/>
      <c r="J985" s="157"/>
      <c r="K985" s="11">
        <f t="shared" si="145"/>
        <v>0</v>
      </c>
      <c r="L985" s="55" t="str">
        <f t="shared" si="146"/>
        <v/>
      </c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AA985" s="59"/>
      <c r="AB985" s="59"/>
      <c r="AC985" s="59"/>
      <c r="AD985" s="59"/>
      <c r="AE985" s="59"/>
      <c r="AF985" s="59"/>
      <c r="AG985" s="59"/>
      <c r="AH985" s="65"/>
      <c r="BF985" s="65"/>
      <c r="BG985" s="65"/>
      <c r="BI985" s="65"/>
    </row>
    <row r="986" spans="4:61">
      <c r="D986" s="11" t="str">
        <f t="shared" si="140"/>
        <v/>
      </c>
      <c r="E986" s="11" t="str">
        <f t="shared" si="141"/>
        <v/>
      </c>
      <c r="F986" s="55" t="str">
        <f t="shared" si="142"/>
        <v/>
      </c>
      <c r="G986" s="14" t="str">
        <f t="shared" si="143"/>
        <v/>
      </c>
      <c r="H986" s="55" t="str">
        <f t="shared" si="144"/>
        <v/>
      </c>
      <c r="I986" s="11"/>
      <c r="J986" s="157"/>
      <c r="K986" s="11">
        <f t="shared" si="145"/>
        <v>0</v>
      </c>
      <c r="L986" s="55" t="str">
        <f t="shared" si="146"/>
        <v/>
      </c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AA986" s="59"/>
      <c r="AB986" s="59"/>
      <c r="AC986" s="59"/>
      <c r="AD986" s="59"/>
      <c r="AE986" s="59"/>
      <c r="AF986" s="59"/>
      <c r="AG986" s="59"/>
      <c r="AH986" s="65"/>
      <c r="BF986" s="65"/>
      <c r="BG986" s="65"/>
      <c r="BI986" s="65"/>
    </row>
    <row r="987" spans="4:61">
      <c r="D987" s="11" t="str">
        <f t="shared" si="140"/>
        <v/>
      </c>
      <c r="E987" s="11" t="str">
        <f t="shared" si="141"/>
        <v/>
      </c>
      <c r="F987" s="55" t="str">
        <f t="shared" si="142"/>
        <v/>
      </c>
      <c r="G987" s="14" t="str">
        <f t="shared" si="143"/>
        <v/>
      </c>
      <c r="H987" s="55" t="str">
        <f t="shared" si="144"/>
        <v/>
      </c>
      <c r="I987" s="11"/>
      <c r="J987" s="157"/>
      <c r="K987" s="11">
        <f t="shared" si="145"/>
        <v>0</v>
      </c>
      <c r="L987" s="55" t="str">
        <f t="shared" si="146"/>
        <v/>
      </c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AA987" s="59"/>
      <c r="AB987" s="59"/>
      <c r="AC987" s="59"/>
      <c r="AD987" s="59"/>
      <c r="AE987" s="59"/>
      <c r="AF987" s="59"/>
      <c r="AG987" s="59"/>
      <c r="AH987" s="65"/>
      <c r="BF987" s="65"/>
      <c r="BG987" s="65"/>
      <c r="BI987" s="65"/>
    </row>
    <row r="988" spans="4:61">
      <c r="D988" s="11" t="str">
        <f t="shared" si="140"/>
        <v/>
      </c>
      <c r="E988" s="11" t="str">
        <f t="shared" si="141"/>
        <v/>
      </c>
      <c r="F988" s="55" t="str">
        <f t="shared" si="142"/>
        <v/>
      </c>
      <c r="G988" s="14" t="str">
        <f t="shared" si="143"/>
        <v/>
      </c>
      <c r="H988" s="55" t="str">
        <f t="shared" si="144"/>
        <v/>
      </c>
      <c r="I988" s="11"/>
      <c r="J988" s="157"/>
      <c r="K988" s="11">
        <f t="shared" si="145"/>
        <v>0</v>
      </c>
      <c r="L988" s="55" t="str">
        <f t="shared" si="146"/>
        <v/>
      </c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AA988" s="59"/>
      <c r="AB988" s="59"/>
      <c r="AC988" s="59"/>
      <c r="AD988" s="59"/>
      <c r="AE988" s="59"/>
      <c r="AF988" s="59"/>
      <c r="AG988" s="59"/>
      <c r="AH988" s="65"/>
      <c r="BF988" s="65"/>
      <c r="BG988" s="65"/>
      <c r="BI988" s="65"/>
    </row>
    <row r="989" spans="4:61">
      <c r="D989" s="11" t="str">
        <f t="shared" si="140"/>
        <v/>
      </c>
      <c r="E989" s="11" t="str">
        <f t="shared" si="141"/>
        <v/>
      </c>
      <c r="F989" s="55" t="str">
        <f t="shared" si="142"/>
        <v/>
      </c>
      <c r="G989" s="14" t="str">
        <f t="shared" si="143"/>
        <v/>
      </c>
      <c r="H989" s="55" t="str">
        <f t="shared" si="144"/>
        <v/>
      </c>
      <c r="I989" s="11"/>
      <c r="J989" s="157"/>
      <c r="K989" s="11">
        <f t="shared" si="145"/>
        <v>0</v>
      </c>
      <c r="L989" s="55" t="str">
        <f t="shared" si="146"/>
        <v/>
      </c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AA989" s="59"/>
      <c r="AB989" s="59"/>
      <c r="AC989" s="59"/>
      <c r="AD989" s="59"/>
      <c r="AE989" s="59"/>
      <c r="AF989" s="59"/>
      <c r="AG989" s="59"/>
      <c r="AH989" s="65"/>
      <c r="BF989" s="65"/>
      <c r="BG989" s="65"/>
      <c r="BI989" s="65"/>
    </row>
    <row r="990" spans="4:61">
      <c r="D990" s="11" t="str">
        <f t="shared" si="140"/>
        <v/>
      </c>
      <c r="E990" s="11" t="str">
        <f t="shared" si="141"/>
        <v/>
      </c>
      <c r="F990" s="55" t="str">
        <f t="shared" si="142"/>
        <v/>
      </c>
      <c r="G990" s="14" t="str">
        <f t="shared" si="143"/>
        <v/>
      </c>
      <c r="H990" s="55" t="str">
        <f t="shared" si="144"/>
        <v/>
      </c>
      <c r="I990" s="11"/>
      <c r="J990" s="157"/>
      <c r="K990" s="11">
        <f t="shared" si="145"/>
        <v>0</v>
      </c>
      <c r="L990" s="55" t="str">
        <f t="shared" si="146"/>
        <v/>
      </c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AA990" s="59"/>
      <c r="AB990" s="59"/>
      <c r="AC990" s="59"/>
      <c r="AD990" s="59"/>
      <c r="AE990" s="59"/>
      <c r="AF990" s="59"/>
      <c r="AG990" s="59"/>
      <c r="AH990" s="65"/>
      <c r="BF990" s="65"/>
      <c r="BG990" s="65"/>
      <c r="BI990" s="65"/>
    </row>
    <row r="991" spans="4:61">
      <c r="D991" s="11" t="str">
        <f t="shared" si="140"/>
        <v/>
      </c>
      <c r="E991" s="11" t="str">
        <f t="shared" si="141"/>
        <v/>
      </c>
      <c r="F991" s="55" t="str">
        <f t="shared" si="142"/>
        <v/>
      </c>
      <c r="G991" s="14" t="str">
        <f t="shared" si="143"/>
        <v/>
      </c>
      <c r="H991" s="55" t="str">
        <f t="shared" si="144"/>
        <v/>
      </c>
      <c r="I991" s="11"/>
      <c r="J991" s="157"/>
      <c r="K991" s="11">
        <f t="shared" si="145"/>
        <v>0</v>
      </c>
      <c r="L991" s="55" t="str">
        <f t="shared" si="146"/>
        <v/>
      </c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AA991" s="59"/>
      <c r="AB991" s="59"/>
      <c r="AC991" s="59"/>
      <c r="AD991" s="59"/>
      <c r="AE991" s="59"/>
      <c r="AF991" s="59"/>
      <c r="AG991" s="59"/>
      <c r="AH991" s="65"/>
      <c r="BF991" s="65"/>
      <c r="BG991" s="65"/>
      <c r="BI991" s="65"/>
    </row>
    <row r="992" spans="4:61">
      <c r="D992" s="11" t="str">
        <f t="shared" si="140"/>
        <v/>
      </c>
      <c r="E992" s="11" t="str">
        <f t="shared" si="141"/>
        <v/>
      </c>
      <c r="F992" s="55" t="str">
        <f t="shared" si="142"/>
        <v/>
      </c>
      <c r="G992" s="14" t="str">
        <f t="shared" si="143"/>
        <v/>
      </c>
      <c r="H992" s="55" t="str">
        <f t="shared" si="144"/>
        <v/>
      </c>
      <c r="I992" s="11"/>
      <c r="J992" s="157"/>
      <c r="K992" s="11">
        <f t="shared" si="145"/>
        <v>0</v>
      </c>
      <c r="L992" s="55" t="str">
        <f t="shared" si="146"/>
        <v/>
      </c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AA992" s="59"/>
      <c r="AB992" s="59"/>
      <c r="AC992" s="59"/>
      <c r="AD992" s="59"/>
      <c r="AE992" s="59"/>
      <c r="AF992" s="59"/>
      <c r="AG992" s="59"/>
      <c r="AH992" s="65"/>
      <c r="BF992" s="65"/>
      <c r="BG992" s="65"/>
      <c r="BI992" s="65"/>
    </row>
    <row r="993" spans="4:61">
      <c r="D993" s="11" t="str">
        <f t="shared" si="140"/>
        <v/>
      </c>
      <c r="E993" s="11" t="str">
        <f t="shared" si="141"/>
        <v/>
      </c>
      <c r="F993" s="55" t="str">
        <f t="shared" si="142"/>
        <v/>
      </c>
      <c r="G993" s="14" t="str">
        <f t="shared" si="143"/>
        <v/>
      </c>
      <c r="H993" s="55" t="str">
        <f t="shared" si="144"/>
        <v/>
      </c>
      <c r="I993" s="11"/>
      <c r="J993" s="157"/>
      <c r="K993" s="11">
        <f t="shared" si="145"/>
        <v>0</v>
      </c>
      <c r="L993" s="55" t="str">
        <f t="shared" si="146"/>
        <v/>
      </c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AA993" s="59"/>
      <c r="AB993" s="59"/>
      <c r="AC993" s="59"/>
      <c r="AD993" s="59"/>
      <c r="AE993" s="59"/>
      <c r="AF993" s="59"/>
      <c r="AG993" s="59"/>
      <c r="AH993" s="65"/>
      <c r="BF993" s="65"/>
      <c r="BG993" s="65"/>
      <c r="BI993" s="65"/>
    </row>
    <row r="994" spans="4:61">
      <c r="D994" s="11" t="str">
        <f t="shared" si="140"/>
        <v/>
      </c>
      <c r="E994" s="11" t="str">
        <f t="shared" si="141"/>
        <v/>
      </c>
      <c r="F994" s="55" t="str">
        <f t="shared" si="142"/>
        <v/>
      </c>
      <c r="G994" s="14" t="str">
        <f t="shared" si="143"/>
        <v/>
      </c>
      <c r="H994" s="55" t="str">
        <f t="shared" si="144"/>
        <v/>
      </c>
      <c r="I994" s="11"/>
      <c r="J994" s="157"/>
      <c r="K994" s="11">
        <f t="shared" si="145"/>
        <v>0</v>
      </c>
      <c r="L994" s="55" t="str">
        <f t="shared" si="146"/>
        <v/>
      </c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AA994" s="59"/>
      <c r="AB994" s="59"/>
      <c r="AC994" s="59"/>
      <c r="AD994" s="59"/>
      <c r="AE994" s="59"/>
      <c r="AF994" s="59"/>
      <c r="AG994" s="59"/>
      <c r="AH994" s="65"/>
      <c r="BF994" s="65"/>
      <c r="BG994" s="65"/>
      <c r="BI994" s="65"/>
    </row>
    <row r="995" spans="4:61">
      <c r="D995" s="11" t="str">
        <f t="shared" si="140"/>
        <v/>
      </c>
      <c r="E995" s="11" t="str">
        <f t="shared" si="141"/>
        <v/>
      </c>
      <c r="F995" s="55" t="str">
        <f t="shared" si="142"/>
        <v/>
      </c>
      <c r="G995" s="14" t="str">
        <f t="shared" si="143"/>
        <v/>
      </c>
      <c r="H995" s="55" t="str">
        <f t="shared" si="144"/>
        <v/>
      </c>
      <c r="I995" s="11"/>
      <c r="J995" s="157"/>
      <c r="K995" s="11">
        <f t="shared" si="145"/>
        <v>0</v>
      </c>
      <c r="L995" s="55" t="str">
        <f t="shared" si="146"/>
        <v/>
      </c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AA995" s="59"/>
      <c r="AB995" s="59"/>
      <c r="AC995" s="59"/>
      <c r="AD995" s="59"/>
      <c r="AE995" s="59"/>
      <c r="AF995" s="59"/>
      <c r="AG995" s="59"/>
      <c r="AH995" s="65"/>
      <c r="BF995" s="65"/>
      <c r="BG995" s="65"/>
      <c r="BI995" s="65"/>
    </row>
    <row r="996" spans="4:61">
      <c r="D996" s="11" t="str">
        <f t="shared" si="140"/>
        <v/>
      </c>
      <c r="E996" s="11" t="str">
        <f t="shared" si="141"/>
        <v/>
      </c>
      <c r="F996" s="55" t="str">
        <f t="shared" si="142"/>
        <v/>
      </c>
      <c r="G996" s="14" t="str">
        <f t="shared" si="143"/>
        <v/>
      </c>
      <c r="H996" s="55" t="str">
        <f t="shared" si="144"/>
        <v/>
      </c>
      <c r="I996" s="11"/>
      <c r="J996" s="157"/>
      <c r="K996" s="11">
        <f t="shared" si="145"/>
        <v>0</v>
      </c>
      <c r="L996" s="55" t="str">
        <f t="shared" si="146"/>
        <v/>
      </c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AA996" s="59"/>
      <c r="AB996" s="59"/>
      <c r="AC996" s="59"/>
      <c r="AD996" s="59"/>
      <c r="AE996" s="59"/>
      <c r="AF996" s="59"/>
      <c r="AG996" s="59"/>
      <c r="AH996" s="65"/>
      <c r="BF996" s="65"/>
      <c r="BG996" s="65"/>
      <c r="BI996" s="65"/>
    </row>
    <row r="997" spans="4:61">
      <c r="D997" s="11" t="str">
        <f t="shared" ref="D997:D1060" si="147">IF(D996&lt;term*freq,D996+1,"")</f>
        <v/>
      </c>
      <c r="E997" s="11" t="str">
        <f t="shared" si="141"/>
        <v/>
      </c>
      <c r="F997" s="55" t="str">
        <f t="shared" si="142"/>
        <v/>
      </c>
      <c r="G997" s="14" t="str">
        <f t="shared" si="143"/>
        <v/>
      </c>
      <c r="H997" s="55" t="str">
        <f t="shared" si="144"/>
        <v/>
      </c>
      <c r="I997" s="11"/>
      <c r="J997" s="157"/>
      <c r="K997" s="11">
        <f t="shared" si="145"/>
        <v>0</v>
      </c>
      <c r="L997" s="55" t="str">
        <f t="shared" si="146"/>
        <v/>
      </c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AA997" s="59"/>
      <c r="AB997" s="59"/>
      <c r="AC997" s="59"/>
      <c r="AD997" s="59"/>
      <c r="AE997" s="59"/>
      <c r="AF997" s="59"/>
      <c r="AG997" s="59"/>
      <c r="AH997" s="65"/>
      <c r="BF997" s="65"/>
      <c r="BG997" s="65"/>
      <c r="BI997" s="65"/>
    </row>
    <row r="998" spans="4:61">
      <c r="D998" s="11" t="str">
        <f t="shared" si="147"/>
        <v/>
      </c>
      <c r="E998" s="11" t="str">
        <f t="shared" si="141"/>
        <v/>
      </c>
      <c r="F998" s="55" t="str">
        <f t="shared" si="142"/>
        <v/>
      </c>
      <c r="G998" s="14" t="str">
        <f t="shared" si="143"/>
        <v/>
      </c>
      <c r="H998" s="55" t="str">
        <f t="shared" si="144"/>
        <v/>
      </c>
      <c r="I998" s="11"/>
      <c r="J998" s="157"/>
      <c r="K998" s="11">
        <f t="shared" si="145"/>
        <v>0</v>
      </c>
      <c r="L998" s="55" t="str">
        <f t="shared" si="146"/>
        <v/>
      </c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AA998" s="59"/>
      <c r="AB998" s="59"/>
      <c r="AC998" s="59"/>
      <c r="AD998" s="59"/>
      <c r="AE998" s="59"/>
      <c r="AF998" s="59"/>
      <c r="AG998" s="59"/>
      <c r="AH998" s="65"/>
      <c r="BF998" s="65"/>
      <c r="BG998" s="65"/>
      <c r="BI998" s="65"/>
    </row>
    <row r="999" spans="4:61">
      <c r="D999" s="11" t="str">
        <f t="shared" si="147"/>
        <v/>
      </c>
      <c r="E999" s="11" t="str">
        <f t="shared" si="141"/>
        <v/>
      </c>
      <c r="F999" s="55" t="str">
        <f t="shared" si="142"/>
        <v/>
      </c>
      <c r="G999" s="14" t="str">
        <f t="shared" si="143"/>
        <v/>
      </c>
      <c r="H999" s="55" t="str">
        <f t="shared" si="144"/>
        <v/>
      </c>
      <c r="I999" s="11"/>
      <c r="J999" s="157"/>
      <c r="K999" s="11">
        <f t="shared" si="145"/>
        <v>0</v>
      </c>
      <c r="L999" s="55" t="str">
        <f t="shared" si="146"/>
        <v/>
      </c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AA999" s="59"/>
      <c r="AB999" s="59"/>
      <c r="AC999" s="59"/>
      <c r="AD999" s="59"/>
      <c r="AE999" s="59"/>
      <c r="AF999" s="59"/>
      <c r="AG999" s="59"/>
      <c r="AH999" s="65"/>
      <c r="BF999" s="65"/>
      <c r="BG999" s="65"/>
      <c r="BI999" s="65"/>
    </row>
    <row r="1000" spans="4:61">
      <c r="D1000" s="11" t="str">
        <f t="shared" si="147"/>
        <v/>
      </c>
      <c r="E1000" s="11" t="str">
        <f t="shared" si="141"/>
        <v/>
      </c>
      <c r="F1000" s="55" t="str">
        <f t="shared" si="142"/>
        <v/>
      </c>
      <c r="G1000" s="14" t="str">
        <f t="shared" si="143"/>
        <v/>
      </c>
      <c r="H1000" s="55" t="str">
        <f t="shared" si="144"/>
        <v/>
      </c>
      <c r="I1000" s="11"/>
      <c r="J1000" s="157"/>
      <c r="K1000" s="11">
        <f t="shared" si="145"/>
        <v>0</v>
      </c>
      <c r="L1000" s="55" t="str">
        <f t="shared" si="146"/>
        <v/>
      </c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AA1000" s="59"/>
      <c r="AB1000" s="59"/>
      <c r="AC1000" s="59"/>
      <c r="AD1000" s="59"/>
      <c r="AE1000" s="59"/>
      <c r="AF1000" s="59"/>
      <c r="AG1000" s="59"/>
      <c r="AH1000" s="65"/>
      <c r="BF1000" s="65"/>
      <c r="BG1000" s="65"/>
      <c r="BI1000" s="65"/>
    </row>
    <row r="1001" spans="4:61">
      <c r="D1001" s="11" t="str">
        <f t="shared" si="147"/>
        <v/>
      </c>
      <c r="E1001" s="11" t="str">
        <f t="shared" si="141"/>
        <v/>
      </c>
      <c r="F1001" s="55" t="str">
        <f t="shared" si="142"/>
        <v/>
      </c>
      <c r="G1001" s="14" t="str">
        <f t="shared" si="143"/>
        <v/>
      </c>
      <c r="H1001" s="55" t="str">
        <f t="shared" si="144"/>
        <v/>
      </c>
      <c r="I1001" s="11"/>
      <c r="J1001" s="157"/>
      <c r="K1001" s="11">
        <f t="shared" si="145"/>
        <v>0</v>
      </c>
      <c r="L1001" s="55" t="str">
        <f t="shared" si="146"/>
        <v/>
      </c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AA1001" s="59"/>
      <c r="AB1001" s="59"/>
      <c r="AC1001" s="59"/>
      <c r="AD1001" s="59"/>
      <c r="AE1001" s="59"/>
      <c r="AF1001" s="59"/>
      <c r="AG1001" s="59"/>
      <c r="AH1001" s="65"/>
      <c r="BF1001" s="65"/>
      <c r="BG1001" s="65"/>
      <c r="BI1001" s="65"/>
    </row>
    <row r="1002" spans="4:61">
      <c r="D1002" s="11" t="str">
        <f t="shared" si="147"/>
        <v/>
      </c>
      <c r="E1002" s="11" t="str">
        <f t="shared" si="141"/>
        <v/>
      </c>
      <c r="F1002" s="55" t="str">
        <f t="shared" si="142"/>
        <v/>
      </c>
      <c r="G1002" s="14" t="str">
        <f t="shared" si="143"/>
        <v/>
      </c>
      <c r="H1002" s="55" t="str">
        <f t="shared" si="144"/>
        <v/>
      </c>
      <c r="I1002" s="11"/>
      <c r="J1002" s="157"/>
      <c r="K1002" s="11">
        <f t="shared" si="145"/>
        <v>0</v>
      </c>
      <c r="L1002" s="55" t="str">
        <f t="shared" si="146"/>
        <v/>
      </c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AA1002" s="59"/>
      <c r="AB1002" s="59"/>
      <c r="AC1002" s="59"/>
      <c r="AD1002" s="59"/>
      <c r="AE1002" s="59"/>
      <c r="AF1002" s="59"/>
      <c r="AG1002" s="59"/>
      <c r="AH1002" s="65"/>
      <c r="BF1002" s="65"/>
      <c r="BG1002" s="65"/>
      <c r="BI1002" s="65"/>
    </row>
    <row r="1003" spans="4:61">
      <c r="D1003" s="11" t="str">
        <f t="shared" si="147"/>
        <v/>
      </c>
      <c r="E1003" s="11" t="str">
        <f t="shared" si="141"/>
        <v/>
      </c>
      <c r="F1003" s="55" t="str">
        <f t="shared" si="142"/>
        <v/>
      </c>
      <c r="G1003" s="14" t="str">
        <f t="shared" si="143"/>
        <v/>
      </c>
      <c r="H1003" s="55" t="str">
        <f t="shared" si="144"/>
        <v/>
      </c>
      <c r="I1003" s="11"/>
      <c r="J1003" s="157"/>
      <c r="K1003" s="11">
        <f t="shared" si="145"/>
        <v>0</v>
      </c>
      <c r="L1003" s="55" t="str">
        <f t="shared" si="146"/>
        <v/>
      </c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AA1003" s="59"/>
      <c r="AB1003" s="59"/>
      <c r="AC1003" s="59"/>
      <c r="AD1003" s="59"/>
      <c r="AE1003" s="59"/>
      <c r="AF1003" s="59"/>
      <c r="AG1003" s="59"/>
      <c r="AH1003" s="65"/>
      <c r="BF1003" s="65"/>
      <c r="BG1003" s="65"/>
      <c r="BI1003" s="65"/>
    </row>
    <row r="1004" spans="4:61">
      <c r="D1004" s="11" t="str">
        <f t="shared" si="147"/>
        <v/>
      </c>
      <c r="E1004" s="11" t="str">
        <f t="shared" si="141"/>
        <v/>
      </c>
      <c r="F1004" s="55" t="str">
        <f t="shared" si="142"/>
        <v/>
      </c>
      <c r="G1004" s="14" t="str">
        <f t="shared" si="143"/>
        <v/>
      </c>
      <c r="H1004" s="55" t="str">
        <f t="shared" si="144"/>
        <v/>
      </c>
      <c r="I1004" s="11"/>
      <c r="J1004" s="157"/>
      <c r="K1004" s="11">
        <f t="shared" si="145"/>
        <v>0</v>
      </c>
      <c r="L1004" s="55" t="str">
        <f t="shared" si="146"/>
        <v/>
      </c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AA1004" s="59"/>
      <c r="AB1004" s="59"/>
      <c r="AC1004" s="59"/>
      <c r="AD1004" s="59"/>
      <c r="AE1004" s="59"/>
      <c r="AF1004" s="59"/>
      <c r="AG1004" s="59"/>
      <c r="AH1004" s="65"/>
      <c r="BF1004" s="65"/>
      <c r="BG1004" s="65"/>
      <c r="BI1004" s="65"/>
    </row>
    <row r="1005" spans="4:61">
      <c r="D1005" s="11" t="str">
        <f t="shared" si="147"/>
        <v/>
      </c>
      <c r="E1005" s="11" t="str">
        <f t="shared" si="141"/>
        <v/>
      </c>
      <c r="F1005" s="55" t="str">
        <f t="shared" si="142"/>
        <v/>
      </c>
      <c r="G1005" s="14" t="str">
        <f t="shared" si="143"/>
        <v/>
      </c>
      <c r="H1005" s="55" t="str">
        <f t="shared" si="144"/>
        <v/>
      </c>
      <c r="I1005" s="11"/>
      <c r="J1005" s="157"/>
      <c r="K1005" s="11">
        <f t="shared" si="145"/>
        <v>0</v>
      </c>
      <c r="L1005" s="55" t="str">
        <f t="shared" si="146"/>
        <v/>
      </c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AA1005" s="59"/>
      <c r="AB1005" s="59"/>
      <c r="AC1005" s="59"/>
      <c r="AD1005" s="59"/>
      <c r="AE1005" s="59"/>
      <c r="AF1005" s="59"/>
      <c r="AG1005" s="59"/>
      <c r="AH1005" s="65"/>
      <c r="BF1005" s="65"/>
      <c r="BG1005" s="65"/>
      <c r="BI1005" s="65"/>
    </row>
    <row r="1006" spans="4:61">
      <c r="D1006" s="11" t="str">
        <f t="shared" si="147"/>
        <v/>
      </c>
      <c r="E1006" s="11" t="str">
        <f t="shared" si="141"/>
        <v/>
      </c>
      <c r="F1006" s="55" t="str">
        <f t="shared" si="142"/>
        <v/>
      </c>
      <c r="G1006" s="14" t="str">
        <f t="shared" si="143"/>
        <v/>
      </c>
      <c r="H1006" s="55" t="str">
        <f t="shared" si="144"/>
        <v/>
      </c>
      <c r="I1006" s="11"/>
      <c r="J1006" s="157"/>
      <c r="K1006" s="11">
        <f t="shared" si="145"/>
        <v>0</v>
      </c>
      <c r="L1006" s="55" t="str">
        <f t="shared" si="146"/>
        <v/>
      </c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AA1006" s="59"/>
      <c r="AB1006" s="59"/>
      <c r="AC1006" s="59"/>
      <c r="AD1006" s="59"/>
      <c r="AE1006" s="59"/>
      <c r="AF1006" s="59"/>
      <c r="AG1006" s="59"/>
      <c r="AH1006" s="65"/>
      <c r="BF1006" s="65"/>
      <c r="BG1006" s="65"/>
      <c r="BI1006" s="65"/>
    </row>
    <row r="1007" spans="4:61">
      <c r="D1007" s="11" t="str">
        <f t="shared" si="147"/>
        <v/>
      </c>
      <c r="E1007" s="11" t="str">
        <f t="shared" si="141"/>
        <v/>
      </c>
      <c r="F1007" s="55" t="str">
        <f t="shared" si="142"/>
        <v/>
      </c>
      <c r="G1007" s="14" t="str">
        <f t="shared" si="143"/>
        <v/>
      </c>
      <c r="H1007" s="55" t="str">
        <f t="shared" si="144"/>
        <v/>
      </c>
      <c r="I1007" s="11"/>
      <c r="J1007" s="157"/>
      <c r="K1007" s="11">
        <f t="shared" si="145"/>
        <v>0</v>
      </c>
      <c r="L1007" s="55" t="str">
        <f t="shared" si="146"/>
        <v/>
      </c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AA1007" s="59"/>
      <c r="AB1007" s="59"/>
      <c r="AC1007" s="59"/>
      <c r="AD1007" s="59"/>
      <c r="AE1007" s="59"/>
      <c r="AF1007" s="59"/>
      <c r="AG1007" s="59"/>
      <c r="AH1007" s="65"/>
      <c r="BF1007" s="65"/>
      <c r="BG1007" s="65"/>
      <c r="BI1007" s="65"/>
    </row>
    <row r="1008" spans="4:61">
      <c r="D1008" s="11" t="str">
        <f t="shared" si="147"/>
        <v/>
      </c>
      <c r="E1008" s="11" t="str">
        <f t="shared" si="141"/>
        <v/>
      </c>
      <c r="F1008" s="55" t="str">
        <f t="shared" si="142"/>
        <v/>
      </c>
      <c r="G1008" s="14" t="str">
        <f t="shared" si="143"/>
        <v/>
      </c>
      <c r="H1008" s="55" t="str">
        <f t="shared" si="144"/>
        <v/>
      </c>
      <c r="I1008" s="11"/>
      <c r="J1008" s="157"/>
      <c r="K1008" s="11">
        <f t="shared" si="145"/>
        <v>0</v>
      </c>
      <c r="L1008" s="55" t="str">
        <f t="shared" si="146"/>
        <v/>
      </c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AA1008" s="59"/>
      <c r="AB1008" s="59"/>
      <c r="AC1008" s="59"/>
      <c r="AD1008" s="59"/>
      <c r="AE1008" s="59"/>
      <c r="AF1008" s="59"/>
      <c r="AG1008" s="59"/>
      <c r="AH1008" s="65"/>
      <c r="BF1008" s="65"/>
      <c r="BG1008" s="65"/>
      <c r="BI1008" s="65"/>
    </row>
    <row r="1009" spans="4:61">
      <c r="D1009" s="11" t="str">
        <f t="shared" si="147"/>
        <v/>
      </c>
      <c r="E1009" s="11" t="str">
        <f t="shared" si="141"/>
        <v/>
      </c>
      <c r="F1009" s="55" t="str">
        <f t="shared" si="142"/>
        <v/>
      </c>
      <c r="G1009" s="14" t="str">
        <f t="shared" si="143"/>
        <v/>
      </c>
      <c r="H1009" s="55" t="str">
        <f t="shared" si="144"/>
        <v/>
      </c>
      <c r="I1009" s="11"/>
      <c r="J1009" s="157"/>
      <c r="K1009" s="11">
        <f t="shared" si="145"/>
        <v>0</v>
      </c>
      <c r="L1009" s="55" t="str">
        <f t="shared" si="146"/>
        <v/>
      </c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AA1009" s="59"/>
      <c r="AB1009" s="59"/>
      <c r="AC1009" s="59"/>
      <c r="AD1009" s="59"/>
      <c r="AE1009" s="59"/>
      <c r="AF1009" s="59"/>
      <c r="AG1009" s="59"/>
      <c r="AH1009" s="65"/>
      <c r="BF1009" s="65"/>
      <c r="BG1009" s="65"/>
      <c r="BI1009" s="65"/>
    </row>
    <row r="1010" spans="4:61">
      <c r="D1010" s="11" t="str">
        <f t="shared" si="147"/>
        <v/>
      </c>
      <c r="E1010" s="11" t="str">
        <f t="shared" si="141"/>
        <v/>
      </c>
      <c r="F1010" s="55" t="str">
        <f t="shared" si="142"/>
        <v/>
      </c>
      <c r="G1010" s="14" t="str">
        <f t="shared" si="143"/>
        <v/>
      </c>
      <c r="H1010" s="55" t="str">
        <f t="shared" si="144"/>
        <v/>
      </c>
      <c r="I1010" s="11"/>
      <c r="J1010" s="157"/>
      <c r="K1010" s="11">
        <f t="shared" si="145"/>
        <v>0</v>
      </c>
      <c r="L1010" s="55" t="str">
        <f t="shared" si="146"/>
        <v/>
      </c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AA1010" s="59"/>
      <c r="AB1010" s="59"/>
      <c r="AC1010" s="59"/>
      <c r="AD1010" s="59"/>
      <c r="AE1010" s="59"/>
      <c r="AF1010" s="59"/>
      <c r="AG1010" s="59"/>
      <c r="AH1010" s="65"/>
      <c r="BF1010" s="65"/>
      <c r="BG1010" s="65"/>
      <c r="BI1010" s="65"/>
    </row>
    <row r="1011" spans="4:61">
      <c r="D1011" s="11" t="str">
        <f t="shared" si="147"/>
        <v/>
      </c>
      <c r="E1011" s="11" t="str">
        <f t="shared" si="141"/>
        <v/>
      </c>
      <c r="F1011" s="55" t="str">
        <f t="shared" si="142"/>
        <v/>
      </c>
      <c r="G1011" s="14" t="str">
        <f t="shared" si="143"/>
        <v/>
      </c>
      <c r="H1011" s="55" t="str">
        <f t="shared" si="144"/>
        <v/>
      </c>
      <c r="I1011" s="11"/>
      <c r="J1011" s="157"/>
      <c r="K1011" s="11">
        <f t="shared" si="145"/>
        <v>0</v>
      </c>
      <c r="L1011" s="55" t="str">
        <f t="shared" si="146"/>
        <v/>
      </c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AA1011" s="59"/>
      <c r="AB1011" s="59"/>
      <c r="AC1011" s="59"/>
      <c r="AD1011" s="59"/>
      <c r="AE1011" s="59"/>
      <c r="AF1011" s="59"/>
      <c r="AG1011" s="59"/>
      <c r="AH1011" s="65"/>
      <c r="BF1011" s="65"/>
      <c r="BG1011" s="65"/>
      <c r="BI1011" s="65"/>
    </row>
    <row r="1012" spans="4:61">
      <c r="D1012" s="11" t="str">
        <f t="shared" si="147"/>
        <v/>
      </c>
      <c r="E1012" s="11" t="str">
        <f t="shared" si="141"/>
        <v/>
      </c>
      <c r="F1012" s="55" t="str">
        <f t="shared" si="142"/>
        <v/>
      </c>
      <c r="G1012" s="14" t="str">
        <f t="shared" si="143"/>
        <v/>
      </c>
      <c r="H1012" s="55" t="str">
        <f t="shared" si="144"/>
        <v/>
      </c>
      <c r="I1012" s="11"/>
      <c r="J1012" s="157"/>
      <c r="K1012" s="11">
        <f t="shared" si="145"/>
        <v>0</v>
      </c>
      <c r="L1012" s="55" t="str">
        <f t="shared" si="146"/>
        <v/>
      </c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AA1012" s="59"/>
      <c r="AB1012" s="59"/>
      <c r="AC1012" s="59"/>
      <c r="AD1012" s="59"/>
      <c r="AE1012" s="59"/>
      <c r="AF1012" s="59"/>
      <c r="AG1012" s="59"/>
      <c r="AH1012" s="65"/>
      <c r="BF1012" s="65"/>
      <c r="BG1012" s="65"/>
      <c r="BI1012" s="65"/>
    </row>
    <row r="1013" spans="4:61">
      <c r="D1013" s="11" t="str">
        <f t="shared" si="147"/>
        <v/>
      </c>
      <c r="E1013" s="11" t="str">
        <f t="shared" si="141"/>
        <v/>
      </c>
      <c r="F1013" s="55" t="str">
        <f t="shared" si="142"/>
        <v/>
      </c>
      <c r="G1013" s="14" t="str">
        <f t="shared" si="143"/>
        <v/>
      </c>
      <c r="H1013" s="55" t="str">
        <f t="shared" si="144"/>
        <v/>
      </c>
      <c r="I1013" s="11"/>
      <c r="J1013" s="157"/>
      <c r="K1013" s="11">
        <f t="shared" si="145"/>
        <v>0</v>
      </c>
      <c r="L1013" s="55" t="str">
        <f t="shared" si="146"/>
        <v/>
      </c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AA1013" s="59"/>
      <c r="AB1013" s="59"/>
      <c r="AC1013" s="59"/>
      <c r="AD1013" s="59"/>
      <c r="AE1013" s="59"/>
      <c r="AF1013" s="59"/>
      <c r="AG1013" s="59"/>
      <c r="AH1013" s="65"/>
      <c r="BF1013" s="65"/>
      <c r="BG1013" s="65"/>
      <c r="BI1013" s="65"/>
    </row>
    <row r="1014" spans="4:61">
      <c r="D1014" s="11" t="str">
        <f t="shared" si="147"/>
        <v/>
      </c>
      <c r="E1014" s="11" t="str">
        <f t="shared" si="141"/>
        <v/>
      </c>
      <c r="F1014" s="55" t="str">
        <f t="shared" si="142"/>
        <v/>
      </c>
      <c r="G1014" s="14" t="str">
        <f t="shared" si="143"/>
        <v/>
      </c>
      <c r="H1014" s="55" t="str">
        <f t="shared" si="144"/>
        <v/>
      </c>
      <c r="I1014" s="11"/>
      <c r="J1014" s="157"/>
      <c r="K1014" s="11">
        <f t="shared" si="145"/>
        <v>0</v>
      </c>
      <c r="L1014" s="55" t="str">
        <f t="shared" si="146"/>
        <v/>
      </c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AA1014" s="59"/>
      <c r="AB1014" s="59"/>
      <c r="AC1014" s="59"/>
      <c r="AD1014" s="59"/>
      <c r="AE1014" s="59"/>
      <c r="AF1014" s="59"/>
      <c r="AG1014" s="59"/>
      <c r="AH1014" s="65"/>
      <c r="BF1014" s="65"/>
      <c r="BG1014" s="65"/>
      <c r="BI1014" s="65"/>
    </row>
    <row r="1015" spans="4:61">
      <c r="D1015" s="11" t="str">
        <f t="shared" si="147"/>
        <v/>
      </c>
      <c r="E1015" s="11" t="str">
        <f t="shared" si="141"/>
        <v/>
      </c>
      <c r="F1015" s="55" t="str">
        <f t="shared" si="142"/>
        <v/>
      </c>
      <c r="G1015" s="14" t="str">
        <f t="shared" si="143"/>
        <v/>
      </c>
      <c r="H1015" s="55" t="str">
        <f t="shared" si="144"/>
        <v/>
      </c>
      <c r="I1015" s="11"/>
      <c r="J1015" s="157"/>
      <c r="K1015" s="11">
        <f t="shared" si="145"/>
        <v>0</v>
      </c>
      <c r="L1015" s="55" t="str">
        <f t="shared" si="146"/>
        <v/>
      </c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AA1015" s="59"/>
      <c r="AB1015" s="59"/>
      <c r="AC1015" s="59"/>
      <c r="AD1015" s="59"/>
      <c r="AE1015" s="59"/>
      <c r="AF1015" s="59"/>
      <c r="AG1015" s="59"/>
      <c r="AH1015" s="65"/>
      <c r="BF1015" s="65"/>
      <c r="BG1015" s="65"/>
      <c r="BI1015" s="65"/>
    </row>
    <row r="1016" spans="4:61">
      <c r="D1016" s="11" t="str">
        <f t="shared" si="147"/>
        <v/>
      </c>
      <c r="E1016" s="11" t="str">
        <f t="shared" si="141"/>
        <v/>
      </c>
      <c r="F1016" s="55" t="str">
        <f t="shared" si="142"/>
        <v/>
      </c>
      <c r="G1016" s="14" t="str">
        <f t="shared" si="143"/>
        <v/>
      </c>
      <c r="H1016" s="55" t="str">
        <f t="shared" si="144"/>
        <v/>
      </c>
      <c r="I1016" s="11"/>
      <c r="J1016" s="157"/>
      <c r="K1016" s="11">
        <f t="shared" si="145"/>
        <v>0</v>
      </c>
      <c r="L1016" s="55" t="str">
        <f t="shared" si="146"/>
        <v/>
      </c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AA1016" s="59"/>
      <c r="AB1016" s="59"/>
      <c r="AC1016" s="59"/>
      <c r="AD1016" s="59"/>
      <c r="AE1016" s="59"/>
      <c r="AF1016" s="59"/>
      <c r="AG1016" s="59"/>
      <c r="AH1016" s="65"/>
      <c r="BF1016" s="65"/>
      <c r="BG1016" s="65"/>
      <c r="BI1016" s="65"/>
    </row>
    <row r="1017" spans="4:61">
      <c r="D1017" s="11" t="str">
        <f t="shared" si="147"/>
        <v/>
      </c>
      <c r="E1017" s="11" t="str">
        <f t="shared" si="141"/>
        <v/>
      </c>
      <c r="F1017" s="55" t="str">
        <f t="shared" si="142"/>
        <v/>
      </c>
      <c r="G1017" s="14" t="str">
        <f t="shared" si="143"/>
        <v/>
      </c>
      <c r="H1017" s="55" t="str">
        <f t="shared" si="144"/>
        <v/>
      </c>
      <c r="I1017" s="11"/>
      <c r="J1017" s="157"/>
      <c r="K1017" s="11">
        <f t="shared" si="145"/>
        <v>0</v>
      </c>
      <c r="L1017" s="55" t="str">
        <f t="shared" si="146"/>
        <v/>
      </c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AA1017" s="59"/>
      <c r="AB1017" s="59"/>
      <c r="AC1017" s="59"/>
      <c r="AD1017" s="59"/>
      <c r="AE1017" s="59"/>
      <c r="AF1017" s="59"/>
      <c r="AG1017" s="59"/>
      <c r="AH1017" s="65"/>
      <c r="BF1017" s="65"/>
      <c r="BG1017" s="65"/>
      <c r="BI1017" s="65"/>
    </row>
    <row r="1018" spans="4:61">
      <c r="D1018" s="11" t="str">
        <f t="shared" si="147"/>
        <v/>
      </c>
      <c r="E1018" s="11" t="str">
        <f t="shared" si="141"/>
        <v/>
      </c>
      <c r="F1018" s="55" t="str">
        <f t="shared" si="142"/>
        <v/>
      </c>
      <c r="G1018" s="14" t="str">
        <f t="shared" si="143"/>
        <v/>
      </c>
      <c r="H1018" s="55" t="str">
        <f t="shared" si="144"/>
        <v/>
      </c>
      <c r="I1018" s="11"/>
      <c r="J1018" s="157"/>
      <c r="K1018" s="11">
        <f t="shared" si="145"/>
        <v>0</v>
      </c>
      <c r="L1018" s="55" t="str">
        <f t="shared" si="146"/>
        <v/>
      </c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AA1018" s="59"/>
      <c r="AB1018" s="59"/>
      <c r="AC1018" s="59"/>
      <c r="AD1018" s="59"/>
      <c r="AE1018" s="59"/>
      <c r="AF1018" s="59"/>
      <c r="AG1018" s="59"/>
      <c r="AH1018" s="65"/>
      <c r="BF1018" s="65"/>
      <c r="BG1018" s="65"/>
      <c r="BI1018" s="65"/>
    </row>
    <row r="1019" spans="4:61">
      <c r="D1019" s="11" t="str">
        <f t="shared" si="147"/>
        <v/>
      </c>
      <c r="E1019" s="11" t="str">
        <f t="shared" si="141"/>
        <v/>
      </c>
      <c r="F1019" s="55" t="str">
        <f t="shared" si="142"/>
        <v/>
      </c>
      <c r="G1019" s="14" t="str">
        <f t="shared" si="143"/>
        <v/>
      </c>
      <c r="H1019" s="55" t="str">
        <f t="shared" si="144"/>
        <v/>
      </c>
      <c r="I1019" s="11"/>
      <c r="J1019" s="157"/>
      <c r="K1019" s="11">
        <f t="shared" si="145"/>
        <v>0</v>
      </c>
      <c r="L1019" s="55" t="str">
        <f t="shared" si="146"/>
        <v/>
      </c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AA1019" s="59"/>
      <c r="AB1019" s="59"/>
      <c r="AC1019" s="59"/>
      <c r="AD1019" s="59"/>
      <c r="AE1019" s="59"/>
      <c r="AF1019" s="59"/>
      <c r="AG1019" s="59"/>
      <c r="AH1019" s="65"/>
      <c r="BF1019" s="65"/>
      <c r="BG1019" s="65"/>
      <c r="BI1019" s="65"/>
    </row>
    <row r="1020" spans="4:61">
      <c r="D1020" s="11" t="str">
        <f t="shared" si="147"/>
        <v/>
      </c>
      <c r="E1020" s="11" t="str">
        <f t="shared" si="141"/>
        <v/>
      </c>
      <c r="F1020" s="55" t="str">
        <f t="shared" si="142"/>
        <v/>
      </c>
      <c r="G1020" s="14" t="str">
        <f t="shared" si="143"/>
        <v/>
      </c>
      <c r="H1020" s="55" t="str">
        <f t="shared" si="144"/>
        <v/>
      </c>
      <c r="I1020" s="11"/>
      <c r="J1020" s="157"/>
      <c r="K1020" s="11">
        <f t="shared" si="145"/>
        <v>0</v>
      </c>
      <c r="L1020" s="55" t="str">
        <f t="shared" si="146"/>
        <v/>
      </c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AA1020" s="59"/>
      <c r="AB1020" s="59"/>
      <c r="AC1020" s="59"/>
      <c r="AD1020" s="59"/>
      <c r="AE1020" s="59"/>
      <c r="AF1020" s="59"/>
      <c r="AG1020" s="59"/>
      <c r="AH1020" s="65"/>
      <c r="BF1020" s="65"/>
      <c r="BG1020" s="65"/>
      <c r="BI1020" s="65"/>
    </row>
    <row r="1021" spans="4:61">
      <c r="D1021" s="11" t="str">
        <f t="shared" si="147"/>
        <v/>
      </c>
      <c r="E1021" s="11" t="str">
        <f t="shared" si="141"/>
        <v/>
      </c>
      <c r="F1021" s="55" t="str">
        <f t="shared" si="142"/>
        <v/>
      </c>
      <c r="G1021" s="14" t="str">
        <f t="shared" si="143"/>
        <v/>
      </c>
      <c r="H1021" s="55" t="str">
        <f t="shared" si="144"/>
        <v/>
      </c>
      <c r="I1021" s="11"/>
      <c r="J1021" s="157"/>
      <c r="K1021" s="11">
        <f t="shared" si="145"/>
        <v>0</v>
      </c>
      <c r="L1021" s="55" t="str">
        <f t="shared" si="146"/>
        <v/>
      </c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AA1021" s="59"/>
      <c r="AB1021" s="59"/>
      <c r="AC1021" s="59"/>
      <c r="AD1021" s="59"/>
      <c r="AE1021" s="59"/>
      <c r="AF1021" s="59"/>
      <c r="AG1021" s="59"/>
      <c r="AH1021" s="65"/>
      <c r="BF1021" s="65"/>
      <c r="BG1021" s="65"/>
      <c r="BI1021" s="65"/>
    </row>
    <row r="1022" spans="4:61">
      <c r="D1022" s="11" t="str">
        <f t="shared" si="147"/>
        <v/>
      </c>
      <c r="E1022" s="11" t="str">
        <f t="shared" si="141"/>
        <v/>
      </c>
      <c r="F1022" s="55" t="str">
        <f t="shared" si="142"/>
        <v/>
      </c>
      <c r="G1022" s="14" t="str">
        <f t="shared" si="143"/>
        <v/>
      </c>
      <c r="H1022" s="55" t="str">
        <f t="shared" si="144"/>
        <v/>
      </c>
      <c r="I1022" s="11"/>
      <c r="J1022" s="157"/>
      <c r="K1022" s="11">
        <f t="shared" si="145"/>
        <v>0</v>
      </c>
      <c r="L1022" s="55" t="str">
        <f t="shared" si="146"/>
        <v/>
      </c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AA1022" s="59"/>
      <c r="AB1022" s="59"/>
      <c r="AC1022" s="59"/>
      <c r="AD1022" s="59"/>
      <c r="AE1022" s="59"/>
      <c r="AF1022" s="59"/>
      <c r="AG1022" s="59"/>
      <c r="AH1022" s="65"/>
      <c r="BF1022" s="65"/>
      <c r="BG1022" s="65"/>
      <c r="BI1022" s="65"/>
    </row>
    <row r="1023" spans="4:61">
      <c r="D1023" s="11" t="str">
        <f t="shared" si="147"/>
        <v/>
      </c>
      <c r="E1023" s="11" t="str">
        <f t="shared" si="141"/>
        <v/>
      </c>
      <c r="F1023" s="55" t="str">
        <f t="shared" si="142"/>
        <v/>
      </c>
      <c r="G1023" s="14" t="str">
        <f t="shared" si="143"/>
        <v/>
      </c>
      <c r="H1023" s="55" t="str">
        <f t="shared" si="144"/>
        <v/>
      </c>
      <c r="I1023" s="11"/>
      <c r="J1023" s="157"/>
      <c r="K1023" s="11">
        <f t="shared" si="145"/>
        <v>0</v>
      </c>
      <c r="L1023" s="55" t="str">
        <f t="shared" si="146"/>
        <v/>
      </c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AA1023" s="59"/>
      <c r="AB1023" s="59"/>
      <c r="AC1023" s="59"/>
      <c r="AD1023" s="59"/>
      <c r="AE1023" s="59"/>
      <c r="AF1023" s="59"/>
      <c r="AG1023" s="59"/>
      <c r="AH1023" s="65"/>
      <c r="BF1023" s="65"/>
      <c r="BG1023" s="65"/>
      <c r="BI1023" s="65"/>
    </row>
    <row r="1024" spans="4:61">
      <c r="D1024" s="11" t="str">
        <f t="shared" si="147"/>
        <v/>
      </c>
      <c r="E1024" s="11" t="str">
        <f t="shared" si="141"/>
        <v/>
      </c>
      <c r="F1024" s="55" t="str">
        <f t="shared" si="142"/>
        <v/>
      </c>
      <c r="G1024" s="14" t="str">
        <f t="shared" si="143"/>
        <v/>
      </c>
      <c r="H1024" s="55" t="str">
        <f t="shared" si="144"/>
        <v/>
      </c>
      <c r="I1024" s="11"/>
      <c r="J1024" s="157"/>
      <c r="K1024" s="11">
        <f t="shared" si="145"/>
        <v>0</v>
      </c>
      <c r="L1024" s="55" t="str">
        <f t="shared" si="146"/>
        <v/>
      </c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AA1024" s="59"/>
      <c r="AB1024" s="59"/>
      <c r="AC1024" s="59"/>
      <c r="AD1024" s="59"/>
      <c r="AE1024" s="59"/>
      <c r="AF1024" s="59"/>
      <c r="AG1024" s="59"/>
      <c r="AH1024" s="65"/>
      <c r="BF1024" s="65"/>
      <c r="BG1024" s="65"/>
      <c r="BI1024" s="65"/>
    </row>
    <row r="1025" spans="4:61">
      <c r="D1025" s="11" t="str">
        <f t="shared" si="147"/>
        <v/>
      </c>
      <c r="E1025" s="11" t="str">
        <f t="shared" si="141"/>
        <v/>
      </c>
      <c r="F1025" s="55" t="str">
        <f t="shared" si="142"/>
        <v/>
      </c>
      <c r="G1025" s="14" t="str">
        <f t="shared" si="143"/>
        <v/>
      </c>
      <c r="H1025" s="55" t="str">
        <f t="shared" si="144"/>
        <v/>
      </c>
      <c r="I1025" s="11"/>
      <c r="J1025" s="157"/>
      <c r="K1025" s="11">
        <f t="shared" si="145"/>
        <v>0</v>
      </c>
      <c r="L1025" s="55" t="str">
        <f t="shared" si="146"/>
        <v/>
      </c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AA1025" s="59"/>
      <c r="AB1025" s="59"/>
      <c r="AC1025" s="59"/>
      <c r="AD1025" s="59"/>
      <c r="AE1025" s="59"/>
      <c r="AF1025" s="59"/>
      <c r="AG1025" s="59"/>
      <c r="AH1025" s="65"/>
      <c r="BF1025" s="65"/>
      <c r="BG1025" s="65"/>
      <c r="BI1025" s="65"/>
    </row>
    <row r="1026" spans="4:61">
      <c r="D1026" s="11" t="str">
        <f t="shared" si="147"/>
        <v/>
      </c>
      <c r="E1026" s="11" t="str">
        <f t="shared" si="141"/>
        <v/>
      </c>
      <c r="F1026" s="55" t="str">
        <f t="shared" si="142"/>
        <v/>
      </c>
      <c r="G1026" s="14" t="str">
        <f t="shared" si="143"/>
        <v/>
      </c>
      <c r="H1026" s="55" t="str">
        <f t="shared" si="144"/>
        <v/>
      </c>
      <c r="I1026" s="11"/>
      <c r="J1026" s="157"/>
      <c r="K1026" s="11">
        <f t="shared" si="145"/>
        <v>0</v>
      </c>
      <c r="L1026" s="55" t="str">
        <f t="shared" si="146"/>
        <v/>
      </c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AA1026" s="59"/>
      <c r="AB1026" s="59"/>
      <c r="AC1026" s="59"/>
      <c r="AD1026" s="59"/>
      <c r="AE1026" s="59"/>
      <c r="AF1026" s="59"/>
      <c r="AG1026" s="59"/>
      <c r="AH1026" s="65"/>
      <c r="BF1026" s="65"/>
      <c r="BG1026" s="65"/>
      <c r="BI1026" s="65"/>
    </row>
    <row r="1027" spans="4:61">
      <c r="D1027" s="11" t="str">
        <f t="shared" si="147"/>
        <v/>
      </c>
      <c r="E1027" s="11" t="str">
        <f t="shared" si="141"/>
        <v/>
      </c>
      <c r="F1027" s="55" t="str">
        <f t="shared" si="142"/>
        <v/>
      </c>
      <c r="G1027" s="14" t="str">
        <f t="shared" si="143"/>
        <v/>
      </c>
      <c r="H1027" s="55" t="str">
        <f t="shared" si="144"/>
        <v/>
      </c>
      <c r="I1027" s="11"/>
      <c r="J1027" s="157"/>
      <c r="K1027" s="11">
        <f t="shared" si="145"/>
        <v>0</v>
      </c>
      <c r="L1027" s="55" t="str">
        <f t="shared" si="146"/>
        <v/>
      </c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AA1027" s="59"/>
      <c r="AB1027" s="59"/>
      <c r="AC1027" s="59"/>
      <c r="AD1027" s="59"/>
      <c r="AE1027" s="59"/>
      <c r="AF1027" s="59"/>
      <c r="AG1027" s="59"/>
      <c r="AH1027" s="65"/>
      <c r="BF1027" s="65"/>
      <c r="BG1027" s="65"/>
      <c r="BI1027" s="65"/>
    </row>
    <row r="1028" spans="4:61">
      <c r="D1028" s="11" t="str">
        <f t="shared" si="147"/>
        <v/>
      </c>
      <c r="E1028" s="11" t="str">
        <f t="shared" ref="E1028:E1091" si="148">IF(D1028="","",IF(ISERROR(INDEX($A$19:$B$28,MATCH(D1028,$A$19:$A$28,0),2)),0,INDEX($A$19:$B$28,MATCH(D1028,$A$19:$A$28,0),2)))</f>
        <v/>
      </c>
      <c r="F1028" s="55" t="str">
        <f t="shared" ref="F1028:F1091" si="149">IF(D1028="","",IF(emi&gt;(L1027*(1+rate/freq)),IF((L1027*(1+rate/freq))&lt;0,0,(L1027*(1+rate/freq))),emi))</f>
        <v/>
      </c>
      <c r="G1028" s="14" t="str">
        <f t="shared" ref="G1028:G1091" si="150">IF(D1028="","",IF(L1027&lt;0,0,L1027)*rate/freq)</f>
        <v/>
      </c>
      <c r="H1028" s="55" t="str">
        <f t="shared" si="144"/>
        <v/>
      </c>
      <c r="I1028" s="11"/>
      <c r="J1028" s="157"/>
      <c r="K1028" s="11">
        <f t="shared" si="145"/>
        <v>0</v>
      </c>
      <c r="L1028" s="55" t="str">
        <f t="shared" si="146"/>
        <v/>
      </c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AA1028" s="59"/>
      <c r="AB1028" s="59"/>
      <c r="AC1028" s="59"/>
      <c r="AD1028" s="59"/>
      <c r="AE1028" s="59"/>
      <c r="AF1028" s="59"/>
      <c r="AG1028" s="59"/>
      <c r="AH1028" s="65"/>
      <c r="BF1028" s="65"/>
      <c r="BG1028" s="65"/>
      <c r="BI1028" s="65"/>
    </row>
    <row r="1029" spans="4:61">
      <c r="D1029" s="11" t="str">
        <f t="shared" si="147"/>
        <v/>
      </c>
      <c r="E1029" s="11" t="str">
        <f t="shared" si="148"/>
        <v/>
      </c>
      <c r="F1029" s="55" t="str">
        <f t="shared" si="149"/>
        <v/>
      </c>
      <c r="G1029" s="14" t="str">
        <f t="shared" si="150"/>
        <v/>
      </c>
      <c r="H1029" s="55" t="str">
        <f t="shared" ref="H1029:H1092" si="151">IF(D1029="","",F1029-G1029)</f>
        <v/>
      </c>
      <c r="I1029" s="11"/>
      <c r="J1029" s="157"/>
      <c r="K1029" s="11">
        <f t="shared" ref="K1029:K1092" si="152">IF(L1028=0,0,J1029)</f>
        <v>0</v>
      </c>
      <c r="L1029" s="55" t="str">
        <f t="shared" ref="L1029:L1092" si="153">IF(D1029="","",IF(L1028&lt;=0,0,IF(L1028+E1029-H1029-I1029-K1029&lt;0,0,L1028+E1029-H1029-I1029-K1029)))</f>
        <v/>
      </c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AA1029" s="59"/>
      <c r="AB1029" s="59"/>
      <c r="AC1029" s="59"/>
      <c r="AD1029" s="59"/>
      <c r="AE1029" s="59"/>
      <c r="AF1029" s="59"/>
      <c r="AG1029" s="59"/>
      <c r="AH1029" s="65"/>
      <c r="BF1029" s="65"/>
      <c r="BG1029" s="65"/>
      <c r="BI1029" s="65"/>
    </row>
    <row r="1030" spans="4:61">
      <c r="D1030" s="11" t="str">
        <f t="shared" si="147"/>
        <v/>
      </c>
      <c r="E1030" s="11" t="str">
        <f t="shared" si="148"/>
        <v/>
      </c>
      <c r="F1030" s="55" t="str">
        <f t="shared" si="149"/>
        <v/>
      </c>
      <c r="G1030" s="14" t="str">
        <f t="shared" si="150"/>
        <v/>
      </c>
      <c r="H1030" s="55" t="str">
        <f t="shared" si="151"/>
        <v/>
      </c>
      <c r="I1030" s="11"/>
      <c r="J1030" s="157"/>
      <c r="K1030" s="11">
        <f t="shared" si="152"/>
        <v>0</v>
      </c>
      <c r="L1030" s="55" t="str">
        <f t="shared" si="153"/>
        <v/>
      </c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AA1030" s="59"/>
      <c r="AB1030" s="59"/>
      <c r="AC1030" s="59"/>
      <c r="AD1030" s="59"/>
      <c r="AE1030" s="59"/>
      <c r="AF1030" s="59"/>
      <c r="AG1030" s="59"/>
      <c r="AH1030" s="65"/>
      <c r="BF1030" s="65"/>
      <c r="BG1030" s="65"/>
      <c r="BI1030" s="65"/>
    </row>
    <row r="1031" spans="4:61">
      <c r="D1031" s="11" t="str">
        <f t="shared" si="147"/>
        <v/>
      </c>
      <c r="E1031" s="11" t="str">
        <f t="shared" si="148"/>
        <v/>
      </c>
      <c r="F1031" s="55" t="str">
        <f t="shared" si="149"/>
        <v/>
      </c>
      <c r="G1031" s="14" t="str">
        <f t="shared" si="150"/>
        <v/>
      </c>
      <c r="H1031" s="55" t="str">
        <f t="shared" si="151"/>
        <v/>
      </c>
      <c r="I1031" s="11"/>
      <c r="J1031" s="157"/>
      <c r="K1031" s="11">
        <f t="shared" si="152"/>
        <v>0</v>
      </c>
      <c r="L1031" s="55" t="str">
        <f t="shared" si="153"/>
        <v/>
      </c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AA1031" s="59"/>
      <c r="AB1031" s="59"/>
      <c r="AC1031" s="59"/>
      <c r="AD1031" s="59"/>
      <c r="AE1031" s="59"/>
      <c r="AF1031" s="59"/>
      <c r="AG1031" s="59"/>
      <c r="AH1031" s="65"/>
      <c r="BF1031" s="65"/>
      <c r="BG1031" s="65"/>
      <c r="BI1031" s="65"/>
    </row>
    <row r="1032" spans="4:61">
      <c r="D1032" s="11" t="str">
        <f t="shared" si="147"/>
        <v/>
      </c>
      <c r="E1032" s="11" t="str">
        <f t="shared" si="148"/>
        <v/>
      </c>
      <c r="F1032" s="55" t="str">
        <f t="shared" si="149"/>
        <v/>
      </c>
      <c r="G1032" s="14" t="str">
        <f t="shared" si="150"/>
        <v/>
      </c>
      <c r="H1032" s="55" t="str">
        <f t="shared" si="151"/>
        <v/>
      </c>
      <c r="I1032" s="11"/>
      <c r="J1032" s="157"/>
      <c r="K1032" s="11">
        <f t="shared" si="152"/>
        <v>0</v>
      </c>
      <c r="L1032" s="55" t="str">
        <f t="shared" si="153"/>
        <v/>
      </c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AA1032" s="59"/>
      <c r="AB1032" s="59"/>
      <c r="AC1032" s="59"/>
      <c r="AD1032" s="59"/>
      <c r="AE1032" s="59"/>
      <c r="AF1032" s="59"/>
      <c r="AG1032" s="59"/>
      <c r="AH1032" s="65"/>
      <c r="BF1032" s="65"/>
      <c r="BG1032" s="65"/>
      <c r="BI1032" s="65"/>
    </row>
    <row r="1033" spans="4:61">
      <c r="D1033" s="11" t="str">
        <f t="shared" si="147"/>
        <v/>
      </c>
      <c r="E1033" s="11" t="str">
        <f t="shared" si="148"/>
        <v/>
      </c>
      <c r="F1033" s="55" t="str">
        <f t="shared" si="149"/>
        <v/>
      </c>
      <c r="G1033" s="14" t="str">
        <f t="shared" si="150"/>
        <v/>
      </c>
      <c r="H1033" s="55" t="str">
        <f t="shared" si="151"/>
        <v/>
      </c>
      <c r="I1033" s="11"/>
      <c r="J1033" s="157"/>
      <c r="K1033" s="11">
        <f t="shared" si="152"/>
        <v>0</v>
      </c>
      <c r="L1033" s="55" t="str">
        <f t="shared" si="153"/>
        <v/>
      </c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AA1033" s="59"/>
      <c r="AB1033" s="59"/>
      <c r="AC1033" s="59"/>
      <c r="AD1033" s="59"/>
      <c r="AE1033" s="59"/>
      <c r="AF1033" s="59"/>
      <c r="AG1033" s="59"/>
      <c r="AH1033" s="65"/>
      <c r="BF1033" s="65"/>
      <c r="BG1033" s="65"/>
      <c r="BI1033" s="65"/>
    </row>
    <row r="1034" spans="4:61">
      <c r="D1034" s="11" t="str">
        <f t="shared" si="147"/>
        <v/>
      </c>
      <c r="E1034" s="11" t="str">
        <f t="shared" si="148"/>
        <v/>
      </c>
      <c r="F1034" s="55" t="str">
        <f t="shared" si="149"/>
        <v/>
      </c>
      <c r="G1034" s="14" t="str">
        <f t="shared" si="150"/>
        <v/>
      </c>
      <c r="H1034" s="55" t="str">
        <f t="shared" si="151"/>
        <v/>
      </c>
      <c r="I1034" s="11"/>
      <c r="J1034" s="157"/>
      <c r="K1034" s="11">
        <f t="shared" si="152"/>
        <v>0</v>
      </c>
      <c r="L1034" s="55" t="str">
        <f t="shared" si="153"/>
        <v/>
      </c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AA1034" s="59"/>
      <c r="AB1034" s="59"/>
      <c r="AC1034" s="59"/>
      <c r="AD1034" s="59"/>
      <c r="AE1034" s="59"/>
      <c r="AF1034" s="59"/>
      <c r="AG1034" s="59"/>
      <c r="AH1034" s="65"/>
      <c r="BF1034" s="65"/>
      <c r="BG1034" s="65"/>
      <c r="BI1034" s="65"/>
    </row>
    <row r="1035" spans="4:61">
      <c r="D1035" s="11" t="str">
        <f t="shared" si="147"/>
        <v/>
      </c>
      <c r="E1035" s="11" t="str">
        <f t="shared" si="148"/>
        <v/>
      </c>
      <c r="F1035" s="55" t="str">
        <f t="shared" si="149"/>
        <v/>
      </c>
      <c r="G1035" s="14" t="str">
        <f t="shared" si="150"/>
        <v/>
      </c>
      <c r="H1035" s="55" t="str">
        <f t="shared" si="151"/>
        <v/>
      </c>
      <c r="I1035" s="11"/>
      <c r="J1035" s="157"/>
      <c r="K1035" s="11">
        <f t="shared" si="152"/>
        <v>0</v>
      </c>
      <c r="L1035" s="55" t="str">
        <f t="shared" si="153"/>
        <v/>
      </c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AA1035" s="59"/>
      <c r="AB1035" s="59"/>
      <c r="AC1035" s="59"/>
      <c r="AD1035" s="59"/>
      <c r="AE1035" s="59"/>
      <c r="AF1035" s="59"/>
      <c r="AG1035" s="59"/>
      <c r="AH1035" s="65"/>
      <c r="BF1035" s="65"/>
      <c r="BG1035" s="65"/>
      <c r="BI1035" s="65"/>
    </row>
    <row r="1036" spans="4:61">
      <c r="D1036" s="11" t="str">
        <f t="shared" si="147"/>
        <v/>
      </c>
      <c r="E1036" s="11" t="str">
        <f t="shared" si="148"/>
        <v/>
      </c>
      <c r="F1036" s="55" t="str">
        <f t="shared" si="149"/>
        <v/>
      </c>
      <c r="G1036" s="14" t="str">
        <f t="shared" si="150"/>
        <v/>
      </c>
      <c r="H1036" s="55" t="str">
        <f t="shared" si="151"/>
        <v/>
      </c>
      <c r="I1036" s="11"/>
      <c r="J1036" s="157"/>
      <c r="K1036" s="11">
        <f t="shared" si="152"/>
        <v>0</v>
      </c>
      <c r="L1036" s="55" t="str">
        <f t="shared" si="153"/>
        <v/>
      </c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AA1036" s="59"/>
      <c r="AB1036" s="59"/>
      <c r="AC1036" s="59"/>
      <c r="AD1036" s="59"/>
      <c r="AE1036" s="59"/>
      <c r="AF1036" s="59"/>
      <c r="AG1036" s="59"/>
      <c r="AH1036" s="65"/>
      <c r="BF1036" s="65"/>
      <c r="BG1036" s="65"/>
      <c r="BI1036" s="65"/>
    </row>
    <row r="1037" spans="4:61">
      <c r="D1037" s="11" t="str">
        <f t="shared" si="147"/>
        <v/>
      </c>
      <c r="E1037" s="11" t="str">
        <f t="shared" si="148"/>
        <v/>
      </c>
      <c r="F1037" s="55" t="str">
        <f t="shared" si="149"/>
        <v/>
      </c>
      <c r="G1037" s="14" t="str">
        <f t="shared" si="150"/>
        <v/>
      </c>
      <c r="H1037" s="55" t="str">
        <f t="shared" si="151"/>
        <v/>
      </c>
      <c r="I1037" s="11"/>
      <c r="J1037" s="157"/>
      <c r="K1037" s="11">
        <f t="shared" si="152"/>
        <v>0</v>
      </c>
      <c r="L1037" s="55" t="str">
        <f t="shared" si="153"/>
        <v/>
      </c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AA1037" s="59"/>
      <c r="AB1037" s="59"/>
      <c r="AC1037" s="59"/>
      <c r="AD1037" s="59"/>
      <c r="AE1037" s="59"/>
      <c r="AF1037" s="59"/>
      <c r="AG1037" s="59"/>
      <c r="AH1037" s="65"/>
      <c r="BF1037" s="65"/>
      <c r="BG1037" s="65"/>
      <c r="BI1037" s="65"/>
    </row>
    <row r="1038" spans="4:61">
      <c r="D1038" s="11" t="str">
        <f t="shared" si="147"/>
        <v/>
      </c>
      <c r="E1038" s="11" t="str">
        <f t="shared" si="148"/>
        <v/>
      </c>
      <c r="F1038" s="55" t="str">
        <f t="shared" si="149"/>
        <v/>
      </c>
      <c r="G1038" s="14" t="str">
        <f t="shared" si="150"/>
        <v/>
      </c>
      <c r="H1038" s="55" t="str">
        <f t="shared" si="151"/>
        <v/>
      </c>
      <c r="I1038" s="11"/>
      <c r="J1038" s="157"/>
      <c r="K1038" s="11">
        <f t="shared" si="152"/>
        <v>0</v>
      </c>
      <c r="L1038" s="55" t="str">
        <f t="shared" si="153"/>
        <v/>
      </c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AA1038" s="59"/>
      <c r="AB1038" s="59"/>
      <c r="AC1038" s="59"/>
      <c r="AD1038" s="59"/>
      <c r="AE1038" s="59"/>
      <c r="AF1038" s="59"/>
      <c r="AG1038" s="59"/>
      <c r="AH1038" s="65"/>
      <c r="BF1038" s="65"/>
      <c r="BG1038" s="65"/>
      <c r="BI1038" s="65"/>
    </row>
    <row r="1039" spans="4:61">
      <c r="D1039" s="11" t="str">
        <f t="shared" si="147"/>
        <v/>
      </c>
      <c r="E1039" s="11" t="str">
        <f t="shared" si="148"/>
        <v/>
      </c>
      <c r="F1039" s="55" t="str">
        <f t="shared" si="149"/>
        <v/>
      </c>
      <c r="G1039" s="14" t="str">
        <f t="shared" si="150"/>
        <v/>
      </c>
      <c r="H1039" s="55" t="str">
        <f t="shared" si="151"/>
        <v/>
      </c>
      <c r="I1039" s="11"/>
      <c r="J1039" s="157"/>
      <c r="K1039" s="11">
        <f t="shared" si="152"/>
        <v>0</v>
      </c>
      <c r="L1039" s="55" t="str">
        <f t="shared" si="153"/>
        <v/>
      </c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AA1039" s="59"/>
      <c r="AB1039" s="59"/>
      <c r="AC1039" s="59"/>
      <c r="AD1039" s="59"/>
      <c r="AE1039" s="59"/>
      <c r="AF1039" s="59"/>
      <c r="AG1039" s="59"/>
      <c r="AH1039" s="65"/>
      <c r="BF1039" s="65"/>
      <c r="BG1039" s="65"/>
      <c r="BI1039" s="65"/>
    </row>
    <row r="1040" spans="4:61">
      <c r="D1040" s="11" t="str">
        <f t="shared" si="147"/>
        <v/>
      </c>
      <c r="E1040" s="11" t="str">
        <f t="shared" si="148"/>
        <v/>
      </c>
      <c r="F1040" s="55" t="str">
        <f t="shared" si="149"/>
        <v/>
      </c>
      <c r="G1040" s="14" t="str">
        <f t="shared" si="150"/>
        <v/>
      </c>
      <c r="H1040" s="55" t="str">
        <f t="shared" si="151"/>
        <v/>
      </c>
      <c r="I1040" s="11"/>
      <c r="J1040" s="157"/>
      <c r="K1040" s="11">
        <f t="shared" si="152"/>
        <v>0</v>
      </c>
      <c r="L1040" s="55" t="str">
        <f t="shared" si="153"/>
        <v/>
      </c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AA1040" s="59"/>
      <c r="AB1040" s="59"/>
      <c r="AC1040" s="59"/>
      <c r="AD1040" s="59"/>
      <c r="AE1040" s="59"/>
      <c r="AF1040" s="59"/>
      <c r="AG1040" s="59"/>
      <c r="AH1040" s="65"/>
      <c r="BF1040" s="65"/>
      <c r="BG1040" s="65"/>
      <c r="BI1040" s="65"/>
    </row>
    <row r="1041" spans="4:61">
      <c r="D1041" s="11" t="str">
        <f t="shared" si="147"/>
        <v/>
      </c>
      <c r="E1041" s="11" t="str">
        <f t="shared" si="148"/>
        <v/>
      </c>
      <c r="F1041" s="55" t="str">
        <f t="shared" si="149"/>
        <v/>
      </c>
      <c r="G1041" s="14" t="str">
        <f t="shared" si="150"/>
        <v/>
      </c>
      <c r="H1041" s="55" t="str">
        <f t="shared" si="151"/>
        <v/>
      </c>
      <c r="I1041" s="11"/>
      <c r="J1041" s="157"/>
      <c r="K1041" s="11">
        <f t="shared" si="152"/>
        <v>0</v>
      </c>
      <c r="L1041" s="55" t="str">
        <f t="shared" si="153"/>
        <v/>
      </c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AA1041" s="59"/>
      <c r="AB1041" s="59"/>
      <c r="AC1041" s="59"/>
      <c r="AD1041" s="59"/>
      <c r="AE1041" s="59"/>
      <c r="AF1041" s="59"/>
      <c r="AG1041" s="59"/>
      <c r="AH1041" s="65"/>
      <c r="BF1041" s="65"/>
      <c r="BG1041" s="65"/>
      <c r="BI1041" s="65"/>
    </row>
    <row r="1042" spans="4:61">
      <c r="D1042" s="11" t="str">
        <f t="shared" si="147"/>
        <v/>
      </c>
      <c r="E1042" s="11" t="str">
        <f t="shared" si="148"/>
        <v/>
      </c>
      <c r="F1042" s="55" t="str">
        <f t="shared" si="149"/>
        <v/>
      </c>
      <c r="G1042" s="14" t="str">
        <f t="shared" si="150"/>
        <v/>
      </c>
      <c r="H1042" s="55" t="str">
        <f t="shared" si="151"/>
        <v/>
      </c>
      <c r="I1042" s="11"/>
      <c r="J1042" s="157"/>
      <c r="K1042" s="11">
        <f t="shared" si="152"/>
        <v>0</v>
      </c>
      <c r="L1042" s="55" t="str">
        <f t="shared" si="153"/>
        <v/>
      </c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AA1042" s="59"/>
      <c r="AB1042" s="59"/>
      <c r="AC1042" s="59"/>
      <c r="AD1042" s="59"/>
      <c r="AE1042" s="59"/>
      <c r="AF1042" s="59"/>
      <c r="AG1042" s="59"/>
      <c r="AH1042" s="65"/>
      <c r="BF1042" s="65"/>
      <c r="BG1042" s="65"/>
      <c r="BI1042" s="65"/>
    </row>
    <row r="1043" spans="4:61">
      <c r="D1043" s="11" t="str">
        <f t="shared" si="147"/>
        <v/>
      </c>
      <c r="E1043" s="11" t="str">
        <f t="shared" si="148"/>
        <v/>
      </c>
      <c r="F1043" s="55" t="str">
        <f t="shared" si="149"/>
        <v/>
      </c>
      <c r="G1043" s="14" t="str">
        <f t="shared" si="150"/>
        <v/>
      </c>
      <c r="H1043" s="55" t="str">
        <f t="shared" si="151"/>
        <v/>
      </c>
      <c r="I1043" s="11"/>
      <c r="J1043" s="157"/>
      <c r="K1043" s="11">
        <f t="shared" si="152"/>
        <v>0</v>
      </c>
      <c r="L1043" s="55" t="str">
        <f t="shared" si="153"/>
        <v/>
      </c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AA1043" s="59"/>
      <c r="AB1043" s="59"/>
      <c r="AC1043" s="59"/>
      <c r="AD1043" s="59"/>
      <c r="AE1043" s="59"/>
      <c r="AF1043" s="59"/>
      <c r="AG1043" s="59"/>
      <c r="AH1043" s="65"/>
      <c r="BF1043" s="65"/>
      <c r="BG1043" s="65"/>
      <c r="BI1043" s="65"/>
    </row>
    <row r="1044" spans="4:61">
      <c r="D1044" s="11" t="str">
        <f t="shared" si="147"/>
        <v/>
      </c>
      <c r="E1044" s="11" t="str">
        <f t="shared" si="148"/>
        <v/>
      </c>
      <c r="F1044" s="55" t="str">
        <f t="shared" si="149"/>
        <v/>
      </c>
      <c r="G1044" s="14" t="str">
        <f t="shared" si="150"/>
        <v/>
      </c>
      <c r="H1044" s="55" t="str">
        <f t="shared" si="151"/>
        <v/>
      </c>
      <c r="I1044" s="11"/>
      <c r="J1044" s="157"/>
      <c r="K1044" s="11">
        <f t="shared" si="152"/>
        <v>0</v>
      </c>
      <c r="L1044" s="55" t="str">
        <f t="shared" si="153"/>
        <v/>
      </c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AA1044" s="59"/>
      <c r="AB1044" s="59"/>
      <c r="AC1044" s="59"/>
      <c r="AD1044" s="59"/>
      <c r="AE1044" s="59"/>
      <c r="AF1044" s="59"/>
      <c r="AG1044" s="59"/>
      <c r="AH1044" s="65"/>
      <c r="BF1044" s="65"/>
      <c r="BG1044" s="65"/>
      <c r="BI1044" s="65"/>
    </row>
    <row r="1045" spans="4:61">
      <c r="D1045" s="11" t="str">
        <f t="shared" si="147"/>
        <v/>
      </c>
      <c r="E1045" s="11" t="str">
        <f t="shared" si="148"/>
        <v/>
      </c>
      <c r="F1045" s="55" t="str">
        <f t="shared" si="149"/>
        <v/>
      </c>
      <c r="G1045" s="14" t="str">
        <f t="shared" si="150"/>
        <v/>
      </c>
      <c r="H1045" s="55" t="str">
        <f t="shared" si="151"/>
        <v/>
      </c>
      <c r="I1045" s="11"/>
      <c r="J1045" s="157"/>
      <c r="K1045" s="11">
        <f t="shared" si="152"/>
        <v>0</v>
      </c>
      <c r="L1045" s="55" t="str">
        <f t="shared" si="153"/>
        <v/>
      </c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AA1045" s="59"/>
      <c r="AB1045" s="59"/>
      <c r="AC1045" s="59"/>
      <c r="AD1045" s="59"/>
      <c r="AE1045" s="59"/>
      <c r="AF1045" s="59"/>
      <c r="AG1045" s="59"/>
      <c r="AH1045" s="65"/>
      <c r="BF1045" s="65"/>
      <c r="BG1045" s="65"/>
      <c r="BI1045" s="65"/>
    </row>
    <row r="1046" spans="4:61">
      <c r="D1046" s="11" t="str">
        <f t="shared" si="147"/>
        <v/>
      </c>
      <c r="E1046" s="11" t="str">
        <f t="shared" si="148"/>
        <v/>
      </c>
      <c r="F1046" s="55" t="str">
        <f t="shared" si="149"/>
        <v/>
      </c>
      <c r="G1046" s="14" t="str">
        <f t="shared" si="150"/>
        <v/>
      </c>
      <c r="H1046" s="55" t="str">
        <f t="shared" si="151"/>
        <v/>
      </c>
      <c r="I1046" s="11"/>
      <c r="J1046" s="157"/>
      <c r="K1046" s="11">
        <f t="shared" si="152"/>
        <v>0</v>
      </c>
      <c r="L1046" s="55" t="str">
        <f t="shared" si="153"/>
        <v/>
      </c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AA1046" s="59"/>
      <c r="AB1046" s="59"/>
      <c r="AC1046" s="59"/>
      <c r="AD1046" s="59"/>
      <c r="AE1046" s="59"/>
      <c r="AF1046" s="59"/>
      <c r="AG1046" s="59"/>
      <c r="AH1046" s="65"/>
      <c r="BF1046" s="65"/>
      <c r="BG1046" s="65"/>
      <c r="BI1046" s="65"/>
    </row>
    <row r="1047" spans="4:61">
      <c r="D1047" s="11" t="str">
        <f t="shared" si="147"/>
        <v/>
      </c>
      <c r="E1047" s="11" t="str">
        <f t="shared" si="148"/>
        <v/>
      </c>
      <c r="F1047" s="55" t="str">
        <f t="shared" si="149"/>
        <v/>
      </c>
      <c r="G1047" s="14" t="str">
        <f t="shared" si="150"/>
        <v/>
      </c>
      <c r="H1047" s="55" t="str">
        <f t="shared" si="151"/>
        <v/>
      </c>
      <c r="I1047" s="11"/>
      <c r="J1047" s="157"/>
      <c r="K1047" s="11">
        <f t="shared" si="152"/>
        <v>0</v>
      </c>
      <c r="L1047" s="55" t="str">
        <f t="shared" si="153"/>
        <v/>
      </c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AA1047" s="59"/>
      <c r="AB1047" s="59"/>
      <c r="AC1047" s="59"/>
      <c r="AD1047" s="59"/>
      <c r="AE1047" s="59"/>
      <c r="AF1047" s="59"/>
      <c r="AG1047" s="59"/>
      <c r="AH1047" s="65"/>
      <c r="BF1047" s="65"/>
      <c r="BG1047" s="65"/>
      <c r="BI1047" s="65"/>
    </row>
    <row r="1048" spans="4:61">
      <c r="D1048" s="11" t="str">
        <f t="shared" si="147"/>
        <v/>
      </c>
      <c r="E1048" s="11" t="str">
        <f t="shared" si="148"/>
        <v/>
      </c>
      <c r="F1048" s="55" t="str">
        <f t="shared" si="149"/>
        <v/>
      </c>
      <c r="G1048" s="14" t="str">
        <f t="shared" si="150"/>
        <v/>
      </c>
      <c r="H1048" s="55" t="str">
        <f t="shared" si="151"/>
        <v/>
      </c>
      <c r="I1048" s="11"/>
      <c r="J1048" s="157"/>
      <c r="K1048" s="11">
        <f t="shared" si="152"/>
        <v>0</v>
      </c>
      <c r="L1048" s="55" t="str">
        <f t="shared" si="153"/>
        <v/>
      </c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AA1048" s="59"/>
      <c r="AB1048" s="59"/>
      <c r="AC1048" s="59"/>
      <c r="AD1048" s="59"/>
      <c r="AE1048" s="59"/>
      <c r="AF1048" s="59"/>
      <c r="AG1048" s="59"/>
      <c r="AH1048" s="65"/>
      <c r="BF1048" s="65"/>
      <c r="BG1048" s="65"/>
      <c r="BI1048" s="65"/>
    </row>
    <row r="1049" spans="4:61">
      <c r="D1049" s="11" t="str">
        <f t="shared" si="147"/>
        <v/>
      </c>
      <c r="E1049" s="11" t="str">
        <f t="shared" si="148"/>
        <v/>
      </c>
      <c r="F1049" s="55" t="str">
        <f t="shared" si="149"/>
        <v/>
      </c>
      <c r="G1049" s="14" t="str">
        <f t="shared" si="150"/>
        <v/>
      </c>
      <c r="H1049" s="55" t="str">
        <f t="shared" si="151"/>
        <v/>
      </c>
      <c r="I1049" s="11"/>
      <c r="J1049" s="157"/>
      <c r="K1049" s="11">
        <f t="shared" si="152"/>
        <v>0</v>
      </c>
      <c r="L1049" s="55" t="str">
        <f t="shared" si="153"/>
        <v/>
      </c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AA1049" s="59"/>
      <c r="AB1049" s="59"/>
      <c r="AC1049" s="59"/>
      <c r="AD1049" s="59"/>
      <c r="AE1049" s="59"/>
      <c r="AF1049" s="59"/>
      <c r="AG1049" s="59"/>
      <c r="AH1049" s="65"/>
      <c r="BF1049" s="65"/>
      <c r="BG1049" s="65"/>
      <c r="BI1049" s="65"/>
    </row>
    <row r="1050" spans="4:61">
      <c r="D1050" s="11" t="str">
        <f t="shared" si="147"/>
        <v/>
      </c>
      <c r="E1050" s="11" t="str">
        <f t="shared" si="148"/>
        <v/>
      </c>
      <c r="F1050" s="55" t="str">
        <f t="shared" si="149"/>
        <v/>
      </c>
      <c r="G1050" s="14" t="str">
        <f t="shared" si="150"/>
        <v/>
      </c>
      <c r="H1050" s="55" t="str">
        <f t="shared" si="151"/>
        <v/>
      </c>
      <c r="I1050" s="11"/>
      <c r="J1050" s="157"/>
      <c r="K1050" s="11">
        <f t="shared" si="152"/>
        <v>0</v>
      </c>
      <c r="L1050" s="55" t="str">
        <f t="shared" si="153"/>
        <v/>
      </c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AA1050" s="59"/>
      <c r="AB1050" s="59"/>
      <c r="AC1050" s="59"/>
      <c r="AD1050" s="59"/>
      <c r="AE1050" s="59"/>
      <c r="AF1050" s="59"/>
      <c r="AG1050" s="59"/>
      <c r="AH1050" s="65"/>
      <c r="BF1050" s="65"/>
      <c r="BG1050" s="65"/>
      <c r="BI1050" s="65"/>
    </row>
    <row r="1051" spans="4:61">
      <c r="D1051" s="11" t="str">
        <f t="shared" si="147"/>
        <v/>
      </c>
      <c r="E1051" s="11" t="str">
        <f t="shared" si="148"/>
        <v/>
      </c>
      <c r="F1051" s="55" t="str">
        <f t="shared" si="149"/>
        <v/>
      </c>
      <c r="G1051" s="14" t="str">
        <f t="shared" si="150"/>
        <v/>
      </c>
      <c r="H1051" s="55" t="str">
        <f t="shared" si="151"/>
        <v/>
      </c>
      <c r="I1051" s="11"/>
      <c r="J1051" s="157"/>
      <c r="K1051" s="11">
        <f t="shared" si="152"/>
        <v>0</v>
      </c>
      <c r="L1051" s="55" t="str">
        <f t="shared" si="153"/>
        <v/>
      </c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AA1051" s="59"/>
      <c r="AB1051" s="59"/>
      <c r="AC1051" s="59"/>
      <c r="AD1051" s="59"/>
      <c r="AE1051" s="59"/>
      <c r="AF1051" s="59"/>
      <c r="AG1051" s="59"/>
      <c r="AH1051" s="65"/>
      <c r="BF1051" s="65"/>
      <c r="BG1051" s="65"/>
      <c r="BI1051" s="65"/>
    </row>
    <row r="1052" spans="4:61">
      <c r="D1052" s="11" t="str">
        <f t="shared" si="147"/>
        <v/>
      </c>
      <c r="E1052" s="11" t="str">
        <f t="shared" si="148"/>
        <v/>
      </c>
      <c r="F1052" s="55" t="str">
        <f t="shared" si="149"/>
        <v/>
      </c>
      <c r="G1052" s="14" t="str">
        <f t="shared" si="150"/>
        <v/>
      </c>
      <c r="H1052" s="55" t="str">
        <f t="shared" si="151"/>
        <v/>
      </c>
      <c r="I1052" s="11"/>
      <c r="J1052" s="157"/>
      <c r="K1052" s="11">
        <f t="shared" si="152"/>
        <v>0</v>
      </c>
      <c r="L1052" s="55" t="str">
        <f t="shared" si="153"/>
        <v/>
      </c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AA1052" s="59"/>
      <c r="AB1052" s="59"/>
      <c r="AC1052" s="59"/>
      <c r="AD1052" s="59"/>
      <c r="AE1052" s="59"/>
      <c r="AF1052" s="59"/>
      <c r="AG1052" s="59"/>
      <c r="AH1052" s="65"/>
      <c r="BF1052" s="65"/>
      <c r="BG1052" s="65"/>
      <c r="BI1052" s="65"/>
    </row>
    <row r="1053" spans="4:61">
      <c r="D1053" s="11" t="str">
        <f t="shared" si="147"/>
        <v/>
      </c>
      <c r="E1053" s="11" t="str">
        <f t="shared" si="148"/>
        <v/>
      </c>
      <c r="F1053" s="55" t="str">
        <f t="shared" si="149"/>
        <v/>
      </c>
      <c r="G1053" s="14" t="str">
        <f t="shared" si="150"/>
        <v/>
      </c>
      <c r="H1053" s="55" t="str">
        <f t="shared" si="151"/>
        <v/>
      </c>
      <c r="I1053" s="11"/>
      <c r="J1053" s="157"/>
      <c r="K1053" s="11">
        <f t="shared" si="152"/>
        <v>0</v>
      </c>
      <c r="L1053" s="55" t="str">
        <f t="shared" si="153"/>
        <v/>
      </c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AA1053" s="59"/>
      <c r="AB1053" s="59"/>
      <c r="AC1053" s="59"/>
      <c r="AD1053" s="59"/>
      <c r="AE1053" s="59"/>
      <c r="AF1053" s="59"/>
      <c r="AG1053" s="59"/>
      <c r="AH1053" s="65"/>
      <c r="BF1053" s="65"/>
      <c r="BG1053" s="65"/>
      <c r="BI1053" s="65"/>
    </row>
    <row r="1054" spans="4:61">
      <c r="D1054" s="11" t="str">
        <f t="shared" si="147"/>
        <v/>
      </c>
      <c r="E1054" s="11" t="str">
        <f t="shared" si="148"/>
        <v/>
      </c>
      <c r="F1054" s="55" t="str">
        <f t="shared" si="149"/>
        <v/>
      </c>
      <c r="G1054" s="14" t="str">
        <f t="shared" si="150"/>
        <v/>
      </c>
      <c r="H1054" s="55" t="str">
        <f t="shared" si="151"/>
        <v/>
      </c>
      <c r="I1054" s="11"/>
      <c r="J1054" s="157"/>
      <c r="K1054" s="11">
        <f t="shared" si="152"/>
        <v>0</v>
      </c>
      <c r="L1054" s="55" t="str">
        <f t="shared" si="153"/>
        <v/>
      </c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AA1054" s="59"/>
      <c r="AB1054" s="59"/>
      <c r="AC1054" s="59"/>
      <c r="AD1054" s="59"/>
      <c r="AE1054" s="59"/>
      <c r="AF1054" s="59"/>
      <c r="AG1054" s="59"/>
      <c r="AH1054" s="65"/>
      <c r="BF1054" s="65"/>
      <c r="BG1054" s="65"/>
      <c r="BI1054" s="65"/>
    </row>
    <row r="1055" spans="4:61">
      <c r="D1055" s="11" t="str">
        <f t="shared" si="147"/>
        <v/>
      </c>
      <c r="E1055" s="11" t="str">
        <f t="shared" si="148"/>
        <v/>
      </c>
      <c r="F1055" s="55" t="str">
        <f t="shared" si="149"/>
        <v/>
      </c>
      <c r="G1055" s="14" t="str">
        <f t="shared" si="150"/>
        <v/>
      </c>
      <c r="H1055" s="55" t="str">
        <f t="shared" si="151"/>
        <v/>
      </c>
      <c r="I1055" s="11"/>
      <c r="J1055" s="157"/>
      <c r="K1055" s="11">
        <f t="shared" si="152"/>
        <v>0</v>
      </c>
      <c r="L1055" s="55" t="str">
        <f t="shared" si="153"/>
        <v/>
      </c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AA1055" s="59"/>
      <c r="AB1055" s="59"/>
      <c r="AC1055" s="59"/>
      <c r="AD1055" s="59"/>
      <c r="AE1055" s="59"/>
      <c r="AF1055" s="59"/>
      <c r="AG1055" s="59"/>
      <c r="AH1055" s="65"/>
      <c r="BF1055" s="65"/>
      <c r="BG1055" s="65"/>
      <c r="BI1055" s="65"/>
    </row>
    <row r="1056" spans="4:61">
      <c r="D1056" s="11" t="str">
        <f t="shared" si="147"/>
        <v/>
      </c>
      <c r="E1056" s="11" t="str">
        <f t="shared" si="148"/>
        <v/>
      </c>
      <c r="F1056" s="55" t="str">
        <f t="shared" si="149"/>
        <v/>
      </c>
      <c r="G1056" s="14" t="str">
        <f t="shared" si="150"/>
        <v/>
      </c>
      <c r="H1056" s="55" t="str">
        <f t="shared" si="151"/>
        <v/>
      </c>
      <c r="I1056" s="11"/>
      <c r="J1056" s="157"/>
      <c r="K1056" s="11">
        <f t="shared" si="152"/>
        <v>0</v>
      </c>
      <c r="L1056" s="55" t="str">
        <f t="shared" si="153"/>
        <v/>
      </c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AA1056" s="59"/>
      <c r="AB1056" s="59"/>
      <c r="AC1056" s="59"/>
      <c r="AD1056" s="59"/>
      <c r="AE1056" s="59"/>
      <c r="AF1056" s="59"/>
      <c r="AG1056" s="59"/>
      <c r="AH1056" s="65"/>
      <c r="BF1056" s="65"/>
      <c r="BG1056" s="65"/>
      <c r="BI1056" s="65"/>
    </row>
    <row r="1057" spans="4:61">
      <c r="D1057" s="11" t="str">
        <f t="shared" si="147"/>
        <v/>
      </c>
      <c r="E1057" s="11" t="str">
        <f t="shared" si="148"/>
        <v/>
      </c>
      <c r="F1057" s="55" t="str">
        <f t="shared" si="149"/>
        <v/>
      </c>
      <c r="G1057" s="14" t="str">
        <f t="shared" si="150"/>
        <v/>
      </c>
      <c r="H1057" s="55" t="str">
        <f t="shared" si="151"/>
        <v/>
      </c>
      <c r="I1057" s="11"/>
      <c r="J1057" s="157"/>
      <c r="K1057" s="11">
        <f t="shared" si="152"/>
        <v>0</v>
      </c>
      <c r="L1057" s="55" t="str">
        <f t="shared" si="153"/>
        <v/>
      </c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AA1057" s="59"/>
      <c r="AB1057" s="59"/>
      <c r="AC1057" s="59"/>
      <c r="AD1057" s="59"/>
      <c r="AE1057" s="59"/>
      <c r="AF1057" s="59"/>
      <c r="AG1057" s="59"/>
      <c r="AH1057" s="65"/>
      <c r="BF1057" s="65"/>
      <c r="BG1057" s="65"/>
      <c r="BI1057" s="65"/>
    </row>
    <row r="1058" spans="4:61">
      <c r="D1058" s="11" t="str">
        <f t="shared" si="147"/>
        <v/>
      </c>
      <c r="E1058" s="11" t="str">
        <f t="shared" si="148"/>
        <v/>
      </c>
      <c r="F1058" s="55" t="str">
        <f t="shared" si="149"/>
        <v/>
      </c>
      <c r="G1058" s="14" t="str">
        <f t="shared" si="150"/>
        <v/>
      </c>
      <c r="H1058" s="55" t="str">
        <f t="shared" si="151"/>
        <v/>
      </c>
      <c r="I1058" s="11"/>
      <c r="J1058" s="157"/>
      <c r="K1058" s="11">
        <f t="shared" si="152"/>
        <v>0</v>
      </c>
      <c r="L1058" s="55" t="str">
        <f t="shared" si="153"/>
        <v/>
      </c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AA1058" s="59"/>
      <c r="AB1058" s="59"/>
      <c r="AC1058" s="59"/>
      <c r="AD1058" s="59"/>
      <c r="AE1058" s="59"/>
      <c r="AF1058" s="59"/>
      <c r="AG1058" s="59"/>
      <c r="AH1058" s="65"/>
      <c r="BF1058" s="65"/>
      <c r="BG1058" s="65"/>
      <c r="BI1058" s="65"/>
    </row>
    <row r="1059" spans="4:61">
      <c r="D1059" s="11" t="str">
        <f t="shared" si="147"/>
        <v/>
      </c>
      <c r="E1059" s="11" t="str">
        <f t="shared" si="148"/>
        <v/>
      </c>
      <c r="F1059" s="55" t="str">
        <f t="shared" si="149"/>
        <v/>
      </c>
      <c r="G1059" s="14" t="str">
        <f t="shared" si="150"/>
        <v/>
      </c>
      <c r="H1059" s="55" t="str">
        <f t="shared" si="151"/>
        <v/>
      </c>
      <c r="I1059" s="11"/>
      <c r="J1059" s="157"/>
      <c r="K1059" s="11">
        <f t="shared" si="152"/>
        <v>0</v>
      </c>
      <c r="L1059" s="55" t="str">
        <f t="shared" si="153"/>
        <v/>
      </c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AA1059" s="59"/>
      <c r="AB1059" s="59"/>
      <c r="AC1059" s="59"/>
      <c r="AD1059" s="59"/>
      <c r="AE1059" s="59"/>
      <c r="AF1059" s="59"/>
      <c r="AG1059" s="59"/>
      <c r="AH1059" s="65"/>
      <c r="BF1059" s="65"/>
      <c r="BG1059" s="65"/>
      <c r="BI1059" s="65"/>
    </row>
    <row r="1060" spans="4:61">
      <c r="D1060" s="11" t="str">
        <f t="shared" si="147"/>
        <v/>
      </c>
      <c r="E1060" s="11" t="str">
        <f t="shared" si="148"/>
        <v/>
      </c>
      <c r="F1060" s="55" t="str">
        <f t="shared" si="149"/>
        <v/>
      </c>
      <c r="G1060" s="14" t="str">
        <f t="shared" si="150"/>
        <v/>
      </c>
      <c r="H1060" s="55" t="str">
        <f t="shared" si="151"/>
        <v/>
      </c>
      <c r="I1060" s="11"/>
      <c r="J1060" s="157"/>
      <c r="K1060" s="11">
        <f t="shared" si="152"/>
        <v>0</v>
      </c>
      <c r="L1060" s="55" t="str">
        <f t="shared" si="153"/>
        <v/>
      </c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AA1060" s="59"/>
      <c r="AB1060" s="59"/>
      <c r="AC1060" s="59"/>
      <c r="AD1060" s="59"/>
      <c r="AE1060" s="59"/>
      <c r="AF1060" s="59"/>
      <c r="AG1060" s="59"/>
      <c r="AH1060" s="65"/>
      <c r="BF1060" s="65"/>
      <c r="BG1060" s="65"/>
      <c r="BI1060" s="65"/>
    </row>
    <row r="1061" spans="4:61">
      <c r="D1061" s="11" t="str">
        <f t="shared" ref="D1061:D1124" si="154">IF(D1060&lt;term*freq,D1060+1,"")</f>
        <v/>
      </c>
      <c r="E1061" s="11" t="str">
        <f t="shared" si="148"/>
        <v/>
      </c>
      <c r="F1061" s="55" t="str">
        <f t="shared" si="149"/>
        <v/>
      </c>
      <c r="G1061" s="14" t="str">
        <f t="shared" si="150"/>
        <v/>
      </c>
      <c r="H1061" s="55" t="str">
        <f t="shared" si="151"/>
        <v/>
      </c>
      <c r="I1061" s="11"/>
      <c r="J1061" s="157"/>
      <c r="K1061" s="11">
        <f t="shared" si="152"/>
        <v>0</v>
      </c>
      <c r="L1061" s="55" t="str">
        <f t="shared" si="153"/>
        <v/>
      </c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AA1061" s="59"/>
      <c r="AB1061" s="59"/>
      <c r="AC1061" s="59"/>
      <c r="AD1061" s="59"/>
      <c r="AE1061" s="59"/>
      <c r="AF1061" s="59"/>
      <c r="AG1061" s="59"/>
      <c r="AH1061" s="65"/>
      <c r="BF1061" s="65"/>
      <c r="BG1061" s="65"/>
      <c r="BI1061" s="65"/>
    </row>
    <row r="1062" spans="4:61">
      <c r="D1062" s="11" t="str">
        <f t="shared" si="154"/>
        <v/>
      </c>
      <c r="E1062" s="11" t="str">
        <f t="shared" si="148"/>
        <v/>
      </c>
      <c r="F1062" s="55" t="str">
        <f t="shared" si="149"/>
        <v/>
      </c>
      <c r="G1062" s="14" t="str">
        <f t="shared" si="150"/>
        <v/>
      </c>
      <c r="H1062" s="55" t="str">
        <f t="shared" si="151"/>
        <v/>
      </c>
      <c r="I1062" s="11"/>
      <c r="J1062" s="157"/>
      <c r="K1062" s="11">
        <f t="shared" si="152"/>
        <v>0</v>
      </c>
      <c r="L1062" s="55" t="str">
        <f t="shared" si="153"/>
        <v/>
      </c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AA1062" s="59"/>
      <c r="AB1062" s="59"/>
      <c r="AC1062" s="59"/>
      <c r="AD1062" s="59"/>
      <c r="AE1062" s="59"/>
      <c r="AF1062" s="59"/>
      <c r="AG1062" s="59"/>
      <c r="AH1062" s="65"/>
      <c r="BF1062" s="65"/>
      <c r="BG1062" s="65"/>
      <c r="BI1062" s="65"/>
    </row>
    <row r="1063" spans="4:61">
      <c r="D1063" s="11" t="str">
        <f t="shared" si="154"/>
        <v/>
      </c>
      <c r="E1063" s="11" t="str">
        <f t="shared" si="148"/>
        <v/>
      </c>
      <c r="F1063" s="55" t="str">
        <f t="shared" si="149"/>
        <v/>
      </c>
      <c r="G1063" s="14" t="str">
        <f t="shared" si="150"/>
        <v/>
      </c>
      <c r="H1063" s="55" t="str">
        <f t="shared" si="151"/>
        <v/>
      </c>
      <c r="I1063" s="11"/>
      <c r="J1063" s="157"/>
      <c r="K1063" s="11">
        <f t="shared" si="152"/>
        <v>0</v>
      </c>
      <c r="L1063" s="55" t="str">
        <f t="shared" si="153"/>
        <v/>
      </c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AA1063" s="59"/>
      <c r="AB1063" s="59"/>
      <c r="AC1063" s="59"/>
      <c r="AD1063" s="59"/>
      <c r="AE1063" s="59"/>
      <c r="AF1063" s="59"/>
      <c r="AG1063" s="59"/>
      <c r="AH1063" s="65"/>
      <c r="BF1063" s="65"/>
      <c r="BG1063" s="65"/>
      <c r="BI1063" s="65"/>
    </row>
    <row r="1064" spans="4:61">
      <c r="D1064" s="11" t="str">
        <f t="shared" si="154"/>
        <v/>
      </c>
      <c r="E1064" s="11" t="str">
        <f t="shared" si="148"/>
        <v/>
      </c>
      <c r="F1064" s="55" t="str">
        <f t="shared" si="149"/>
        <v/>
      </c>
      <c r="G1064" s="14" t="str">
        <f t="shared" si="150"/>
        <v/>
      </c>
      <c r="H1064" s="55" t="str">
        <f t="shared" si="151"/>
        <v/>
      </c>
      <c r="I1064" s="11"/>
      <c r="J1064" s="157"/>
      <c r="K1064" s="11">
        <f t="shared" si="152"/>
        <v>0</v>
      </c>
      <c r="L1064" s="55" t="str">
        <f t="shared" si="153"/>
        <v/>
      </c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AA1064" s="59"/>
      <c r="AB1064" s="59"/>
      <c r="AC1064" s="59"/>
      <c r="AD1064" s="59"/>
      <c r="AE1064" s="59"/>
      <c r="AF1064" s="59"/>
      <c r="AG1064" s="59"/>
      <c r="AH1064" s="65"/>
      <c r="BF1064" s="65"/>
      <c r="BG1064" s="65"/>
      <c r="BI1064" s="65"/>
    </row>
    <row r="1065" spans="4:61">
      <c r="D1065" s="11" t="str">
        <f t="shared" si="154"/>
        <v/>
      </c>
      <c r="E1065" s="11" t="str">
        <f t="shared" si="148"/>
        <v/>
      </c>
      <c r="F1065" s="55" t="str">
        <f t="shared" si="149"/>
        <v/>
      </c>
      <c r="G1065" s="14" t="str">
        <f t="shared" si="150"/>
        <v/>
      </c>
      <c r="H1065" s="55" t="str">
        <f t="shared" si="151"/>
        <v/>
      </c>
      <c r="I1065" s="11"/>
      <c r="J1065" s="157"/>
      <c r="K1065" s="11">
        <f t="shared" si="152"/>
        <v>0</v>
      </c>
      <c r="L1065" s="55" t="str">
        <f t="shared" si="153"/>
        <v/>
      </c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AA1065" s="59"/>
      <c r="AB1065" s="59"/>
      <c r="AC1065" s="59"/>
      <c r="AD1065" s="59"/>
      <c r="AE1065" s="59"/>
      <c r="AF1065" s="59"/>
      <c r="AG1065" s="59"/>
      <c r="AH1065" s="65"/>
      <c r="BF1065" s="65"/>
      <c r="BG1065" s="65"/>
      <c r="BI1065" s="65"/>
    </row>
    <row r="1066" spans="4:61">
      <c r="D1066" s="11" t="str">
        <f t="shared" si="154"/>
        <v/>
      </c>
      <c r="E1066" s="11" t="str">
        <f t="shared" si="148"/>
        <v/>
      </c>
      <c r="F1066" s="55" t="str">
        <f t="shared" si="149"/>
        <v/>
      </c>
      <c r="G1066" s="14" t="str">
        <f t="shared" si="150"/>
        <v/>
      </c>
      <c r="H1066" s="55" t="str">
        <f t="shared" si="151"/>
        <v/>
      </c>
      <c r="I1066" s="11"/>
      <c r="J1066" s="157"/>
      <c r="K1066" s="11">
        <f t="shared" si="152"/>
        <v>0</v>
      </c>
      <c r="L1066" s="55" t="str">
        <f t="shared" si="153"/>
        <v/>
      </c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AA1066" s="59"/>
      <c r="AB1066" s="59"/>
      <c r="AC1066" s="59"/>
      <c r="AD1066" s="59"/>
      <c r="AE1066" s="59"/>
      <c r="AF1066" s="59"/>
      <c r="AG1066" s="59"/>
      <c r="AH1066" s="65"/>
      <c r="BF1066" s="65"/>
      <c r="BG1066" s="65"/>
      <c r="BI1066" s="65"/>
    </row>
    <row r="1067" spans="4:61">
      <c r="D1067" s="11" t="str">
        <f t="shared" si="154"/>
        <v/>
      </c>
      <c r="E1067" s="11" t="str">
        <f t="shared" si="148"/>
        <v/>
      </c>
      <c r="F1067" s="55" t="str">
        <f t="shared" si="149"/>
        <v/>
      </c>
      <c r="G1067" s="14" t="str">
        <f t="shared" si="150"/>
        <v/>
      </c>
      <c r="H1067" s="55" t="str">
        <f t="shared" si="151"/>
        <v/>
      </c>
      <c r="I1067" s="11"/>
      <c r="J1067" s="157"/>
      <c r="K1067" s="11">
        <f t="shared" si="152"/>
        <v>0</v>
      </c>
      <c r="L1067" s="55" t="str">
        <f t="shared" si="153"/>
        <v/>
      </c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AA1067" s="59"/>
      <c r="AB1067" s="59"/>
      <c r="AC1067" s="59"/>
      <c r="AD1067" s="59"/>
      <c r="AE1067" s="59"/>
      <c r="AF1067" s="59"/>
      <c r="AG1067" s="59"/>
      <c r="AH1067" s="65"/>
      <c r="BF1067" s="65"/>
      <c r="BG1067" s="65"/>
      <c r="BI1067" s="65"/>
    </row>
    <row r="1068" spans="4:61">
      <c r="D1068" s="11" t="str">
        <f t="shared" si="154"/>
        <v/>
      </c>
      <c r="E1068" s="11" t="str">
        <f t="shared" si="148"/>
        <v/>
      </c>
      <c r="F1068" s="55" t="str">
        <f t="shared" si="149"/>
        <v/>
      </c>
      <c r="G1068" s="14" t="str">
        <f t="shared" si="150"/>
        <v/>
      </c>
      <c r="H1068" s="55" t="str">
        <f t="shared" si="151"/>
        <v/>
      </c>
      <c r="I1068" s="11"/>
      <c r="J1068" s="157"/>
      <c r="K1068" s="11">
        <f t="shared" si="152"/>
        <v>0</v>
      </c>
      <c r="L1068" s="55" t="str">
        <f t="shared" si="153"/>
        <v/>
      </c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AA1068" s="59"/>
      <c r="AB1068" s="59"/>
      <c r="AC1068" s="59"/>
      <c r="AD1068" s="59"/>
      <c r="AE1068" s="59"/>
      <c r="AF1068" s="59"/>
      <c r="AG1068" s="59"/>
      <c r="AH1068" s="65"/>
      <c r="BF1068" s="65"/>
      <c r="BG1068" s="65"/>
      <c r="BI1068" s="65"/>
    </row>
    <row r="1069" spans="4:61">
      <c r="D1069" s="11" t="str">
        <f t="shared" si="154"/>
        <v/>
      </c>
      <c r="E1069" s="11" t="str">
        <f t="shared" si="148"/>
        <v/>
      </c>
      <c r="F1069" s="55" t="str">
        <f t="shared" si="149"/>
        <v/>
      </c>
      <c r="G1069" s="14" t="str">
        <f t="shared" si="150"/>
        <v/>
      </c>
      <c r="H1069" s="55" t="str">
        <f t="shared" si="151"/>
        <v/>
      </c>
      <c r="I1069" s="11"/>
      <c r="J1069" s="157"/>
      <c r="K1069" s="11">
        <f t="shared" si="152"/>
        <v>0</v>
      </c>
      <c r="L1069" s="55" t="str">
        <f t="shared" si="153"/>
        <v/>
      </c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AA1069" s="59"/>
      <c r="AB1069" s="59"/>
      <c r="AC1069" s="59"/>
      <c r="AD1069" s="59"/>
      <c r="AE1069" s="59"/>
      <c r="AF1069" s="59"/>
      <c r="AG1069" s="59"/>
      <c r="AH1069" s="65"/>
      <c r="BF1069" s="65"/>
      <c r="BG1069" s="65"/>
      <c r="BI1069" s="65"/>
    </row>
    <row r="1070" spans="4:61">
      <c r="D1070" s="11" t="str">
        <f t="shared" si="154"/>
        <v/>
      </c>
      <c r="E1070" s="11" t="str">
        <f t="shared" si="148"/>
        <v/>
      </c>
      <c r="F1070" s="55" t="str">
        <f t="shared" si="149"/>
        <v/>
      </c>
      <c r="G1070" s="14" t="str">
        <f t="shared" si="150"/>
        <v/>
      </c>
      <c r="H1070" s="55" t="str">
        <f t="shared" si="151"/>
        <v/>
      </c>
      <c r="I1070" s="11"/>
      <c r="J1070" s="157"/>
      <c r="K1070" s="11">
        <f t="shared" si="152"/>
        <v>0</v>
      </c>
      <c r="L1070" s="55" t="str">
        <f t="shared" si="153"/>
        <v/>
      </c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AA1070" s="59"/>
      <c r="AB1070" s="59"/>
      <c r="AC1070" s="59"/>
      <c r="AD1070" s="59"/>
      <c r="AE1070" s="59"/>
      <c r="AF1070" s="59"/>
      <c r="AG1070" s="59"/>
      <c r="AH1070" s="65"/>
      <c r="BF1070" s="65"/>
      <c r="BG1070" s="65"/>
      <c r="BI1070" s="65"/>
    </row>
    <row r="1071" spans="4:61">
      <c r="D1071" s="11" t="str">
        <f t="shared" si="154"/>
        <v/>
      </c>
      <c r="E1071" s="11" t="str">
        <f t="shared" si="148"/>
        <v/>
      </c>
      <c r="F1071" s="55" t="str">
        <f t="shared" si="149"/>
        <v/>
      </c>
      <c r="G1071" s="14" t="str">
        <f t="shared" si="150"/>
        <v/>
      </c>
      <c r="H1071" s="55" t="str">
        <f t="shared" si="151"/>
        <v/>
      </c>
      <c r="I1071" s="11"/>
      <c r="J1071" s="157"/>
      <c r="K1071" s="11">
        <f t="shared" si="152"/>
        <v>0</v>
      </c>
      <c r="L1071" s="55" t="str">
        <f t="shared" si="153"/>
        <v/>
      </c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AA1071" s="59"/>
      <c r="AB1071" s="59"/>
      <c r="AC1071" s="59"/>
      <c r="AD1071" s="59"/>
      <c r="AE1071" s="59"/>
      <c r="AF1071" s="59"/>
      <c r="AG1071" s="59"/>
      <c r="AH1071" s="65"/>
      <c r="BF1071" s="65"/>
      <c r="BG1071" s="65"/>
      <c r="BI1071" s="65"/>
    </row>
    <row r="1072" spans="4:61">
      <c r="D1072" s="11" t="str">
        <f t="shared" si="154"/>
        <v/>
      </c>
      <c r="E1072" s="11" t="str">
        <f t="shared" si="148"/>
        <v/>
      </c>
      <c r="F1072" s="55" t="str">
        <f t="shared" si="149"/>
        <v/>
      </c>
      <c r="G1072" s="14" t="str">
        <f t="shared" si="150"/>
        <v/>
      </c>
      <c r="H1072" s="55" t="str">
        <f t="shared" si="151"/>
        <v/>
      </c>
      <c r="I1072" s="11"/>
      <c r="J1072" s="157"/>
      <c r="K1072" s="11">
        <f t="shared" si="152"/>
        <v>0</v>
      </c>
      <c r="L1072" s="55" t="str">
        <f t="shared" si="153"/>
        <v/>
      </c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AA1072" s="59"/>
      <c r="AB1072" s="59"/>
      <c r="AC1072" s="59"/>
      <c r="AD1072" s="59"/>
      <c r="AE1072" s="59"/>
      <c r="AF1072" s="59"/>
      <c r="AG1072" s="59"/>
      <c r="AH1072" s="65"/>
      <c r="BF1072" s="65"/>
      <c r="BG1072" s="65"/>
      <c r="BI1072" s="65"/>
    </row>
    <row r="1073" spans="4:61">
      <c r="D1073" s="11" t="str">
        <f t="shared" si="154"/>
        <v/>
      </c>
      <c r="E1073" s="11" t="str">
        <f t="shared" si="148"/>
        <v/>
      </c>
      <c r="F1073" s="55" t="str">
        <f t="shared" si="149"/>
        <v/>
      </c>
      <c r="G1073" s="14" t="str">
        <f t="shared" si="150"/>
        <v/>
      </c>
      <c r="H1073" s="55" t="str">
        <f t="shared" si="151"/>
        <v/>
      </c>
      <c r="I1073" s="11"/>
      <c r="J1073" s="157"/>
      <c r="K1073" s="11">
        <f t="shared" si="152"/>
        <v>0</v>
      </c>
      <c r="L1073" s="55" t="str">
        <f t="shared" si="153"/>
        <v/>
      </c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AA1073" s="59"/>
      <c r="AB1073" s="59"/>
      <c r="AC1073" s="59"/>
      <c r="AD1073" s="59"/>
      <c r="AE1073" s="59"/>
      <c r="AF1073" s="59"/>
      <c r="AG1073" s="59"/>
      <c r="AH1073" s="65"/>
      <c r="BF1073" s="65"/>
      <c r="BG1073" s="65"/>
      <c r="BI1073" s="65"/>
    </row>
    <row r="1074" spans="4:61">
      <c r="D1074" s="11" t="str">
        <f t="shared" si="154"/>
        <v/>
      </c>
      <c r="E1074" s="11" t="str">
        <f t="shared" si="148"/>
        <v/>
      </c>
      <c r="F1074" s="55" t="str">
        <f t="shared" si="149"/>
        <v/>
      </c>
      <c r="G1074" s="14" t="str">
        <f t="shared" si="150"/>
        <v/>
      </c>
      <c r="H1074" s="55" t="str">
        <f t="shared" si="151"/>
        <v/>
      </c>
      <c r="I1074" s="11"/>
      <c r="J1074" s="157"/>
      <c r="K1074" s="11">
        <f t="shared" si="152"/>
        <v>0</v>
      </c>
      <c r="L1074" s="55" t="str">
        <f t="shared" si="153"/>
        <v/>
      </c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AA1074" s="59"/>
      <c r="AB1074" s="59"/>
      <c r="AC1074" s="59"/>
      <c r="AD1074" s="59"/>
      <c r="AE1074" s="59"/>
      <c r="AF1074" s="59"/>
      <c r="AG1074" s="59"/>
      <c r="AH1074" s="65"/>
      <c r="BF1074" s="65"/>
      <c r="BG1074" s="65"/>
      <c r="BI1074" s="65"/>
    </row>
    <row r="1075" spans="4:61">
      <c r="D1075" s="11" t="str">
        <f t="shared" si="154"/>
        <v/>
      </c>
      <c r="E1075" s="11" t="str">
        <f t="shared" si="148"/>
        <v/>
      </c>
      <c r="F1075" s="55" t="str">
        <f t="shared" si="149"/>
        <v/>
      </c>
      <c r="G1075" s="14" t="str">
        <f t="shared" si="150"/>
        <v/>
      </c>
      <c r="H1075" s="55" t="str">
        <f t="shared" si="151"/>
        <v/>
      </c>
      <c r="I1075" s="11"/>
      <c r="J1075" s="157"/>
      <c r="K1075" s="11">
        <f t="shared" si="152"/>
        <v>0</v>
      </c>
      <c r="L1075" s="55" t="str">
        <f t="shared" si="153"/>
        <v/>
      </c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AA1075" s="59"/>
      <c r="AB1075" s="59"/>
      <c r="AC1075" s="59"/>
      <c r="AD1075" s="59"/>
      <c r="AE1075" s="59"/>
      <c r="AF1075" s="59"/>
      <c r="AG1075" s="59"/>
      <c r="AH1075" s="65"/>
      <c r="BF1075" s="65"/>
      <c r="BG1075" s="65"/>
      <c r="BI1075" s="65"/>
    </row>
    <row r="1076" spans="4:61">
      <c r="D1076" s="11" t="str">
        <f t="shared" si="154"/>
        <v/>
      </c>
      <c r="E1076" s="11" t="str">
        <f t="shared" si="148"/>
        <v/>
      </c>
      <c r="F1076" s="55" t="str">
        <f t="shared" si="149"/>
        <v/>
      </c>
      <c r="G1076" s="14" t="str">
        <f t="shared" si="150"/>
        <v/>
      </c>
      <c r="H1076" s="55" t="str">
        <f t="shared" si="151"/>
        <v/>
      </c>
      <c r="I1076" s="11"/>
      <c r="J1076" s="157"/>
      <c r="K1076" s="11">
        <f t="shared" si="152"/>
        <v>0</v>
      </c>
      <c r="L1076" s="55" t="str">
        <f t="shared" si="153"/>
        <v/>
      </c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AA1076" s="59"/>
      <c r="AB1076" s="59"/>
      <c r="AC1076" s="59"/>
      <c r="AD1076" s="59"/>
      <c r="AE1076" s="59"/>
      <c r="AF1076" s="59"/>
      <c r="AG1076" s="59"/>
      <c r="AH1076" s="65"/>
      <c r="BF1076" s="65"/>
      <c r="BG1076" s="65"/>
      <c r="BI1076" s="65"/>
    </row>
    <row r="1077" spans="4:61">
      <c r="D1077" s="11" t="str">
        <f t="shared" si="154"/>
        <v/>
      </c>
      <c r="E1077" s="11" t="str">
        <f t="shared" si="148"/>
        <v/>
      </c>
      <c r="F1077" s="55" t="str">
        <f t="shared" si="149"/>
        <v/>
      </c>
      <c r="G1077" s="14" t="str">
        <f t="shared" si="150"/>
        <v/>
      </c>
      <c r="H1077" s="55" t="str">
        <f t="shared" si="151"/>
        <v/>
      </c>
      <c r="I1077" s="11"/>
      <c r="J1077" s="157"/>
      <c r="K1077" s="11">
        <f t="shared" si="152"/>
        <v>0</v>
      </c>
      <c r="L1077" s="55" t="str">
        <f t="shared" si="153"/>
        <v/>
      </c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AA1077" s="59"/>
      <c r="AB1077" s="59"/>
      <c r="AC1077" s="59"/>
      <c r="AD1077" s="59"/>
      <c r="AE1077" s="59"/>
      <c r="AF1077" s="59"/>
      <c r="AG1077" s="59"/>
      <c r="AH1077" s="65"/>
      <c r="BF1077" s="65"/>
      <c r="BG1077" s="65"/>
      <c r="BI1077" s="65"/>
    </row>
    <row r="1078" spans="4:61">
      <c r="D1078" s="11" t="str">
        <f t="shared" si="154"/>
        <v/>
      </c>
      <c r="E1078" s="11" t="str">
        <f t="shared" si="148"/>
        <v/>
      </c>
      <c r="F1078" s="55" t="str">
        <f t="shared" si="149"/>
        <v/>
      </c>
      <c r="G1078" s="14" t="str">
        <f t="shared" si="150"/>
        <v/>
      </c>
      <c r="H1078" s="55" t="str">
        <f t="shared" si="151"/>
        <v/>
      </c>
      <c r="I1078" s="11"/>
      <c r="J1078" s="157"/>
      <c r="K1078" s="11">
        <f t="shared" si="152"/>
        <v>0</v>
      </c>
      <c r="L1078" s="55" t="str">
        <f t="shared" si="153"/>
        <v/>
      </c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AA1078" s="59"/>
      <c r="AB1078" s="59"/>
      <c r="AC1078" s="59"/>
      <c r="AD1078" s="59"/>
      <c r="AE1078" s="59"/>
      <c r="AF1078" s="59"/>
      <c r="AG1078" s="59"/>
      <c r="AH1078" s="65"/>
      <c r="BF1078" s="65"/>
      <c r="BG1078" s="65"/>
      <c r="BI1078" s="65"/>
    </row>
    <row r="1079" spans="4:61">
      <c r="D1079" s="11" t="str">
        <f t="shared" si="154"/>
        <v/>
      </c>
      <c r="E1079" s="11" t="str">
        <f t="shared" si="148"/>
        <v/>
      </c>
      <c r="F1079" s="55" t="str">
        <f t="shared" si="149"/>
        <v/>
      </c>
      <c r="G1079" s="14" t="str">
        <f t="shared" si="150"/>
        <v/>
      </c>
      <c r="H1079" s="55" t="str">
        <f t="shared" si="151"/>
        <v/>
      </c>
      <c r="I1079" s="11"/>
      <c r="J1079" s="157"/>
      <c r="K1079" s="11">
        <f t="shared" si="152"/>
        <v>0</v>
      </c>
      <c r="L1079" s="55" t="str">
        <f t="shared" si="153"/>
        <v/>
      </c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AA1079" s="59"/>
      <c r="AB1079" s="59"/>
      <c r="AC1079" s="59"/>
      <c r="AD1079" s="59"/>
      <c r="AE1079" s="59"/>
      <c r="AF1079" s="59"/>
      <c r="AG1079" s="59"/>
      <c r="AH1079" s="65"/>
      <c r="BF1079" s="65"/>
      <c r="BG1079" s="65"/>
      <c r="BI1079" s="65"/>
    </row>
    <row r="1080" spans="4:61">
      <c r="D1080" s="11" t="str">
        <f t="shared" si="154"/>
        <v/>
      </c>
      <c r="E1080" s="11" t="str">
        <f t="shared" si="148"/>
        <v/>
      </c>
      <c r="F1080" s="55" t="str">
        <f t="shared" si="149"/>
        <v/>
      </c>
      <c r="G1080" s="14" t="str">
        <f t="shared" si="150"/>
        <v/>
      </c>
      <c r="H1080" s="55" t="str">
        <f t="shared" si="151"/>
        <v/>
      </c>
      <c r="I1080" s="11"/>
      <c r="J1080" s="157"/>
      <c r="K1080" s="11">
        <f t="shared" si="152"/>
        <v>0</v>
      </c>
      <c r="L1080" s="55" t="str">
        <f t="shared" si="153"/>
        <v/>
      </c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AA1080" s="59"/>
      <c r="AB1080" s="59"/>
      <c r="AC1080" s="59"/>
      <c r="AD1080" s="59"/>
      <c r="AE1080" s="59"/>
      <c r="AF1080" s="59"/>
      <c r="AG1080" s="59"/>
      <c r="AH1080" s="65"/>
      <c r="BF1080" s="65"/>
      <c r="BG1080" s="65"/>
      <c r="BI1080" s="65"/>
    </row>
    <row r="1081" spans="4:61">
      <c r="D1081" s="11" t="str">
        <f t="shared" si="154"/>
        <v/>
      </c>
      <c r="E1081" s="11" t="str">
        <f t="shared" si="148"/>
        <v/>
      </c>
      <c r="F1081" s="55" t="str">
        <f t="shared" si="149"/>
        <v/>
      </c>
      <c r="G1081" s="14" t="str">
        <f t="shared" si="150"/>
        <v/>
      </c>
      <c r="H1081" s="55" t="str">
        <f t="shared" si="151"/>
        <v/>
      </c>
      <c r="I1081" s="11"/>
      <c r="J1081" s="157"/>
      <c r="K1081" s="11">
        <f t="shared" si="152"/>
        <v>0</v>
      </c>
      <c r="L1081" s="55" t="str">
        <f t="shared" si="153"/>
        <v/>
      </c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AA1081" s="59"/>
      <c r="AB1081" s="59"/>
      <c r="AC1081" s="59"/>
      <c r="AD1081" s="59"/>
      <c r="AE1081" s="59"/>
      <c r="AF1081" s="59"/>
      <c r="AG1081" s="59"/>
      <c r="AH1081" s="65"/>
      <c r="BF1081" s="65"/>
      <c r="BG1081" s="65"/>
      <c r="BI1081" s="65"/>
    </row>
    <row r="1082" spans="4:61">
      <c r="D1082" s="11" t="str">
        <f t="shared" si="154"/>
        <v/>
      </c>
      <c r="E1082" s="11" t="str">
        <f t="shared" si="148"/>
        <v/>
      </c>
      <c r="F1082" s="55" t="str">
        <f t="shared" si="149"/>
        <v/>
      </c>
      <c r="G1082" s="14" t="str">
        <f t="shared" si="150"/>
        <v/>
      </c>
      <c r="H1082" s="55" t="str">
        <f t="shared" si="151"/>
        <v/>
      </c>
      <c r="I1082" s="11"/>
      <c r="J1082" s="157"/>
      <c r="K1082" s="11">
        <f t="shared" si="152"/>
        <v>0</v>
      </c>
      <c r="L1082" s="55" t="str">
        <f t="shared" si="153"/>
        <v/>
      </c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AA1082" s="59"/>
      <c r="AB1082" s="59"/>
      <c r="AC1082" s="59"/>
      <c r="AD1082" s="59"/>
      <c r="AE1082" s="59"/>
      <c r="AF1082" s="59"/>
      <c r="AG1082" s="59"/>
      <c r="AH1082" s="65"/>
      <c r="BF1082" s="65"/>
      <c r="BG1082" s="65"/>
      <c r="BI1082" s="65"/>
    </row>
    <row r="1083" spans="4:61">
      <c r="D1083" s="11" t="str">
        <f t="shared" si="154"/>
        <v/>
      </c>
      <c r="E1083" s="11" t="str">
        <f t="shared" si="148"/>
        <v/>
      </c>
      <c r="F1083" s="55" t="str">
        <f t="shared" si="149"/>
        <v/>
      </c>
      <c r="G1083" s="14" t="str">
        <f t="shared" si="150"/>
        <v/>
      </c>
      <c r="H1083" s="55" t="str">
        <f t="shared" si="151"/>
        <v/>
      </c>
      <c r="I1083" s="11"/>
      <c r="J1083" s="157"/>
      <c r="K1083" s="11">
        <f t="shared" si="152"/>
        <v>0</v>
      </c>
      <c r="L1083" s="55" t="str">
        <f t="shared" si="153"/>
        <v/>
      </c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AA1083" s="59"/>
      <c r="AB1083" s="59"/>
      <c r="AC1083" s="59"/>
      <c r="AD1083" s="59"/>
      <c r="AE1083" s="59"/>
      <c r="AF1083" s="59"/>
      <c r="AG1083" s="59"/>
      <c r="AH1083" s="65"/>
      <c r="BF1083" s="65"/>
      <c r="BG1083" s="65"/>
      <c r="BI1083" s="65"/>
    </row>
    <row r="1084" spans="4:61">
      <c r="D1084" s="11" t="str">
        <f t="shared" si="154"/>
        <v/>
      </c>
      <c r="E1084" s="11" t="str">
        <f t="shared" si="148"/>
        <v/>
      </c>
      <c r="F1084" s="55" t="str">
        <f t="shared" si="149"/>
        <v/>
      </c>
      <c r="G1084" s="14" t="str">
        <f t="shared" si="150"/>
        <v/>
      </c>
      <c r="H1084" s="55" t="str">
        <f t="shared" si="151"/>
        <v/>
      </c>
      <c r="I1084" s="11"/>
      <c r="J1084" s="157"/>
      <c r="K1084" s="11">
        <f t="shared" si="152"/>
        <v>0</v>
      </c>
      <c r="L1084" s="55" t="str">
        <f t="shared" si="153"/>
        <v/>
      </c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AA1084" s="59"/>
      <c r="AB1084" s="59"/>
      <c r="AC1084" s="59"/>
      <c r="AD1084" s="59"/>
      <c r="AE1084" s="59"/>
      <c r="AF1084" s="59"/>
      <c r="AG1084" s="59"/>
      <c r="AH1084" s="65"/>
      <c r="BF1084" s="65"/>
      <c r="BG1084" s="65"/>
      <c r="BI1084" s="65"/>
    </row>
    <row r="1085" spans="4:61">
      <c r="D1085" s="11" t="str">
        <f t="shared" si="154"/>
        <v/>
      </c>
      <c r="E1085" s="11" t="str">
        <f t="shared" si="148"/>
        <v/>
      </c>
      <c r="F1085" s="55" t="str">
        <f t="shared" si="149"/>
        <v/>
      </c>
      <c r="G1085" s="14" t="str">
        <f t="shared" si="150"/>
        <v/>
      </c>
      <c r="H1085" s="55" t="str">
        <f t="shared" si="151"/>
        <v/>
      </c>
      <c r="I1085" s="11"/>
      <c r="J1085" s="157"/>
      <c r="K1085" s="11">
        <f t="shared" si="152"/>
        <v>0</v>
      </c>
      <c r="L1085" s="55" t="str">
        <f t="shared" si="153"/>
        <v/>
      </c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AA1085" s="59"/>
      <c r="AB1085" s="59"/>
      <c r="AC1085" s="59"/>
      <c r="AD1085" s="59"/>
      <c r="AE1085" s="59"/>
      <c r="AF1085" s="59"/>
      <c r="AG1085" s="59"/>
      <c r="AH1085" s="65"/>
      <c r="BF1085" s="65"/>
      <c r="BG1085" s="65"/>
      <c r="BI1085" s="65"/>
    </row>
    <row r="1086" spans="4:61">
      <c r="D1086" s="11" t="str">
        <f t="shared" si="154"/>
        <v/>
      </c>
      <c r="E1086" s="11" t="str">
        <f t="shared" si="148"/>
        <v/>
      </c>
      <c r="F1086" s="55" t="str">
        <f t="shared" si="149"/>
        <v/>
      </c>
      <c r="G1086" s="14" t="str">
        <f t="shared" si="150"/>
        <v/>
      </c>
      <c r="H1086" s="55" t="str">
        <f t="shared" si="151"/>
        <v/>
      </c>
      <c r="I1086" s="11"/>
      <c r="J1086" s="157"/>
      <c r="K1086" s="11">
        <f t="shared" si="152"/>
        <v>0</v>
      </c>
      <c r="L1086" s="55" t="str">
        <f t="shared" si="153"/>
        <v/>
      </c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AA1086" s="59"/>
      <c r="AB1086" s="59"/>
      <c r="AC1086" s="59"/>
      <c r="AD1086" s="59"/>
      <c r="AE1086" s="59"/>
      <c r="AF1086" s="59"/>
      <c r="AG1086" s="59"/>
      <c r="AH1086" s="65"/>
      <c r="BF1086" s="65"/>
      <c r="BG1086" s="65"/>
      <c r="BI1086" s="65"/>
    </row>
    <row r="1087" spans="4:61">
      <c r="D1087" s="11" t="str">
        <f t="shared" si="154"/>
        <v/>
      </c>
      <c r="E1087" s="11" t="str">
        <f t="shared" si="148"/>
        <v/>
      </c>
      <c r="F1087" s="55" t="str">
        <f t="shared" si="149"/>
        <v/>
      </c>
      <c r="G1087" s="14" t="str">
        <f t="shared" si="150"/>
        <v/>
      </c>
      <c r="H1087" s="55" t="str">
        <f t="shared" si="151"/>
        <v/>
      </c>
      <c r="I1087" s="11"/>
      <c r="J1087" s="157"/>
      <c r="K1087" s="11">
        <f t="shared" si="152"/>
        <v>0</v>
      </c>
      <c r="L1087" s="55" t="str">
        <f t="shared" si="153"/>
        <v/>
      </c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AA1087" s="59"/>
      <c r="AB1087" s="59"/>
      <c r="AC1087" s="59"/>
      <c r="AD1087" s="59"/>
      <c r="AE1087" s="59"/>
      <c r="AF1087" s="59"/>
      <c r="AG1087" s="59"/>
      <c r="AH1087" s="65"/>
      <c r="BF1087" s="65"/>
      <c r="BG1087" s="65"/>
      <c r="BI1087" s="65"/>
    </row>
    <row r="1088" spans="4:61">
      <c r="D1088" s="11" t="str">
        <f t="shared" si="154"/>
        <v/>
      </c>
      <c r="E1088" s="11" t="str">
        <f t="shared" si="148"/>
        <v/>
      </c>
      <c r="F1088" s="55" t="str">
        <f t="shared" si="149"/>
        <v/>
      </c>
      <c r="G1088" s="14" t="str">
        <f t="shared" si="150"/>
        <v/>
      </c>
      <c r="H1088" s="55" t="str">
        <f t="shared" si="151"/>
        <v/>
      </c>
      <c r="I1088" s="11"/>
      <c r="J1088" s="157"/>
      <c r="K1088" s="11">
        <f t="shared" si="152"/>
        <v>0</v>
      </c>
      <c r="L1088" s="55" t="str">
        <f t="shared" si="153"/>
        <v/>
      </c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AA1088" s="59"/>
      <c r="AB1088" s="59"/>
      <c r="AC1088" s="59"/>
      <c r="AD1088" s="59"/>
      <c r="AE1088" s="59"/>
      <c r="AF1088" s="59"/>
      <c r="AG1088" s="59"/>
      <c r="AH1088" s="65"/>
      <c r="BF1088" s="65"/>
      <c r="BG1088" s="65"/>
      <c r="BI1088" s="65"/>
    </row>
    <row r="1089" spans="4:61">
      <c r="D1089" s="11" t="str">
        <f t="shared" si="154"/>
        <v/>
      </c>
      <c r="E1089" s="11" t="str">
        <f t="shared" si="148"/>
        <v/>
      </c>
      <c r="F1089" s="55" t="str">
        <f t="shared" si="149"/>
        <v/>
      </c>
      <c r="G1089" s="14" t="str">
        <f t="shared" si="150"/>
        <v/>
      </c>
      <c r="H1089" s="55" t="str">
        <f t="shared" si="151"/>
        <v/>
      </c>
      <c r="I1089" s="11"/>
      <c r="J1089" s="157"/>
      <c r="K1089" s="11">
        <f t="shared" si="152"/>
        <v>0</v>
      </c>
      <c r="L1089" s="55" t="str">
        <f t="shared" si="153"/>
        <v/>
      </c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AA1089" s="59"/>
      <c r="AB1089" s="59"/>
      <c r="AC1089" s="59"/>
      <c r="AD1089" s="59"/>
      <c r="AE1089" s="59"/>
      <c r="AF1089" s="59"/>
      <c r="AG1089" s="59"/>
      <c r="AH1089" s="65"/>
      <c r="BF1089" s="65"/>
      <c r="BG1089" s="65"/>
      <c r="BI1089" s="65"/>
    </row>
    <row r="1090" spans="4:61">
      <c r="D1090" s="11" t="str">
        <f t="shared" si="154"/>
        <v/>
      </c>
      <c r="E1090" s="11" t="str">
        <f t="shared" si="148"/>
        <v/>
      </c>
      <c r="F1090" s="55" t="str">
        <f t="shared" si="149"/>
        <v/>
      </c>
      <c r="G1090" s="14" t="str">
        <f t="shared" si="150"/>
        <v/>
      </c>
      <c r="H1090" s="55" t="str">
        <f t="shared" si="151"/>
        <v/>
      </c>
      <c r="I1090" s="11"/>
      <c r="J1090" s="157"/>
      <c r="K1090" s="11">
        <f t="shared" si="152"/>
        <v>0</v>
      </c>
      <c r="L1090" s="55" t="str">
        <f t="shared" si="153"/>
        <v/>
      </c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AA1090" s="59"/>
      <c r="AB1090" s="59"/>
      <c r="AC1090" s="59"/>
      <c r="AD1090" s="59"/>
      <c r="AE1090" s="59"/>
      <c r="AF1090" s="59"/>
      <c r="AG1090" s="59"/>
      <c r="AH1090" s="65"/>
      <c r="BF1090" s="65"/>
      <c r="BG1090" s="65"/>
      <c r="BI1090" s="65"/>
    </row>
    <row r="1091" spans="4:61">
      <c r="D1091" s="11" t="str">
        <f t="shared" si="154"/>
        <v/>
      </c>
      <c r="E1091" s="11" t="str">
        <f t="shared" si="148"/>
        <v/>
      </c>
      <c r="F1091" s="55" t="str">
        <f t="shared" si="149"/>
        <v/>
      </c>
      <c r="G1091" s="14" t="str">
        <f t="shared" si="150"/>
        <v/>
      </c>
      <c r="H1091" s="55" t="str">
        <f t="shared" si="151"/>
        <v/>
      </c>
      <c r="I1091" s="11"/>
      <c r="J1091" s="157"/>
      <c r="K1091" s="11">
        <f t="shared" si="152"/>
        <v>0</v>
      </c>
      <c r="L1091" s="55" t="str">
        <f t="shared" si="153"/>
        <v/>
      </c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AA1091" s="59"/>
      <c r="AB1091" s="59"/>
      <c r="AC1091" s="59"/>
      <c r="AD1091" s="59"/>
      <c r="AE1091" s="59"/>
      <c r="AF1091" s="59"/>
      <c r="AG1091" s="59"/>
      <c r="AH1091" s="65"/>
      <c r="BF1091" s="65"/>
      <c r="BG1091" s="65"/>
      <c r="BI1091" s="65"/>
    </row>
    <row r="1092" spans="4:61">
      <c r="D1092" s="11" t="str">
        <f t="shared" si="154"/>
        <v/>
      </c>
      <c r="E1092" s="11" t="str">
        <f t="shared" ref="E1092:E1155" si="155">IF(D1092="","",IF(ISERROR(INDEX($A$19:$B$28,MATCH(D1092,$A$19:$A$28,0),2)),0,INDEX($A$19:$B$28,MATCH(D1092,$A$19:$A$28,0),2)))</f>
        <v/>
      </c>
      <c r="F1092" s="55" t="str">
        <f t="shared" ref="F1092:F1155" si="156">IF(D1092="","",IF(emi&gt;(L1091*(1+rate/freq)),IF((L1091*(1+rate/freq))&lt;0,0,(L1091*(1+rate/freq))),emi))</f>
        <v/>
      </c>
      <c r="G1092" s="14" t="str">
        <f t="shared" ref="G1092:G1155" si="157">IF(D1092="","",IF(L1091&lt;0,0,L1091)*rate/freq)</f>
        <v/>
      </c>
      <c r="H1092" s="55" t="str">
        <f t="shared" si="151"/>
        <v/>
      </c>
      <c r="I1092" s="11"/>
      <c r="J1092" s="157"/>
      <c r="K1092" s="11">
        <f t="shared" si="152"/>
        <v>0</v>
      </c>
      <c r="L1092" s="55" t="str">
        <f t="shared" si="153"/>
        <v/>
      </c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AA1092" s="59"/>
      <c r="AB1092" s="59"/>
      <c r="AC1092" s="59"/>
      <c r="AD1092" s="59"/>
      <c r="AE1092" s="59"/>
      <c r="AF1092" s="59"/>
      <c r="AG1092" s="59"/>
      <c r="AH1092" s="65"/>
      <c r="BF1092" s="65"/>
      <c r="BG1092" s="65"/>
      <c r="BI1092" s="65"/>
    </row>
    <row r="1093" spans="4:61">
      <c r="D1093" s="11" t="str">
        <f t="shared" si="154"/>
        <v/>
      </c>
      <c r="E1093" s="11" t="str">
        <f t="shared" si="155"/>
        <v/>
      </c>
      <c r="F1093" s="55" t="str">
        <f t="shared" si="156"/>
        <v/>
      </c>
      <c r="G1093" s="14" t="str">
        <f t="shared" si="157"/>
        <v/>
      </c>
      <c r="H1093" s="55" t="str">
        <f t="shared" ref="H1093:H1156" si="158">IF(D1093="","",F1093-G1093)</f>
        <v/>
      </c>
      <c r="I1093" s="11"/>
      <c r="J1093" s="157"/>
      <c r="K1093" s="11">
        <f t="shared" ref="K1093:K1156" si="159">IF(L1092=0,0,J1093)</f>
        <v>0</v>
      </c>
      <c r="L1093" s="55" t="str">
        <f t="shared" ref="L1093:L1156" si="160">IF(D1093="","",IF(L1092&lt;=0,0,IF(L1092+E1093-H1093-I1093-K1093&lt;0,0,L1092+E1093-H1093-I1093-K1093)))</f>
        <v/>
      </c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AA1093" s="59"/>
      <c r="AB1093" s="59"/>
      <c r="AC1093" s="59"/>
      <c r="AD1093" s="59"/>
      <c r="AE1093" s="59"/>
      <c r="AF1093" s="59"/>
      <c r="AG1093" s="59"/>
      <c r="AH1093" s="65"/>
      <c r="BF1093" s="65"/>
      <c r="BG1093" s="65"/>
      <c r="BI1093" s="65"/>
    </row>
    <row r="1094" spans="4:61">
      <c r="D1094" s="11" t="str">
        <f t="shared" si="154"/>
        <v/>
      </c>
      <c r="E1094" s="11" t="str">
        <f t="shared" si="155"/>
        <v/>
      </c>
      <c r="F1094" s="55" t="str">
        <f t="shared" si="156"/>
        <v/>
      </c>
      <c r="G1094" s="14" t="str">
        <f t="shared" si="157"/>
        <v/>
      </c>
      <c r="H1094" s="55" t="str">
        <f t="shared" si="158"/>
        <v/>
      </c>
      <c r="I1094" s="11"/>
      <c r="J1094" s="157"/>
      <c r="K1094" s="11">
        <f t="shared" si="159"/>
        <v>0</v>
      </c>
      <c r="L1094" s="55" t="str">
        <f t="shared" si="160"/>
        <v/>
      </c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AA1094" s="59"/>
      <c r="AB1094" s="59"/>
      <c r="AC1094" s="59"/>
      <c r="AD1094" s="59"/>
      <c r="AE1094" s="59"/>
      <c r="AF1094" s="59"/>
      <c r="AG1094" s="59"/>
      <c r="AH1094" s="65"/>
      <c r="BF1094" s="65"/>
      <c r="BG1094" s="65"/>
      <c r="BI1094" s="65"/>
    </row>
    <row r="1095" spans="4:61">
      <c r="D1095" s="11" t="str">
        <f t="shared" si="154"/>
        <v/>
      </c>
      <c r="E1095" s="11" t="str">
        <f t="shared" si="155"/>
        <v/>
      </c>
      <c r="F1095" s="55" t="str">
        <f t="shared" si="156"/>
        <v/>
      </c>
      <c r="G1095" s="14" t="str">
        <f t="shared" si="157"/>
        <v/>
      </c>
      <c r="H1095" s="55" t="str">
        <f t="shared" si="158"/>
        <v/>
      </c>
      <c r="I1095" s="11"/>
      <c r="J1095" s="157"/>
      <c r="K1095" s="11">
        <f t="shared" si="159"/>
        <v>0</v>
      </c>
      <c r="L1095" s="55" t="str">
        <f t="shared" si="160"/>
        <v/>
      </c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AA1095" s="59"/>
      <c r="AB1095" s="59"/>
      <c r="AC1095" s="59"/>
      <c r="AD1095" s="59"/>
      <c r="AE1095" s="59"/>
      <c r="AF1095" s="59"/>
      <c r="AG1095" s="59"/>
      <c r="AH1095" s="65"/>
      <c r="BF1095" s="65"/>
      <c r="BG1095" s="65"/>
      <c r="BI1095" s="65"/>
    </row>
    <row r="1096" spans="4:61">
      <c r="D1096" s="11" t="str">
        <f t="shared" si="154"/>
        <v/>
      </c>
      <c r="E1096" s="11" t="str">
        <f t="shared" si="155"/>
        <v/>
      </c>
      <c r="F1096" s="55" t="str">
        <f t="shared" si="156"/>
        <v/>
      </c>
      <c r="G1096" s="14" t="str">
        <f t="shared" si="157"/>
        <v/>
      </c>
      <c r="H1096" s="55" t="str">
        <f t="shared" si="158"/>
        <v/>
      </c>
      <c r="I1096" s="11"/>
      <c r="J1096" s="157"/>
      <c r="K1096" s="11">
        <f t="shared" si="159"/>
        <v>0</v>
      </c>
      <c r="L1096" s="55" t="str">
        <f t="shared" si="160"/>
        <v/>
      </c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AA1096" s="59"/>
      <c r="AB1096" s="59"/>
      <c r="AC1096" s="59"/>
      <c r="AD1096" s="59"/>
      <c r="AE1096" s="59"/>
      <c r="AF1096" s="59"/>
      <c r="AG1096" s="59"/>
      <c r="AH1096" s="65"/>
      <c r="BF1096" s="65"/>
      <c r="BG1096" s="65"/>
      <c r="BI1096" s="65"/>
    </row>
    <row r="1097" spans="4:61">
      <c r="D1097" s="11" t="str">
        <f t="shared" si="154"/>
        <v/>
      </c>
      <c r="E1097" s="11" t="str">
        <f t="shared" si="155"/>
        <v/>
      </c>
      <c r="F1097" s="55" t="str">
        <f t="shared" si="156"/>
        <v/>
      </c>
      <c r="G1097" s="14" t="str">
        <f t="shared" si="157"/>
        <v/>
      </c>
      <c r="H1097" s="55" t="str">
        <f t="shared" si="158"/>
        <v/>
      </c>
      <c r="I1097" s="11"/>
      <c r="J1097" s="157"/>
      <c r="K1097" s="11">
        <f t="shared" si="159"/>
        <v>0</v>
      </c>
      <c r="L1097" s="55" t="str">
        <f t="shared" si="160"/>
        <v/>
      </c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AA1097" s="59"/>
      <c r="AB1097" s="59"/>
      <c r="AC1097" s="59"/>
      <c r="AD1097" s="59"/>
      <c r="AE1097" s="59"/>
      <c r="AF1097" s="59"/>
      <c r="AG1097" s="59"/>
      <c r="AH1097" s="65"/>
      <c r="BF1097" s="65"/>
      <c r="BG1097" s="65"/>
      <c r="BI1097" s="65"/>
    </row>
    <row r="1098" spans="4:61">
      <c r="D1098" s="11" t="str">
        <f t="shared" si="154"/>
        <v/>
      </c>
      <c r="E1098" s="11" t="str">
        <f t="shared" si="155"/>
        <v/>
      </c>
      <c r="F1098" s="55" t="str">
        <f t="shared" si="156"/>
        <v/>
      </c>
      <c r="G1098" s="14" t="str">
        <f t="shared" si="157"/>
        <v/>
      </c>
      <c r="H1098" s="55" t="str">
        <f t="shared" si="158"/>
        <v/>
      </c>
      <c r="I1098" s="11"/>
      <c r="J1098" s="157"/>
      <c r="K1098" s="11">
        <f t="shared" si="159"/>
        <v>0</v>
      </c>
      <c r="L1098" s="55" t="str">
        <f t="shared" si="160"/>
        <v/>
      </c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AA1098" s="59"/>
      <c r="AB1098" s="59"/>
      <c r="AC1098" s="59"/>
      <c r="AD1098" s="59"/>
      <c r="AE1098" s="59"/>
      <c r="AF1098" s="59"/>
      <c r="AG1098" s="59"/>
      <c r="AH1098" s="65"/>
      <c r="BF1098" s="65"/>
      <c r="BG1098" s="65"/>
      <c r="BI1098" s="65"/>
    </row>
    <row r="1099" spans="4:61">
      <c r="D1099" s="11" t="str">
        <f t="shared" si="154"/>
        <v/>
      </c>
      <c r="E1099" s="11" t="str">
        <f t="shared" si="155"/>
        <v/>
      </c>
      <c r="F1099" s="55" t="str">
        <f t="shared" si="156"/>
        <v/>
      </c>
      <c r="G1099" s="14" t="str">
        <f t="shared" si="157"/>
        <v/>
      </c>
      <c r="H1099" s="55" t="str">
        <f t="shared" si="158"/>
        <v/>
      </c>
      <c r="I1099" s="11"/>
      <c r="J1099" s="157"/>
      <c r="K1099" s="11">
        <f t="shared" si="159"/>
        <v>0</v>
      </c>
      <c r="L1099" s="55" t="str">
        <f t="shared" si="160"/>
        <v/>
      </c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AA1099" s="59"/>
      <c r="AB1099" s="59"/>
      <c r="AC1099" s="59"/>
      <c r="AD1099" s="59"/>
      <c r="AE1099" s="59"/>
      <c r="AF1099" s="59"/>
      <c r="AG1099" s="59"/>
      <c r="AH1099" s="65"/>
      <c r="BF1099" s="65"/>
      <c r="BG1099" s="65"/>
      <c r="BI1099" s="65"/>
    </row>
    <row r="1100" spans="4:61">
      <c r="D1100" s="11" t="str">
        <f t="shared" si="154"/>
        <v/>
      </c>
      <c r="E1100" s="11" t="str">
        <f t="shared" si="155"/>
        <v/>
      </c>
      <c r="F1100" s="55" t="str">
        <f t="shared" si="156"/>
        <v/>
      </c>
      <c r="G1100" s="14" t="str">
        <f t="shared" si="157"/>
        <v/>
      </c>
      <c r="H1100" s="55" t="str">
        <f t="shared" si="158"/>
        <v/>
      </c>
      <c r="I1100" s="11"/>
      <c r="J1100" s="157"/>
      <c r="K1100" s="11">
        <f t="shared" si="159"/>
        <v>0</v>
      </c>
      <c r="L1100" s="55" t="str">
        <f t="shared" si="160"/>
        <v/>
      </c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AA1100" s="59"/>
      <c r="AB1100" s="59"/>
      <c r="AC1100" s="59"/>
      <c r="AD1100" s="59"/>
      <c r="AE1100" s="59"/>
      <c r="AF1100" s="59"/>
      <c r="AG1100" s="59"/>
      <c r="AH1100" s="65"/>
      <c r="BF1100" s="65"/>
      <c r="BG1100" s="65"/>
      <c r="BI1100" s="65"/>
    </row>
    <row r="1101" spans="4:61">
      <c r="D1101" s="11" t="str">
        <f t="shared" si="154"/>
        <v/>
      </c>
      <c r="E1101" s="11" t="str">
        <f t="shared" si="155"/>
        <v/>
      </c>
      <c r="F1101" s="55" t="str">
        <f t="shared" si="156"/>
        <v/>
      </c>
      <c r="G1101" s="14" t="str">
        <f t="shared" si="157"/>
        <v/>
      </c>
      <c r="H1101" s="55" t="str">
        <f t="shared" si="158"/>
        <v/>
      </c>
      <c r="I1101" s="11"/>
      <c r="J1101" s="157"/>
      <c r="K1101" s="11">
        <f t="shared" si="159"/>
        <v>0</v>
      </c>
      <c r="L1101" s="55" t="str">
        <f t="shared" si="160"/>
        <v/>
      </c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AA1101" s="59"/>
      <c r="AB1101" s="59"/>
      <c r="AC1101" s="59"/>
      <c r="AD1101" s="59"/>
      <c r="AE1101" s="59"/>
      <c r="AF1101" s="59"/>
      <c r="AG1101" s="59"/>
      <c r="AH1101" s="65"/>
      <c r="BF1101" s="65"/>
      <c r="BG1101" s="65"/>
      <c r="BI1101" s="65"/>
    </row>
    <row r="1102" spans="4:61">
      <c r="D1102" s="11" t="str">
        <f t="shared" si="154"/>
        <v/>
      </c>
      <c r="E1102" s="11" t="str">
        <f t="shared" si="155"/>
        <v/>
      </c>
      <c r="F1102" s="55" t="str">
        <f t="shared" si="156"/>
        <v/>
      </c>
      <c r="G1102" s="14" t="str">
        <f t="shared" si="157"/>
        <v/>
      </c>
      <c r="H1102" s="55" t="str">
        <f t="shared" si="158"/>
        <v/>
      </c>
      <c r="I1102" s="11"/>
      <c r="J1102" s="157"/>
      <c r="K1102" s="11">
        <f t="shared" si="159"/>
        <v>0</v>
      </c>
      <c r="L1102" s="55" t="str">
        <f t="shared" si="160"/>
        <v/>
      </c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AA1102" s="59"/>
      <c r="AB1102" s="59"/>
      <c r="AC1102" s="59"/>
      <c r="AD1102" s="59"/>
      <c r="AE1102" s="59"/>
      <c r="AF1102" s="59"/>
      <c r="AG1102" s="59"/>
      <c r="AH1102" s="65"/>
      <c r="BF1102" s="65"/>
      <c r="BG1102" s="65"/>
      <c r="BI1102" s="65"/>
    </row>
    <row r="1103" spans="4:61">
      <c r="D1103" s="11" t="str">
        <f t="shared" si="154"/>
        <v/>
      </c>
      <c r="E1103" s="11" t="str">
        <f t="shared" si="155"/>
        <v/>
      </c>
      <c r="F1103" s="55" t="str">
        <f t="shared" si="156"/>
        <v/>
      </c>
      <c r="G1103" s="14" t="str">
        <f t="shared" si="157"/>
        <v/>
      </c>
      <c r="H1103" s="55" t="str">
        <f t="shared" si="158"/>
        <v/>
      </c>
      <c r="I1103" s="11"/>
      <c r="J1103" s="157"/>
      <c r="K1103" s="11">
        <f t="shared" si="159"/>
        <v>0</v>
      </c>
      <c r="L1103" s="55" t="str">
        <f t="shared" si="160"/>
        <v/>
      </c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AA1103" s="59"/>
      <c r="AB1103" s="59"/>
      <c r="AC1103" s="59"/>
      <c r="AD1103" s="59"/>
      <c r="AE1103" s="59"/>
      <c r="AF1103" s="59"/>
      <c r="AG1103" s="59"/>
      <c r="AH1103" s="65"/>
      <c r="BF1103" s="65"/>
      <c r="BG1103" s="65"/>
      <c r="BI1103" s="65"/>
    </row>
    <row r="1104" spans="4:61">
      <c r="D1104" s="11" t="str">
        <f t="shared" si="154"/>
        <v/>
      </c>
      <c r="E1104" s="11" t="str">
        <f t="shared" si="155"/>
        <v/>
      </c>
      <c r="F1104" s="55" t="str">
        <f t="shared" si="156"/>
        <v/>
      </c>
      <c r="G1104" s="14" t="str">
        <f t="shared" si="157"/>
        <v/>
      </c>
      <c r="H1104" s="55" t="str">
        <f t="shared" si="158"/>
        <v/>
      </c>
      <c r="I1104" s="11"/>
      <c r="J1104" s="157"/>
      <c r="K1104" s="11">
        <f t="shared" si="159"/>
        <v>0</v>
      </c>
      <c r="L1104" s="55" t="str">
        <f t="shared" si="160"/>
        <v/>
      </c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AA1104" s="59"/>
      <c r="AB1104" s="59"/>
      <c r="AC1104" s="59"/>
      <c r="AD1104" s="59"/>
      <c r="AE1104" s="59"/>
      <c r="AF1104" s="59"/>
      <c r="AG1104" s="59"/>
      <c r="AH1104" s="65"/>
      <c r="BF1104" s="65"/>
      <c r="BG1104" s="65"/>
      <c r="BI1104" s="65"/>
    </row>
    <row r="1105" spans="4:61">
      <c r="D1105" s="11" t="str">
        <f t="shared" si="154"/>
        <v/>
      </c>
      <c r="E1105" s="11" t="str">
        <f t="shared" si="155"/>
        <v/>
      </c>
      <c r="F1105" s="55" t="str">
        <f t="shared" si="156"/>
        <v/>
      </c>
      <c r="G1105" s="14" t="str">
        <f t="shared" si="157"/>
        <v/>
      </c>
      <c r="H1105" s="55" t="str">
        <f t="shared" si="158"/>
        <v/>
      </c>
      <c r="I1105" s="11"/>
      <c r="J1105" s="157"/>
      <c r="K1105" s="11">
        <f t="shared" si="159"/>
        <v>0</v>
      </c>
      <c r="L1105" s="55" t="str">
        <f t="shared" si="160"/>
        <v/>
      </c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AA1105" s="59"/>
      <c r="AB1105" s="59"/>
      <c r="AC1105" s="59"/>
      <c r="AD1105" s="59"/>
      <c r="AE1105" s="59"/>
      <c r="AF1105" s="59"/>
      <c r="AG1105" s="59"/>
      <c r="AH1105" s="65"/>
      <c r="BF1105" s="65"/>
      <c r="BG1105" s="65"/>
      <c r="BI1105" s="65"/>
    </row>
    <row r="1106" spans="4:61">
      <c r="D1106" s="11" t="str">
        <f t="shared" si="154"/>
        <v/>
      </c>
      <c r="E1106" s="11" t="str">
        <f t="shared" si="155"/>
        <v/>
      </c>
      <c r="F1106" s="55" t="str">
        <f t="shared" si="156"/>
        <v/>
      </c>
      <c r="G1106" s="14" t="str">
        <f t="shared" si="157"/>
        <v/>
      </c>
      <c r="H1106" s="55" t="str">
        <f t="shared" si="158"/>
        <v/>
      </c>
      <c r="I1106" s="11"/>
      <c r="J1106" s="157"/>
      <c r="K1106" s="11">
        <f t="shared" si="159"/>
        <v>0</v>
      </c>
      <c r="L1106" s="55" t="str">
        <f t="shared" si="160"/>
        <v/>
      </c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AA1106" s="59"/>
      <c r="AB1106" s="59"/>
      <c r="AC1106" s="59"/>
      <c r="AD1106" s="59"/>
      <c r="AE1106" s="59"/>
      <c r="AF1106" s="59"/>
      <c r="AG1106" s="59"/>
      <c r="AH1106" s="65"/>
      <c r="BF1106" s="65"/>
      <c r="BG1106" s="65"/>
      <c r="BI1106" s="65"/>
    </row>
    <row r="1107" spans="4:61">
      <c r="D1107" s="11" t="str">
        <f t="shared" si="154"/>
        <v/>
      </c>
      <c r="E1107" s="11" t="str">
        <f t="shared" si="155"/>
        <v/>
      </c>
      <c r="F1107" s="55" t="str">
        <f t="shared" si="156"/>
        <v/>
      </c>
      <c r="G1107" s="14" t="str">
        <f t="shared" si="157"/>
        <v/>
      </c>
      <c r="H1107" s="55" t="str">
        <f t="shared" si="158"/>
        <v/>
      </c>
      <c r="I1107" s="11"/>
      <c r="J1107" s="157"/>
      <c r="K1107" s="11">
        <f t="shared" si="159"/>
        <v>0</v>
      </c>
      <c r="L1107" s="55" t="str">
        <f t="shared" si="160"/>
        <v/>
      </c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AA1107" s="59"/>
      <c r="AB1107" s="59"/>
      <c r="AC1107" s="59"/>
      <c r="AD1107" s="59"/>
      <c r="AE1107" s="59"/>
      <c r="AF1107" s="59"/>
      <c r="AG1107" s="59"/>
      <c r="AH1107" s="65"/>
      <c r="BF1107" s="65"/>
      <c r="BG1107" s="65"/>
      <c r="BI1107" s="65"/>
    </row>
    <row r="1108" spans="4:61">
      <c r="D1108" s="11" t="str">
        <f t="shared" si="154"/>
        <v/>
      </c>
      <c r="E1108" s="11" t="str">
        <f t="shared" si="155"/>
        <v/>
      </c>
      <c r="F1108" s="55" t="str">
        <f t="shared" si="156"/>
        <v/>
      </c>
      <c r="G1108" s="14" t="str">
        <f t="shared" si="157"/>
        <v/>
      </c>
      <c r="H1108" s="55" t="str">
        <f t="shared" si="158"/>
        <v/>
      </c>
      <c r="I1108" s="11"/>
      <c r="J1108" s="157"/>
      <c r="K1108" s="11">
        <f t="shared" si="159"/>
        <v>0</v>
      </c>
      <c r="L1108" s="55" t="str">
        <f t="shared" si="160"/>
        <v/>
      </c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AA1108" s="59"/>
      <c r="AB1108" s="59"/>
      <c r="AC1108" s="59"/>
      <c r="AD1108" s="59"/>
      <c r="AE1108" s="59"/>
      <c r="AF1108" s="59"/>
      <c r="AG1108" s="59"/>
      <c r="AH1108" s="65"/>
      <c r="BF1108" s="65"/>
      <c r="BG1108" s="65"/>
      <c r="BI1108" s="65"/>
    </row>
    <row r="1109" spans="4:61">
      <c r="D1109" s="11" t="str">
        <f t="shared" si="154"/>
        <v/>
      </c>
      <c r="E1109" s="11" t="str">
        <f t="shared" si="155"/>
        <v/>
      </c>
      <c r="F1109" s="55" t="str">
        <f t="shared" si="156"/>
        <v/>
      </c>
      <c r="G1109" s="14" t="str">
        <f t="shared" si="157"/>
        <v/>
      </c>
      <c r="H1109" s="55" t="str">
        <f t="shared" si="158"/>
        <v/>
      </c>
      <c r="I1109" s="11"/>
      <c r="J1109" s="157"/>
      <c r="K1109" s="11">
        <f t="shared" si="159"/>
        <v>0</v>
      </c>
      <c r="L1109" s="55" t="str">
        <f t="shared" si="160"/>
        <v/>
      </c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AA1109" s="59"/>
      <c r="AB1109" s="59"/>
      <c r="AC1109" s="59"/>
      <c r="AD1109" s="59"/>
      <c r="AE1109" s="59"/>
      <c r="AF1109" s="59"/>
      <c r="AG1109" s="59"/>
      <c r="AH1109" s="65"/>
      <c r="BF1109" s="65"/>
      <c r="BG1109" s="65"/>
      <c r="BI1109" s="65"/>
    </row>
    <row r="1110" spans="4:61">
      <c r="D1110" s="11" t="str">
        <f t="shared" si="154"/>
        <v/>
      </c>
      <c r="E1110" s="11" t="str">
        <f t="shared" si="155"/>
        <v/>
      </c>
      <c r="F1110" s="55" t="str">
        <f t="shared" si="156"/>
        <v/>
      </c>
      <c r="G1110" s="14" t="str">
        <f t="shared" si="157"/>
        <v/>
      </c>
      <c r="H1110" s="55" t="str">
        <f t="shared" si="158"/>
        <v/>
      </c>
      <c r="I1110" s="11"/>
      <c r="J1110" s="157"/>
      <c r="K1110" s="11">
        <f t="shared" si="159"/>
        <v>0</v>
      </c>
      <c r="L1110" s="55" t="str">
        <f t="shared" si="160"/>
        <v/>
      </c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AA1110" s="59"/>
      <c r="AB1110" s="59"/>
      <c r="AC1110" s="59"/>
      <c r="AD1110" s="59"/>
      <c r="AE1110" s="59"/>
      <c r="AF1110" s="59"/>
      <c r="AG1110" s="59"/>
      <c r="AH1110" s="65"/>
      <c r="BF1110" s="65"/>
      <c r="BG1110" s="65"/>
      <c r="BI1110" s="65"/>
    </row>
    <row r="1111" spans="4:61">
      <c r="D1111" s="11" t="str">
        <f t="shared" si="154"/>
        <v/>
      </c>
      <c r="E1111" s="11" t="str">
        <f t="shared" si="155"/>
        <v/>
      </c>
      <c r="F1111" s="55" t="str">
        <f t="shared" si="156"/>
        <v/>
      </c>
      <c r="G1111" s="14" t="str">
        <f t="shared" si="157"/>
        <v/>
      </c>
      <c r="H1111" s="55" t="str">
        <f t="shared" si="158"/>
        <v/>
      </c>
      <c r="I1111" s="11"/>
      <c r="J1111" s="157"/>
      <c r="K1111" s="11">
        <f t="shared" si="159"/>
        <v>0</v>
      </c>
      <c r="L1111" s="55" t="str">
        <f t="shared" si="160"/>
        <v/>
      </c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AA1111" s="59"/>
      <c r="AB1111" s="59"/>
      <c r="AC1111" s="59"/>
      <c r="AD1111" s="59"/>
      <c r="AE1111" s="59"/>
      <c r="AF1111" s="59"/>
      <c r="AG1111" s="59"/>
      <c r="AH1111" s="65"/>
      <c r="BF1111" s="65"/>
      <c r="BG1111" s="65"/>
      <c r="BI1111" s="65"/>
    </row>
    <row r="1112" spans="4:61">
      <c r="D1112" s="11" t="str">
        <f t="shared" si="154"/>
        <v/>
      </c>
      <c r="E1112" s="11" t="str">
        <f t="shared" si="155"/>
        <v/>
      </c>
      <c r="F1112" s="55" t="str">
        <f t="shared" si="156"/>
        <v/>
      </c>
      <c r="G1112" s="14" t="str">
        <f t="shared" si="157"/>
        <v/>
      </c>
      <c r="H1112" s="55" t="str">
        <f t="shared" si="158"/>
        <v/>
      </c>
      <c r="I1112" s="11"/>
      <c r="J1112" s="157"/>
      <c r="K1112" s="11">
        <f t="shared" si="159"/>
        <v>0</v>
      </c>
      <c r="L1112" s="55" t="str">
        <f t="shared" si="160"/>
        <v/>
      </c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AA1112" s="59"/>
      <c r="AB1112" s="59"/>
      <c r="AC1112" s="59"/>
      <c r="AD1112" s="59"/>
      <c r="AE1112" s="59"/>
      <c r="AF1112" s="59"/>
      <c r="AG1112" s="59"/>
      <c r="AH1112" s="65"/>
      <c r="BF1112" s="65"/>
      <c r="BG1112" s="65"/>
      <c r="BI1112" s="65"/>
    </row>
    <row r="1113" spans="4:61">
      <c r="D1113" s="11" t="str">
        <f t="shared" si="154"/>
        <v/>
      </c>
      <c r="E1113" s="11" t="str">
        <f t="shared" si="155"/>
        <v/>
      </c>
      <c r="F1113" s="55" t="str">
        <f t="shared" si="156"/>
        <v/>
      </c>
      <c r="G1113" s="14" t="str">
        <f t="shared" si="157"/>
        <v/>
      </c>
      <c r="H1113" s="55" t="str">
        <f t="shared" si="158"/>
        <v/>
      </c>
      <c r="I1113" s="11"/>
      <c r="J1113" s="157"/>
      <c r="K1113" s="11">
        <f t="shared" si="159"/>
        <v>0</v>
      </c>
      <c r="L1113" s="55" t="str">
        <f t="shared" si="160"/>
        <v/>
      </c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AA1113" s="59"/>
      <c r="AB1113" s="59"/>
      <c r="AC1113" s="59"/>
      <c r="AD1113" s="59"/>
      <c r="AE1113" s="59"/>
      <c r="AF1113" s="59"/>
      <c r="AG1113" s="59"/>
      <c r="AH1113" s="65"/>
      <c r="BF1113" s="65"/>
      <c r="BG1113" s="65"/>
      <c r="BI1113" s="65"/>
    </row>
    <row r="1114" spans="4:61">
      <c r="D1114" s="11" t="str">
        <f t="shared" si="154"/>
        <v/>
      </c>
      <c r="E1114" s="11" t="str">
        <f t="shared" si="155"/>
        <v/>
      </c>
      <c r="F1114" s="55" t="str">
        <f t="shared" si="156"/>
        <v/>
      </c>
      <c r="G1114" s="14" t="str">
        <f t="shared" si="157"/>
        <v/>
      </c>
      <c r="H1114" s="55" t="str">
        <f t="shared" si="158"/>
        <v/>
      </c>
      <c r="I1114" s="11"/>
      <c r="J1114" s="157"/>
      <c r="K1114" s="11">
        <f t="shared" si="159"/>
        <v>0</v>
      </c>
      <c r="L1114" s="55" t="str">
        <f t="shared" si="160"/>
        <v/>
      </c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AA1114" s="59"/>
      <c r="AB1114" s="59"/>
      <c r="AC1114" s="59"/>
      <c r="AD1114" s="59"/>
      <c r="AE1114" s="59"/>
      <c r="AF1114" s="59"/>
      <c r="AG1114" s="59"/>
      <c r="AH1114" s="65"/>
      <c r="BF1114" s="65"/>
      <c r="BG1114" s="65"/>
      <c r="BI1114" s="65"/>
    </row>
    <row r="1115" spans="4:61">
      <c r="D1115" s="11" t="str">
        <f t="shared" si="154"/>
        <v/>
      </c>
      <c r="E1115" s="11" t="str">
        <f t="shared" si="155"/>
        <v/>
      </c>
      <c r="F1115" s="55" t="str">
        <f t="shared" si="156"/>
        <v/>
      </c>
      <c r="G1115" s="14" t="str">
        <f t="shared" si="157"/>
        <v/>
      </c>
      <c r="H1115" s="55" t="str">
        <f t="shared" si="158"/>
        <v/>
      </c>
      <c r="I1115" s="11"/>
      <c r="J1115" s="157"/>
      <c r="K1115" s="11">
        <f t="shared" si="159"/>
        <v>0</v>
      </c>
      <c r="L1115" s="55" t="str">
        <f t="shared" si="160"/>
        <v/>
      </c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AA1115" s="59"/>
      <c r="AB1115" s="59"/>
      <c r="AC1115" s="59"/>
      <c r="AD1115" s="59"/>
      <c r="AE1115" s="59"/>
      <c r="AF1115" s="59"/>
      <c r="AG1115" s="59"/>
      <c r="AH1115" s="65"/>
      <c r="BF1115" s="65"/>
      <c r="BG1115" s="65"/>
      <c r="BI1115" s="65"/>
    </row>
    <row r="1116" spans="4:61">
      <c r="D1116" s="11" t="str">
        <f t="shared" si="154"/>
        <v/>
      </c>
      <c r="E1116" s="11" t="str">
        <f t="shared" si="155"/>
        <v/>
      </c>
      <c r="F1116" s="55" t="str">
        <f t="shared" si="156"/>
        <v/>
      </c>
      <c r="G1116" s="14" t="str">
        <f t="shared" si="157"/>
        <v/>
      </c>
      <c r="H1116" s="55" t="str">
        <f t="shared" si="158"/>
        <v/>
      </c>
      <c r="I1116" s="11"/>
      <c r="J1116" s="157"/>
      <c r="K1116" s="11">
        <f t="shared" si="159"/>
        <v>0</v>
      </c>
      <c r="L1116" s="55" t="str">
        <f t="shared" si="160"/>
        <v/>
      </c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AA1116" s="59"/>
      <c r="AB1116" s="59"/>
      <c r="AC1116" s="59"/>
      <c r="AD1116" s="59"/>
      <c r="AE1116" s="59"/>
      <c r="AF1116" s="59"/>
      <c r="AG1116" s="59"/>
      <c r="AH1116" s="65"/>
      <c r="BF1116" s="65"/>
      <c r="BG1116" s="65"/>
      <c r="BI1116" s="65"/>
    </row>
    <row r="1117" spans="4:61">
      <c r="D1117" s="11" t="str">
        <f t="shared" si="154"/>
        <v/>
      </c>
      <c r="E1117" s="11" t="str">
        <f t="shared" si="155"/>
        <v/>
      </c>
      <c r="F1117" s="55" t="str">
        <f t="shared" si="156"/>
        <v/>
      </c>
      <c r="G1117" s="14" t="str">
        <f t="shared" si="157"/>
        <v/>
      </c>
      <c r="H1117" s="55" t="str">
        <f t="shared" si="158"/>
        <v/>
      </c>
      <c r="I1117" s="11"/>
      <c r="J1117" s="157"/>
      <c r="K1117" s="11">
        <f t="shared" si="159"/>
        <v>0</v>
      </c>
      <c r="L1117" s="55" t="str">
        <f t="shared" si="160"/>
        <v/>
      </c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AA1117" s="59"/>
      <c r="AB1117" s="59"/>
      <c r="AC1117" s="59"/>
      <c r="AD1117" s="59"/>
      <c r="AE1117" s="59"/>
      <c r="AF1117" s="59"/>
      <c r="AG1117" s="59"/>
      <c r="AH1117" s="65"/>
      <c r="BF1117" s="65"/>
      <c r="BG1117" s="65"/>
      <c r="BI1117" s="65"/>
    </row>
    <row r="1118" spans="4:61">
      <c r="D1118" s="11" t="str">
        <f t="shared" si="154"/>
        <v/>
      </c>
      <c r="E1118" s="11" t="str">
        <f t="shared" si="155"/>
        <v/>
      </c>
      <c r="F1118" s="55" t="str">
        <f t="shared" si="156"/>
        <v/>
      </c>
      <c r="G1118" s="14" t="str">
        <f t="shared" si="157"/>
        <v/>
      </c>
      <c r="H1118" s="55" t="str">
        <f t="shared" si="158"/>
        <v/>
      </c>
      <c r="I1118" s="11"/>
      <c r="J1118" s="157"/>
      <c r="K1118" s="11">
        <f t="shared" si="159"/>
        <v>0</v>
      </c>
      <c r="L1118" s="55" t="str">
        <f t="shared" si="160"/>
        <v/>
      </c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AA1118" s="59"/>
      <c r="AB1118" s="59"/>
      <c r="AC1118" s="59"/>
      <c r="AD1118" s="59"/>
      <c r="AE1118" s="59"/>
      <c r="AF1118" s="59"/>
      <c r="AG1118" s="59"/>
      <c r="AH1118" s="65"/>
      <c r="BF1118" s="65"/>
      <c r="BG1118" s="65"/>
      <c r="BI1118" s="65"/>
    </row>
    <row r="1119" spans="4:61">
      <c r="D1119" s="11" t="str">
        <f t="shared" si="154"/>
        <v/>
      </c>
      <c r="E1119" s="11" t="str">
        <f t="shared" si="155"/>
        <v/>
      </c>
      <c r="F1119" s="55" t="str">
        <f t="shared" si="156"/>
        <v/>
      </c>
      <c r="G1119" s="14" t="str">
        <f t="shared" si="157"/>
        <v/>
      </c>
      <c r="H1119" s="55" t="str">
        <f t="shared" si="158"/>
        <v/>
      </c>
      <c r="I1119" s="11"/>
      <c r="J1119" s="157"/>
      <c r="K1119" s="11">
        <f t="shared" si="159"/>
        <v>0</v>
      </c>
      <c r="L1119" s="55" t="str">
        <f t="shared" si="160"/>
        <v/>
      </c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AA1119" s="59"/>
      <c r="AB1119" s="59"/>
      <c r="AC1119" s="59"/>
      <c r="AD1119" s="59"/>
      <c r="AE1119" s="59"/>
      <c r="AF1119" s="59"/>
      <c r="AG1119" s="59"/>
      <c r="AH1119" s="65"/>
      <c r="BF1119" s="65"/>
      <c r="BG1119" s="65"/>
      <c r="BI1119" s="65"/>
    </row>
    <row r="1120" spans="4:61">
      <c r="D1120" s="11" t="str">
        <f t="shared" si="154"/>
        <v/>
      </c>
      <c r="E1120" s="11" t="str">
        <f t="shared" si="155"/>
        <v/>
      </c>
      <c r="F1120" s="55" t="str">
        <f t="shared" si="156"/>
        <v/>
      </c>
      <c r="G1120" s="14" t="str">
        <f t="shared" si="157"/>
        <v/>
      </c>
      <c r="H1120" s="55" t="str">
        <f t="shared" si="158"/>
        <v/>
      </c>
      <c r="I1120" s="11"/>
      <c r="J1120" s="157"/>
      <c r="K1120" s="11">
        <f t="shared" si="159"/>
        <v>0</v>
      </c>
      <c r="L1120" s="55" t="str">
        <f t="shared" si="160"/>
        <v/>
      </c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AA1120" s="59"/>
      <c r="AB1120" s="59"/>
      <c r="AC1120" s="59"/>
      <c r="AD1120" s="59"/>
      <c r="AE1120" s="59"/>
      <c r="AF1120" s="59"/>
      <c r="AG1120" s="59"/>
      <c r="AH1120" s="65"/>
      <c r="BF1120" s="65"/>
      <c r="BG1120" s="65"/>
      <c r="BI1120" s="65"/>
    </row>
    <row r="1121" spans="4:61">
      <c r="D1121" s="11" t="str">
        <f t="shared" si="154"/>
        <v/>
      </c>
      <c r="E1121" s="11" t="str">
        <f t="shared" si="155"/>
        <v/>
      </c>
      <c r="F1121" s="55" t="str">
        <f t="shared" si="156"/>
        <v/>
      </c>
      <c r="G1121" s="14" t="str">
        <f t="shared" si="157"/>
        <v/>
      </c>
      <c r="H1121" s="55" t="str">
        <f t="shared" si="158"/>
        <v/>
      </c>
      <c r="I1121" s="11"/>
      <c r="J1121" s="157"/>
      <c r="K1121" s="11">
        <f t="shared" si="159"/>
        <v>0</v>
      </c>
      <c r="L1121" s="55" t="str">
        <f t="shared" si="160"/>
        <v/>
      </c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AA1121" s="59"/>
      <c r="AB1121" s="59"/>
      <c r="AC1121" s="59"/>
      <c r="AD1121" s="59"/>
      <c r="AE1121" s="59"/>
      <c r="AF1121" s="59"/>
      <c r="AG1121" s="59"/>
      <c r="AH1121" s="65"/>
      <c r="BF1121" s="65"/>
      <c r="BG1121" s="65"/>
      <c r="BI1121" s="65"/>
    </row>
    <row r="1122" spans="4:61">
      <c r="D1122" s="11" t="str">
        <f t="shared" si="154"/>
        <v/>
      </c>
      <c r="E1122" s="11" t="str">
        <f t="shared" si="155"/>
        <v/>
      </c>
      <c r="F1122" s="55" t="str">
        <f t="shared" si="156"/>
        <v/>
      </c>
      <c r="G1122" s="14" t="str">
        <f t="shared" si="157"/>
        <v/>
      </c>
      <c r="H1122" s="55" t="str">
        <f t="shared" si="158"/>
        <v/>
      </c>
      <c r="I1122" s="11"/>
      <c r="J1122" s="157"/>
      <c r="K1122" s="11">
        <f t="shared" si="159"/>
        <v>0</v>
      </c>
      <c r="L1122" s="55" t="str">
        <f t="shared" si="160"/>
        <v/>
      </c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AA1122" s="59"/>
      <c r="AB1122" s="59"/>
      <c r="AC1122" s="59"/>
      <c r="AD1122" s="59"/>
      <c r="AE1122" s="59"/>
      <c r="AF1122" s="59"/>
      <c r="AG1122" s="59"/>
      <c r="AH1122" s="65"/>
      <c r="BF1122" s="65"/>
      <c r="BG1122" s="65"/>
      <c r="BI1122" s="65"/>
    </row>
    <row r="1123" spans="4:61">
      <c r="D1123" s="11" t="str">
        <f t="shared" si="154"/>
        <v/>
      </c>
      <c r="E1123" s="11" t="str">
        <f t="shared" si="155"/>
        <v/>
      </c>
      <c r="F1123" s="55" t="str">
        <f t="shared" si="156"/>
        <v/>
      </c>
      <c r="G1123" s="14" t="str">
        <f t="shared" si="157"/>
        <v/>
      </c>
      <c r="H1123" s="55" t="str">
        <f t="shared" si="158"/>
        <v/>
      </c>
      <c r="I1123" s="11"/>
      <c r="J1123" s="157"/>
      <c r="K1123" s="11">
        <f t="shared" si="159"/>
        <v>0</v>
      </c>
      <c r="L1123" s="55" t="str">
        <f t="shared" si="160"/>
        <v/>
      </c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AA1123" s="59"/>
      <c r="AB1123" s="59"/>
      <c r="AC1123" s="59"/>
      <c r="AD1123" s="59"/>
      <c r="AE1123" s="59"/>
      <c r="AF1123" s="59"/>
      <c r="AG1123" s="59"/>
      <c r="AH1123" s="65"/>
      <c r="BF1123" s="65"/>
      <c r="BG1123" s="65"/>
      <c r="BI1123" s="65"/>
    </row>
    <row r="1124" spans="4:61">
      <c r="D1124" s="11" t="str">
        <f t="shared" si="154"/>
        <v/>
      </c>
      <c r="E1124" s="11" t="str">
        <f t="shared" si="155"/>
        <v/>
      </c>
      <c r="F1124" s="55" t="str">
        <f t="shared" si="156"/>
        <v/>
      </c>
      <c r="G1124" s="14" t="str">
        <f t="shared" si="157"/>
        <v/>
      </c>
      <c r="H1124" s="55" t="str">
        <f t="shared" si="158"/>
        <v/>
      </c>
      <c r="I1124" s="11"/>
      <c r="J1124" s="157"/>
      <c r="K1124" s="11">
        <f t="shared" si="159"/>
        <v>0</v>
      </c>
      <c r="L1124" s="55" t="str">
        <f t="shared" si="160"/>
        <v/>
      </c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AA1124" s="59"/>
      <c r="AB1124" s="59"/>
      <c r="AC1124" s="59"/>
      <c r="AD1124" s="59"/>
      <c r="AE1124" s="59"/>
      <c r="AF1124" s="59"/>
      <c r="AG1124" s="59"/>
      <c r="AH1124" s="65"/>
      <c r="BF1124" s="65"/>
      <c r="BG1124" s="65"/>
      <c r="BI1124" s="65"/>
    </row>
    <row r="1125" spans="4:61">
      <c r="D1125" s="11" t="str">
        <f t="shared" ref="D1125:D1188" si="161">IF(D1124&lt;term*freq,D1124+1,"")</f>
        <v/>
      </c>
      <c r="E1125" s="11" t="str">
        <f t="shared" si="155"/>
        <v/>
      </c>
      <c r="F1125" s="55" t="str">
        <f t="shared" si="156"/>
        <v/>
      </c>
      <c r="G1125" s="14" t="str">
        <f t="shared" si="157"/>
        <v/>
      </c>
      <c r="H1125" s="55" t="str">
        <f t="shared" si="158"/>
        <v/>
      </c>
      <c r="I1125" s="11"/>
      <c r="J1125" s="157"/>
      <c r="K1125" s="11">
        <f t="shared" si="159"/>
        <v>0</v>
      </c>
      <c r="L1125" s="55" t="str">
        <f t="shared" si="160"/>
        <v/>
      </c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AA1125" s="59"/>
      <c r="AB1125" s="59"/>
      <c r="AC1125" s="59"/>
      <c r="AD1125" s="59"/>
      <c r="AE1125" s="59"/>
      <c r="AF1125" s="59"/>
      <c r="AG1125" s="59"/>
      <c r="AH1125" s="65"/>
      <c r="BF1125" s="65"/>
      <c r="BG1125" s="65"/>
      <c r="BI1125" s="65"/>
    </row>
    <row r="1126" spans="4:61">
      <c r="D1126" s="11" t="str">
        <f t="shared" si="161"/>
        <v/>
      </c>
      <c r="E1126" s="11" t="str">
        <f t="shared" si="155"/>
        <v/>
      </c>
      <c r="F1126" s="55" t="str">
        <f t="shared" si="156"/>
        <v/>
      </c>
      <c r="G1126" s="14" t="str">
        <f t="shared" si="157"/>
        <v/>
      </c>
      <c r="H1126" s="55" t="str">
        <f t="shared" si="158"/>
        <v/>
      </c>
      <c r="I1126" s="11"/>
      <c r="J1126" s="157"/>
      <c r="K1126" s="11">
        <f t="shared" si="159"/>
        <v>0</v>
      </c>
      <c r="L1126" s="55" t="str">
        <f t="shared" si="160"/>
        <v/>
      </c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AA1126" s="59"/>
      <c r="AB1126" s="59"/>
      <c r="AC1126" s="59"/>
      <c r="AD1126" s="59"/>
      <c r="AE1126" s="59"/>
      <c r="AF1126" s="59"/>
      <c r="AG1126" s="59"/>
      <c r="AH1126" s="65"/>
      <c r="BF1126" s="65"/>
      <c r="BG1126" s="65"/>
      <c r="BI1126" s="65"/>
    </row>
    <row r="1127" spans="4:61">
      <c r="D1127" s="11" t="str">
        <f t="shared" si="161"/>
        <v/>
      </c>
      <c r="E1127" s="11" t="str">
        <f t="shared" si="155"/>
        <v/>
      </c>
      <c r="F1127" s="55" t="str">
        <f t="shared" si="156"/>
        <v/>
      </c>
      <c r="G1127" s="14" t="str">
        <f t="shared" si="157"/>
        <v/>
      </c>
      <c r="H1127" s="55" t="str">
        <f t="shared" si="158"/>
        <v/>
      </c>
      <c r="I1127" s="11"/>
      <c r="J1127" s="157"/>
      <c r="K1127" s="11">
        <f t="shared" si="159"/>
        <v>0</v>
      </c>
      <c r="L1127" s="55" t="str">
        <f t="shared" si="160"/>
        <v/>
      </c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AA1127" s="59"/>
      <c r="AB1127" s="59"/>
      <c r="AC1127" s="59"/>
      <c r="AD1127" s="59"/>
      <c r="AE1127" s="59"/>
      <c r="AF1127" s="59"/>
      <c r="AG1127" s="59"/>
      <c r="AH1127" s="65"/>
      <c r="BF1127" s="65"/>
      <c r="BG1127" s="65"/>
      <c r="BI1127" s="65"/>
    </row>
    <row r="1128" spans="4:61">
      <c r="D1128" s="11" t="str">
        <f t="shared" si="161"/>
        <v/>
      </c>
      <c r="E1128" s="11" t="str">
        <f t="shared" si="155"/>
        <v/>
      </c>
      <c r="F1128" s="55" t="str">
        <f t="shared" si="156"/>
        <v/>
      </c>
      <c r="G1128" s="14" t="str">
        <f t="shared" si="157"/>
        <v/>
      </c>
      <c r="H1128" s="55" t="str">
        <f t="shared" si="158"/>
        <v/>
      </c>
      <c r="I1128" s="11"/>
      <c r="J1128" s="157"/>
      <c r="K1128" s="11">
        <f t="shared" si="159"/>
        <v>0</v>
      </c>
      <c r="L1128" s="55" t="str">
        <f t="shared" si="160"/>
        <v/>
      </c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AA1128" s="59"/>
      <c r="AB1128" s="59"/>
      <c r="AC1128" s="59"/>
      <c r="AD1128" s="59"/>
      <c r="AE1128" s="59"/>
      <c r="AF1128" s="59"/>
      <c r="AG1128" s="59"/>
      <c r="AH1128" s="65"/>
      <c r="BF1128" s="65"/>
      <c r="BG1128" s="65"/>
      <c r="BI1128" s="65"/>
    </row>
    <row r="1129" spans="4:61">
      <c r="D1129" s="11" t="str">
        <f t="shared" si="161"/>
        <v/>
      </c>
      <c r="E1129" s="11" t="str">
        <f t="shared" si="155"/>
        <v/>
      </c>
      <c r="F1129" s="55" t="str">
        <f t="shared" si="156"/>
        <v/>
      </c>
      <c r="G1129" s="14" t="str">
        <f t="shared" si="157"/>
        <v/>
      </c>
      <c r="H1129" s="55" t="str">
        <f t="shared" si="158"/>
        <v/>
      </c>
      <c r="I1129" s="11"/>
      <c r="J1129" s="157"/>
      <c r="K1129" s="11">
        <f t="shared" si="159"/>
        <v>0</v>
      </c>
      <c r="L1129" s="55" t="str">
        <f t="shared" si="160"/>
        <v/>
      </c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AA1129" s="59"/>
      <c r="AB1129" s="59"/>
      <c r="AC1129" s="59"/>
      <c r="AD1129" s="59"/>
      <c r="AE1129" s="59"/>
      <c r="AF1129" s="59"/>
      <c r="AG1129" s="59"/>
      <c r="AH1129" s="65"/>
      <c r="BF1129" s="65"/>
      <c r="BG1129" s="65"/>
      <c r="BI1129" s="65"/>
    </row>
    <row r="1130" spans="4:61">
      <c r="D1130" s="11" t="str">
        <f t="shared" si="161"/>
        <v/>
      </c>
      <c r="E1130" s="11" t="str">
        <f t="shared" si="155"/>
        <v/>
      </c>
      <c r="F1130" s="55" t="str">
        <f t="shared" si="156"/>
        <v/>
      </c>
      <c r="G1130" s="14" t="str">
        <f t="shared" si="157"/>
        <v/>
      </c>
      <c r="H1130" s="55" t="str">
        <f t="shared" si="158"/>
        <v/>
      </c>
      <c r="I1130" s="11"/>
      <c r="J1130" s="157"/>
      <c r="K1130" s="11">
        <f t="shared" si="159"/>
        <v>0</v>
      </c>
      <c r="L1130" s="55" t="str">
        <f t="shared" si="160"/>
        <v/>
      </c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AA1130" s="59"/>
      <c r="AB1130" s="59"/>
      <c r="AC1130" s="59"/>
      <c r="AD1130" s="59"/>
      <c r="AE1130" s="59"/>
      <c r="AF1130" s="59"/>
      <c r="AG1130" s="59"/>
      <c r="AH1130" s="65"/>
      <c r="BF1130" s="65"/>
      <c r="BG1130" s="65"/>
      <c r="BI1130" s="65"/>
    </row>
    <row r="1131" spans="4:61">
      <c r="D1131" s="11" t="str">
        <f t="shared" si="161"/>
        <v/>
      </c>
      <c r="E1131" s="11" t="str">
        <f t="shared" si="155"/>
        <v/>
      </c>
      <c r="F1131" s="55" t="str">
        <f t="shared" si="156"/>
        <v/>
      </c>
      <c r="G1131" s="14" t="str">
        <f t="shared" si="157"/>
        <v/>
      </c>
      <c r="H1131" s="55" t="str">
        <f t="shared" si="158"/>
        <v/>
      </c>
      <c r="I1131" s="11"/>
      <c r="J1131" s="157"/>
      <c r="K1131" s="11">
        <f t="shared" si="159"/>
        <v>0</v>
      </c>
      <c r="L1131" s="55" t="str">
        <f t="shared" si="160"/>
        <v/>
      </c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AA1131" s="59"/>
      <c r="AB1131" s="59"/>
      <c r="AC1131" s="59"/>
      <c r="AD1131" s="59"/>
      <c r="AE1131" s="59"/>
      <c r="AF1131" s="59"/>
      <c r="AG1131" s="59"/>
      <c r="AH1131" s="65"/>
      <c r="BF1131" s="65"/>
      <c r="BG1131" s="65"/>
      <c r="BI1131" s="65"/>
    </row>
    <row r="1132" spans="4:61">
      <c r="D1132" s="11" t="str">
        <f t="shared" si="161"/>
        <v/>
      </c>
      <c r="E1132" s="11" t="str">
        <f t="shared" si="155"/>
        <v/>
      </c>
      <c r="F1132" s="55" t="str">
        <f t="shared" si="156"/>
        <v/>
      </c>
      <c r="G1132" s="14" t="str">
        <f t="shared" si="157"/>
        <v/>
      </c>
      <c r="H1132" s="55" t="str">
        <f t="shared" si="158"/>
        <v/>
      </c>
      <c r="I1132" s="11"/>
      <c r="J1132" s="157"/>
      <c r="K1132" s="11">
        <f t="shared" si="159"/>
        <v>0</v>
      </c>
      <c r="L1132" s="55" t="str">
        <f t="shared" si="160"/>
        <v/>
      </c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AA1132" s="59"/>
      <c r="AB1132" s="59"/>
      <c r="AC1132" s="59"/>
      <c r="AD1132" s="59"/>
      <c r="AE1132" s="59"/>
      <c r="AF1132" s="59"/>
      <c r="AG1132" s="59"/>
      <c r="AH1132" s="65"/>
      <c r="BF1132" s="65"/>
      <c r="BG1132" s="65"/>
      <c r="BI1132" s="65"/>
    </row>
    <row r="1133" spans="4:61">
      <c r="D1133" s="11" t="str">
        <f t="shared" si="161"/>
        <v/>
      </c>
      <c r="E1133" s="11" t="str">
        <f t="shared" si="155"/>
        <v/>
      </c>
      <c r="F1133" s="55" t="str">
        <f t="shared" si="156"/>
        <v/>
      </c>
      <c r="G1133" s="14" t="str">
        <f t="shared" si="157"/>
        <v/>
      </c>
      <c r="H1133" s="55" t="str">
        <f t="shared" si="158"/>
        <v/>
      </c>
      <c r="I1133" s="11"/>
      <c r="J1133" s="157"/>
      <c r="K1133" s="11">
        <f t="shared" si="159"/>
        <v>0</v>
      </c>
      <c r="L1133" s="55" t="str">
        <f t="shared" si="160"/>
        <v/>
      </c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AA1133" s="59"/>
      <c r="AB1133" s="59"/>
      <c r="AC1133" s="59"/>
      <c r="AD1133" s="59"/>
      <c r="AE1133" s="59"/>
      <c r="AF1133" s="59"/>
      <c r="AG1133" s="59"/>
      <c r="AH1133" s="65"/>
      <c r="BF1133" s="65"/>
      <c r="BG1133" s="65"/>
      <c r="BI1133" s="65"/>
    </row>
    <row r="1134" spans="4:61">
      <c r="D1134" s="11" t="str">
        <f t="shared" si="161"/>
        <v/>
      </c>
      <c r="E1134" s="11" t="str">
        <f t="shared" si="155"/>
        <v/>
      </c>
      <c r="F1134" s="55" t="str">
        <f t="shared" si="156"/>
        <v/>
      </c>
      <c r="G1134" s="14" t="str">
        <f t="shared" si="157"/>
        <v/>
      </c>
      <c r="H1134" s="55" t="str">
        <f t="shared" si="158"/>
        <v/>
      </c>
      <c r="I1134" s="11"/>
      <c r="J1134" s="157"/>
      <c r="K1134" s="11">
        <f t="shared" si="159"/>
        <v>0</v>
      </c>
      <c r="L1134" s="55" t="str">
        <f t="shared" si="160"/>
        <v/>
      </c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AA1134" s="59"/>
      <c r="AB1134" s="59"/>
      <c r="AC1134" s="59"/>
      <c r="AD1134" s="59"/>
      <c r="AE1134" s="59"/>
      <c r="AF1134" s="59"/>
      <c r="AG1134" s="59"/>
      <c r="AH1134" s="65"/>
      <c r="BF1134" s="65"/>
      <c r="BG1134" s="65"/>
      <c r="BI1134" s="65"/>
    </row>
    <row r="1135" spans="4:61">
      <c r="D1135" s="11" t="str">
        <f t="shared" si="161"/>
        <v/>
      </c>
      <c r="E1135" s="11" t="str">
        <f t="shared" si="155"/>
        <v/>
      </c>
      <c r="F1135" s="55" t="str">
        <f t="shared" si="156"/>
        <v/>
      </c>
      <c r="G1135" s="14" t="str">
        <f t="shared" si="157"/>
        <v/>
      </c>
      <c r="H1135" s="55" t="str">
        <f t="shared" si="158"/>
        <v/>
      </c>
      <c r="I1135" s="11"/>
      <c r="J1135" s="157"/>
      <c r="K1135" s="11">
        <f t="shared" si="159"/>
        <v>0</v>
      </c>
      <c r="L1135" s="55" t="str">
        <f t="shared" si="160"/>
        <v/>
      </c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AA1135" s="59"/>
      <c r="AB1135" s="59"/>
      <c r="AC1135" s="59"/>
      <c r="AD1135" s="59"/>
      <c r="AE1135" s="59"/>
      <c r="AF1135" s="59"/>
      <c r="AG1135" s="59"/>
      <c r="AH1135" s="65"/>
      <c r="BF1135" s="65"/>
      <c r="BG1135" s="65"/>
      <c r="BI1135" s="65"/>
    </row>
    <row r="1136" spans="4:61">
      <c r="D1136" s="11" t="str">
        <f t="shared" si="161"/>
        <v/>
      </c>
      <c r="E1136" s="11" t="str">
        <f t="shared" si="155"/>
        <v/>
      </c>
      <c r="F1136" s="55" t="str">
        <f t="shared" si="156"/>
        <v/>
      </c>
      <c r="G1136" s="14" t="str">
        <f t="shared" si="157"/>
        <v/>
      </c>
      <c r="H1136" s="55" t="str">
        <f t="shared" si="158"/>
        <v/>
      </c>
      <c r="I1136" s="11"/>
      <c r="J1136" s="157"/>
      <c r="K1136" s="11">
        <f t="shared" si="159"/>
        <v>0</v>
      </c>
      <c r="L1136" s="55" t="str">
        <f t="shared" si="160"/>
        <v/>
      </c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AA1136" s="59"/>
      <c r="AB1136" s="59"/>
      <c r="AC1136" s="59"/>
      <c r="AD1136" s="59"/>
      <c r="AE1136" s="59"/>
      <c r="AF1136" s="59"/>
      <c r="AG1136" s="59"/>
      <c r="AH1136" s="65"/>
      <c r="BF1136" s="65"/>
      <c r="BG1136" s="65"/>
      <c r="BI1136" s="65"/>
    </row>
    <row r="1137" spans="4:61">
      <c r="D1137" s="11" t="str">
        <f t="shared" si="161"/>
        <v/>
      </c>
      <c r="E1137" s="11" t="str">
        <f t="shared" si="155"/>
        <v/>
      </c>
      <c r="F1137" s="55" t="str">
        <f t="shared" si="156"/>
        <v/>
      </c>
      <c r="G1137" s="14" t="str">
        <f t="shared" si="157"/>
        <v/>
      </c>
      <c r="H1137" s="55" t="str">
        <f t="shared" si="158"/>
        <v/>
      </c>
      <c r="I1137" s="11"/>
      <c r="J1137" s="157"/>
      <c r="K1137" s="11">
        <f t="shared" si="159"/>
        <v>0</v>
      </c>
      <c r="L1137" s="55" t="str">
        <f t="shared" si="160"/>
        <v/>
      </c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AA1137" s="59"/>
      <c r="AB1137" s="59"/>
      <c r="AC1137" s="59"/>
      <c r="AD1137" s="59"/>
      <c r="AE1137" s="59"/>
      <c r="AF1137" s="59"/>
      <c r="AG1137" s="59"/>
      <c r="AH1137" s="65"/>
      <c r="BF1137" s="65"/>
      <c r="BG1137" s="65"/>
      <c r="BI1137" s="65"/>
    </row>
    <row r="1138" spans="4:61">
      <c r="D1138" s="11" t="str">
        <f t="shared" si="161"/>
        <v/>
      </c>
      <c r="E1138" s="11" t="str">
        <f t="shared" si="155"/>
        <v/>
      </c>
      <c r="F1138" s="55" t="str">
        <f t="shared" si="156"/>
        <v/>
      </c>
      <c r="G1138" s="14" t="str">
        <f t="shared" si="157"/>
        <v/>
      </c>
      <c r="H1138" s="55" t="str">
        <f t="shared" si="158"/>
        <v/>
      </c>
      <c r="I1138" s="11"/>
      <c r="J1138" s="157"/>
      <c r="K1138" s="11">
        <f t="shared" si="159"/>
        <v>0</v>
      </c>
      <c r="L1138" s="55" t="str">
        <f t="shared" si="160"/>
        <v/>
      </c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AA1138" s="59"/>
      <c r="AB1138" s="59"/>
      <c r="AC1138" s="59"/>
      <c r="AD1138" s="59"/>
      <c r="AE1138" s="59"/>
      <c r="AF1138" s="59"/>
      <c r="AG1138" s="59"/>
      <c r="AH1138" s="65"/>
      <c r="BF1138" s="65"/>
      <c r="BG1138" s="65"/>
      <c r="BI1138" s="65"/>
    </row>
    <row r="1139" spans="4:61">
      <c r="D1139" s="11" t="str">
        <f t="shared" si="161"/>
        <v/>
      </c>
      <c r="E1139" s="11" t="str">
        <f t="shared" si="155"/>
        <v/>
      </c>
      <c r="F1139" s="55" t="str">
        <f t="shared" si="156"/>
        <v/>
      </c>
      <c r="G1139" s="14" t="str">
        <f t="shared" si="157"/>
        <v/>
      </c>
      <c r="H1139" s="55" t="str">
        <f t="shared" si="158"/>
        <v/>
      </c>
      <c r="I1139" s="11"/>
      <c r="J1139" s="157"/>
      <c r="K1139" s="11">
        <f t="shared" si="159"/>
        <v>0</v>
      </c>
      <c r="L1139" s="55" t="str">
        <f t="shared" si="160"/>
        <v/>
      </c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AA1139" s="59"/>
      <c r="AB1139" s="59"/>
      <c r="AC1139" s="59"/>
      <c r="AD1139" s="59"/>
      <c r="AE1139" s="59"/>
      <c r="AF1139" s="59"/>
      <c r="AG1139" s="59"/>
      <c r="AH1139" s="65"/>
      <c r="BF1139" s="65"/>
      <c r="BG1139" s="65"/>
      <c r="BI1139" s="65"/>
    </row>
    <row r="1140" spans="4:61">
      <c r="D1140" s="11" t="str">
        <f t="shared" si="161"/>
        <v/>
      </c>
      <c r="E1140" s="11" t="str">
        <f t="shared" si="155"/>
        <v/>
      </c>
      <c r="F1140" s="55" t="str">
        <f t="shared" si="156"/>
        <v/>
      </c>
      <c r="G1140" s="14" t="str">
        <f t="shared" si="157"/>
        <v/>
      </c>
      <c r="H1140" s="55" t="str">
        <f t="shared" si="158"/>
        <v/>
      </c>
      <c r="I1140" s="11"/>
      <c r="J1140" s="157"/>
      <c r="K1140" s="11">
        <f t="shared" si="159"/>
        <v>0</v>
      </c>
      <c r="L1140" s="55" t="str">
        <f t="shared" si="160"/>
        <v/>
      </c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AA1140" s="59"/>
      <c r="AB1140" s="59"/>
      <c r="AC1140" s="59"/>
      <c r="AD1140" s="59"/>
      <c r="AE1140" s="59"/>
      <c r="AF1140" s="59"/>
      <c r="AG1140" s="59"/>
      <c r="AH1140" s="65"/>
      <c r="BF1140" s="65"/>
      <c r="BG1140" s="65"/>
      <c r="BI1140" s="65"/>
    </row>
    <row r="1141" spans="4:61">
      <c r="D1141" s="11" t="str">
        <f t="shared" si="161"/>
        <v/>
      </c>
      <c r="E1141" s="11" t="str">
        <f t="shared" si="155"/>
        <v/>
      </c>
      <c r="F1141" s="55" t="str">
        <f t="shared" si="156"/>
        <v/>
      </c>
      <c r="G1141" s="14" t="str">
        <f t="shared" si="157"/>
        <v/>
      </c>
      <c r="H1141" s="55" t="str">
        <f t="shared" si="158"/>
        <v/>
      </c>
      <c r="I1141" s="11"/>
      <c r="J1141" s="157"/>
      <c r="K1141" s="11">
        <f t="shared" si="159"/>
        <v>0</v>
      </c>
      <c r="L1141" s="55" t="str">
        <f t="shared" si="160"/>
        <v/>
      </c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AA1141" s="59"/>
      <c r="AB1141" s="59"/>
      <c r="AC1141" s="59"/>
      <c r="AD1141" s="59"/>
      <c r="AE1141" s="59"/>
      <c r="AF1141" s="59"/>
      <c r="AG1141" s="59"/>
      <c r="AH1141" s="65"/>
      <c r="BF1141" s="65"/>
      <c r="BG1141" s="65"/>
      <c r="BI1141" s="65"/>
    </row>
    <row r="1142" spans="4:61">
      <c r="D1142" s="11" t="str">
        <f t="shared" si="161"/>
        <v/>
      </c>
      <c r="E1142" s="11" t="str">
        <f t="shared" si="155"/>
        <v/>
      </c>
      <c r="F1142" s="55" t="str">
        <f t="shared" si="156"/>
        <v/>
      </c>
      <c r="G1142" s="14" t="str">
        <f t="shared" si="157"/>
        <v/>
      </c>
      <c r="H1142" s="55" t="str">
        <f t="shared" si="158"/>
        <v/>
      </c>
      <c r="I1142" s="11"/>
      <c r="J1142" s="157"/>
      <c r="K1142" s="11">
        <f t="shared" si="159"/>
        <v>0</v>
      </c>
      <c r="L1142" s="55" t="str">
        <f t="shared" si="160"/>
        <v/>
      </c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AA1142" s="59"/>
      <c r="AB1142" s="59"/>
      <c r="AC1142" s="59"/>
      <c r="AD1142" s="59"/>
      <c r="AE1142" s="59"/>
      <c r="AF1142" s="59"/>
      <c r="AG1142" s="59"/>
      <c r="AH1142" s="65"/>
      <c r="BF1142" s="65"/>
      <c r="BG1142" s="65"/>
      <c r="BI1142" s="65"/>
    </row>
    <row r="1143" spans="4:61">
      <c r="D1143" s="11" t="str">
        <f t="shared" si="161"/>
        <v/>
      </c>
      <c r="E1143" s="11" t="str">
        <f t="shared" si="155"/>
        <v/>
      </c>
      <c r="F1143" s="55" t="str">
        <f t="shared" si="156"/>
        <v/>
      </c>
      <c r="G1143" s="14" t="str">
        <f t="shared" si="157"/>
        <v/>
      </c>
      <c r="H1143" s="55" t="str">
        <f t="shared" si="158"/>
        <v/>
      </c>
      <c r="I1143" s="11"/>
      <c r="J1143" s="157"/>
      <c r="K1143" s="11">
        <f t="shared" si="159"/>
        <v>0</v>
      </c>
      <c r="L1143" s="55" t="str">
        <f t="shared" si="160"/>
        <v/>
      </c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AA1143" s="59"/>
      <c r="AB1143" s="59"/>
      <c r="AC1143" s="59"/>
      <c r="AD1143" s="59"/>
      <c r="AE1143" s="59"/>
      <c r="AF1143" s="59"/>
      <c r="AG1143" s="59"/>
      <c r="AH1143" s="65"/>
      <c r="BF1143" s="65"/>
      <c r="BG1143" s="65"/>
      <c r="BI1143" s="65"/>
    </row>
    <row r="1144" spans="4:61">
      <c r="D1144" s="11" t="str">
        <f t="shared" si="161"/>
        <v/>
      </c>
      <c r="E1144" s="11" t="str">
        <f t="shared" si="155"/>
        <v/>
      </c>
      <c r="F1144" s="55" t="str">
        <f t="shared" si="156"/>
        <v/>
      </c>
      <c r="G1144" s="14" t="str">
        <f t="shared" si="157"/>
        <v/>
      </c>
      <c r="H1144" s="55" t="str">
        <f t="shared" si="158"/>
        <v/>
      </c>
      <c r="I1144" s="11"/>
      <c r="J1144" s="157"/>
      <c r="K1144" s="11">
        <f t="shared" si="159"/>
        <v>0</v>
      </c>
      <c r="L1144" s="55" t="str">
        <f t="shared" si="160"/>
        <v/>
      </c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AA1144" s="59"/>
      <c r="AB1144" s="59"/>
      <c r="AC1144" s="59"/>
      <c r="AD1144" s="59"/>
      <c r="AE1144" s="59"/>
      <c r="AF1144" s="59"/>
      <c r="AG1144" s="59"/>
      <c r="AH1144" s="65"/>
      <c r="BF1144" s="65"/>
      <c r="BG1144" s="65"/>
      <c r="BI1144" s="65"/>
    </row>
    <row r="1145" spans="4:61">
      <c r="D1145" s="11" t="str">
        <f t="shared" si="161"/>
        <v/>
      </c>
      <c r="E1145" s="11" t="str">
        <f t="shared" si="155"/>
        <v/>
      </c>
      <c r="F1145" s="55" t="str">
        <f t="shared" si="156"/>
        <v/>
      </c>
      <c r="G1145" s="14" t="str">
        <f t="shared" si="157"/>
        <v/>
      </c>
      <c r="H1145" s="55" t="str">
        <f t="shared" si="158"/>
        <v/>
      </c>
      <c r="I1145" s="11"/>
      <c r="J1145" s="157"/>
      <c r="K1145" s="11">
        <f t="shared" si="159"/>
        <v>0</v>
      </c>
      <c r="L1145" s="55" t="str">
        <f t="shared" si="160"/>
        <v/>
      </c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AA1145" s="59"/>
      <c r="AB1145" s="59"/>
      <c r="AC1145" s="59"/>
      <c r="AD1145" s="59"/>
      <c r="AE1145" s="59"/>
      <c r="AF1145" s="59"/>
      <c r="AG1145" s="59"/>
      <c r="AH1145" s="65"/>
      <c r="BF1145" s="65"/>
      <c r="BG1145" s="65"/>
      <c r="BI1145" s="65"/>
    </row>
    <row r="1146" spans="4:61">
      <c r="D1146" s="11" t="str">
        <f t="shared" si="161"/>
        <v/>
      </c>
      <c r="E1146" s="11" t="str">
        <f t="shared" si="155"/>
        <v/>
      </c>
      <c r="F1146" s="55" t="str">
        <f t="shared" si="156"/>
        <v/>
      </c>
      <c r="G1146" s="14" t="str">
        <f t="shared" si="157"/>
        <v/>
      </c>
      <c r="H1146" s="55" t="str">
        <f t="shared" si="158"/>
        <v/>
      </c>
      <c r="I1146" s="11"/>
      <c r="J1146" s="157"/>
      <c r="K1146" s="11">
        <f t="shared" si="159"/>
        <v>0</v>
      </c>
      <c r="L1146" s="55" t="str">
        <f t="shared" si="160"/>
        <v/>
      </c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AA1146" s="59"/>
      <c r="AB1146" s="59"/>
      <c r="AC1146" s="59"/>
      <c r="AD1146" s="59"/>
      <c r="AE1146" s="59"/>
      <c r="AF1146" s="59"/>
      <c r="AG1146" s="59"/>
      <c r="AH1146" s="65"/>
      <c r="BF1146" s="65"/>
      <c r="BG1146" s="65"/>
      <c r="BI1146" s="65"/>
    </row>
    <row r="1147" spans="4:61">
      <c r="D1147" s="11" t="str">
        <f t="shared" si="161"/>
        <v/>
      </c>
      <c r="E1147" s="11" t="str">
        <f t="shared" si="155"/>
        <v/>
      </c>
      <c r="F1147" s="55" t="str">
        <f t="shared" si="156"/>
        <v/>
      </c>
      <c r="G1147" s="14" t="str">
        <f t="shared" si="157"/>
        <v/>
      </c>
      <c r="H1147" s="55" t="str">
        <f t="shared" si="158"/>
        <v/>
      </c>
      <c r="I1147" s="11"/>
      <c r="J1147" s="157"/>
      <c r="K1147" s="11">
        <f t="shared" si="159"/>
        <v>0</v>
      </c>
      <c r="L1147" s="55" t="str">
        <f t="shared" si="160"/>
        <v/>
      </c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AA1147" s="59"/>
      <c r="AB1147" s="59"/>
      <c r="AC1147" s="59"/>
      <c r="AD1147" s="59"/>
      <c r="AE1147" s="59"/>
      <c r="AF1147" s="59"/>
      <c r="AG1147" s="59"/>
      <c r="AH1147" s="65"/>
      <c r="BF1147" s="65"/>
      <c r="BG1147" s="65"/>
      <c r="BI1147" s="65"/>
    </row>
    <row r="1148" spans="4:61">
      <c r="D1148" s="11" t="str">
        <f t="shared" si="161"/>
        <v/>
      </c>
      <c r="E1148" s="11" t="str">
        <f t="shared" si="155"/>
        <v/>
      </c>
      <c r="F1148" s="55" t="str">
        <f t="shared" si="156"/>
        <v/>
      </c>
      <c r="G1148" s="14" t="str">
        <f t="shared" si="157"/>
        <v/>
      </c>
      <c r="H1148" s="55" t="str">
        <f t="shared" si="158"/>
        <v/>
      </c>
      <c r="I1148" s="11"/>
      <c r="J1148" s="157"/>
      <c r="K1148" s="11">
        <f t="shared" si="159"/>
        <v>0</v>
      </c>
      <c r="L1148" s="55" t="str">
        <f t="shared" si="160"/>
        <v/>
      </c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AA1148" s="59"/>
      <c r="AB1148" s="59"/>
      <c r="AC1148" s="59"/>
      <c r="AD1148" s="59"/>
      <c r="AE1148" s="59"/>
      <c r="AF1148" s="59"/>
      <c r="AG1148" s="59"/>
      <c r="AH1148" s="65"/>
      <c r="BF1148" s="65"/>
      <c r="BG1148" s="65"/>
      <c r="BI1148" s="65"/>
    </row>
    <row r="1149" spans="4:61">
      <c r="D1149" s="11" t="str">
        <f t="shared" si="161"/>
        <v/>
      </c>
      <c r="E1149" s="11" t="str">
        <f t="shared" si="155"/>
        <v/>
      </c>
      <c r="F1149" s="55" t="str">
        <f t="shared" si="156"/>
        <v/>
      </c>
      <c r="G1149" s="14" t="str">
        <f t="shared" si="157"/>
        <v/>
      </c>
      <c r="H1149" s="55" t="str">
        <f t="shared" si="158"/>
        <v/>
      </c>
      <c r="I1149" s="11"/>
      <c r="J1149" s="157"/>
      <c r="K1149" s="11">
        <f t="shared" si="159"/>
        <v>0</v>
      </c>
      <c r="L1149" s="55" t="str">
        <f t="shared" si="160"/>
        <v/>
      </c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AA1149" s="59"/>
      <c r="AB1149" s="59"/>
      <c r="AC1149" s="59"/>
      <c r="AD1149" s="59"/>
      <c r="AE1149" s="59"/>
      <c r="AF1149" s="59"/>
      <c r="AG1149" s="59"/>
      <c r="AH1149" s="65"/>
      <c r="BF1149" s="65"/>
      <c r="BG1149" s="65"/>
      <c r="BI1149" s="65"/>
    </row>
    <row r="1150" spans="4:61">
      <c r="D1150" s="11" t="str">
        <f t="shared" si="161"/>
        <v/>
      </c>
      <c r="E1150" s="11" t="str">
        <f t="shared" si="155"/>
        <v/>
      </c>
      <c r="F1150" s="55" t="str">
        <f t="shared" si="156"/>
        <v/>
      </c>
      <c r="G1150" s="14" t="str">
        <f t="shared" si="157"/>
        <v/>
      </c>
      <c r="H1150" s="55" t="str">
        <f t="shared" si="158"/>
        <v/>
      </c>
      <c r="I1150" s="11"/>
      <c r="J1150" s="157"/>
      <c r="K1150" s="11">
        <f t="shared" si="159"/>
        <v>0</v>
      </c>
      <c r="L1150" s="55" t="str">
        <f t="shared" si="160"/>
        <v/>
      </c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AA1150" s="59"/>
      <c r="AB1150" s="59"/>
      <c r="AC1150" s="59"/>
      <c r="AD1150" s="59"/>
      <c r="AE1150" s="59"/>
      <c r="AF1150" s="59"/>
      <c r="AG1150" s="59"/>
      <c r="AH1150" s="65"/>
      <c r="BF1150" s="65"/>
      <c r="BG1150" s="65"/>
      <c r="BI1150" s="65"/>
    </row>
    <row r="1151" spans="4:61">
      <c r="D1151" s="11" t="str">
        <f t="shared" si="161"/>
        <v/>
      </c>
      <c r="E1151" s="11" t="str">
        <f t="shared" si="155"/>
        <v/>
      </c>
      <c r="F1151" s="55" t="str">
        <f t="shared" si="156"/>
        <v/>
      </c>
      <c r="G1151" s="14" t="str">
        <f t="shared" si="157"/>
        <v/>
      </c>
      <c r="H1151" s="55" t="str">
        <f t="shared" si="158"/>
        <v/>
      </c>
      <c r="I1151" s="11"/>
      <c r="J1151" s="157"/>
      <c r="K1151" s="11">
        <f t="shared" si="159"/>
        <v>0</v>
      </c>
      <c r="L1151" s="55" t="str">
        <f t="shared" si="160"/>
        <v/>
      </c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AA1151" s="59"/>
      <c r="AB1151" s="59"/>
      <c r="AC1151" s="59"/>
      <c r="AD1151" s="59"/>
      <c r="AE1151" s="59"/>
      <c r="AF1151" s="59"/>
      <c r="AG1151" s="59"/>
      <c r="AH1151" s="65"/>
      <c r="BF1151" s="65"/>
      <c r="BG1151" s="65"/>
      <c r="BI1151" s="65"/>
    </row>
    <row r="1152" spans="4:61">
      <c r="D1152" s="11" t="str">
        <f t="shared" si="161"/>
        <v/>
      </c>
      <c r="E1152" s="11" t="str">
        <f t="shared" si="155"/>
        <v/>
      </c>
      <c r="F1152" s="55" t="str">
        <f t="shared" si="156"/>
        <v/>
      </c>
      <c r="G1152" s="14" t="str">
        <f t="shared" si="157"/>
        <v/>
      </c>
      <c r="H1152" s="55" t="str">
        <f t="shared" si="158"/>
        <v/>
      </c>
      <c r="I1152" s="11"/>
      <c r="J1152" s="157"/>
      <c r="K1152" s="11">
        <f t="shared" si="159"/>
        <v>0</v>
      </c>
      <c r="L1152" s="55" t="str">
        <f t="shared" si="160"/>
        <v/>
      </c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AA1152" s="59"/>
      <c r="AB1152" s="59"/>
      <c r="AC1152" s="59"/>
      <c r="AD1152" s="59"/>
      <c r="AE1152" s="59"/>
      <c r="AF1152" s="59"/>
      <c r="AG1152" s="59"/>
      <c r="AH1152" s="65"/>
      <c r="BF1152" s="65"/>
      <c r="BG1152" s="65"/>
      <c r="BI1152" s="65"/>
    </row>
    <row r="1153" spans="4:61">
      <c r="D1153" s="11" t="str">
        <f t="shared" si="161"/>
        <v/>
      </c>
      <c r="E1153" s="11" t="str">
        <f t="shared" si="155"/>
        <v/>
      </c>
      <c r="F1153" s="55" t="str">
        <f t="shared" si="156"/>
        <v/>
      </c>
      <c r="G1153" s="14" t="str">
        <f t="shared" si="157"/>
        <v/>
      </c>
      <c r="H1153" s="55" t="str">
        <f t="shared" si="158"/>
        <v/>
      </c>
      <c r="I1153" s="11"/>
      <c r="J1153" s="157"/>
      <c r="K1153" s="11">
        <f t="shared" si="159"/>
        <v>0</v>
      </c>
      <c r="L1153" s="55" t="str">
        <f t="shared" si="160"/>
        <v/>
      </c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AA1153" s="59"/>
      <c r="AB1153" s="59"/>
      <c r="AC1153" s="59"/>
      <c r="AD1153" s="59"/>
      <c r="AE1153" s="59"/>
      <c r="AF1153" s="59"/>
      <c r="AG1153" s="59"/>
      <c r="AH1153" s="65"/>
      <c r="BF1153" s="65"/>
      <c r="BG1153" s="65"/>
      <c r="BI1153" s="65"/>
    </row>
    <row r="1154" spans="4:61">
      <c r="D1154" s="11" t="str">
        <f t="shared" si="161"/>
        <v/>
      </c>
      <c r="E1154" s="11" t="str">
        <f t="shared" si="155"/>
        <v/>
      </c>
      <c r="F1154" s="55" t="str">
        <f t="shared" si="156"/>
        <v/>
      </c>
      <c r="G1154" s="14" t="str">
        <f t="shared" si="157"/>
        <v/>
      </c>
      <c r="H1154" s="55" t="str">
        <f t="shared" si="158"/>
        <v/>
      </c>
      <c r="I1154" s="11"/>
      <c r="J1154" s="157"/>
      <c r="K1154" s="11">
        <f t="shared" si="159"/>
        <v>0</v>
      </c>
      <c r="L1154" s="55" t="str">
        <f t="shared" si="160"/>
        <v/>
      </c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AA1154" s="59"/>
      <c r="AB1154" s="59"/>
      <c r="AC1154" s="59"/>
      <c r="AD1154" s="59"/>
      <c r="AE1154" s="59"/>
      <c r="AF1154" s="59"/>
      <c r="AG1154" s="59"/>
      <c r="AH1154" s="65"/>
      <c r="BF1154" s="65"/>
      <c r="BG1154" s="65"/>
      <c r="BI1154" s="65"/>
    </row>
    <row r="1155" spans="4:61">
      <c r="D1155" s="11" t="str">
        <f t="shared" si="161"/>
        <v/>
      </c>
      <c r="E1155" s="11" t="str">
        <f t="shared" si="155"/>
        <v/>
      </c>
      <c r="F1155" s="55" t="str">
        <f t="shared" si="156"/>
        <v/>
      </c>
      <c r="G1155" s="14" t="str">
        <f t="shared" si="157"/>
        <v/>
      </c>
      <c r="H1155" s="55" t="str">
        <f t="shared" si="158"/>
        <v/>
      </c>
      <c r="I1155" s="11"/>
      <c r="J1155" s="157"/>
      <c r="K1155" s="11">
        <f t="shared" si="159"/>
        <v>0</v>
      </c>
      <c r="L1155" s="55" t="str">
        <f t="shared" si="160"/>
        <v/>
      </c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AA1155" s="59"/>
      <c r="AB1155" s="59"/>
      <c r="AC1155" s="59"/>
      <c r="AD1155" s="59"/>
      <c r="AE1155" s="59"/>
      <c r="AF1155" s="59"/>
      <c r="AG1155" s="59"/>
      <c r="AH1155" s="65"/>
      <c r="BF1155" s="65"/>
      <c r="BG1155" s="65"/>
      <c r="BI1155" s="65"/>
    </row>
    <row r="1156" spans="4:61">
      <c r="D1156" s="11" t="str">
        <f t="shared" si="161"/>
        <v/>
      </c>
      <c r="E1156" s="11" t="str">
        <f t="shared" ref="E1156:E1219" si="162">IF(D1156="","",IF(ISERROR(INDEX($A$19:$B$28,MATCH(D1156,$A$19:$A$28,0),2)),0,INDEX($A$19:$B$28,MATCH(D1156,$A$19:$A$28,0),2)))</f>
        <v/>
      </c>
      <c r="F1156" s="55" t="str">
        <f t="shared" ref="F1156:F1219" si="163">IF(D1156="","",IF(emi&gt;(L1155*(1+rate/freq)),IF((L1155*(1+rate/freq))&lt;0,0,(L1155*(1+rate/freq))),emi))</f>
        <v/>
      </c>
      <c r="G1156" s="14" t="str">
        <f t="shared" ref="G1156:G1219" si="164">IF(D1156="","",IF(L1155&lt;0,0,L1155)*rate/freq)</f>
        <v/>
      </c>
      <c r="H1156" s="55" t="str">
        <f t="shared" si="158"/>
        <v/>
      </c>
      <c r="I1156" s="11"/>
      <c r="J1156" s="157"/>
      <c r="K1156" s="11">
        <f t="shared" si="159"/>
        <v>0</v>
      </c>
      <c r="L1156" s="55" t="str">
        <f t="shared" si="160"/>
        <v/>
      </c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AA1156" s="59"/>
      <c r="AB1156" s="59"/>
      <c r="AC1156" s="59"/>
      <c r="AD1156" s="59"/>
      <c r="AE1156" s="59"/>
      <c r="AF1156" s="59"/>
      <c r="AG1156" s="59"/>
      <c r="AH1156" s="65"/>
      <c r="BF1156" s="65"/>
      <c r="BG1156" s="65"/>
      <c r="BI1156" s="65"/>
    </row>
    <row r="1157" spans="4:61">
      <c r="D1157" s="11" t="str">
        <f t="shared" si="161"/>
        <v/>
      </c>
      <c r="E1157" s="11" t="str">
        <f t="shared" si="162"/>
        <v/>
      </c>
      <c r="F1157" s="55" t="str">
        <f t="shared" si="163"/>
        <v/>
      </c>
      <c r="G1157" s="14" t="str">
        <f t="shared" si="164"/>
        <v/>
      </c>
      <c r="H1157" s="55" t="str">
        <f t="shared" ref="H1157:H1220" si="165">IF(D1157="","",F1157-G1157)</f>
        <v/>
      </c>
      <c r="I1157" s="11"/>
      <c r="J1157" s="157"/>
      <c r="K1157" s="11">
        <f t="shared" ref="K1157:K1220" si="166">IF(L1156=0,0,J1157)</f>
        <v>0</v>
      </c>
      <c r="L1157" s="55" t="str">
        <f t="shared" ref="L1157:L1220" si="167">IF(D1157="","",IF(L1156&lt;=0,0,IF(L1156+E1157-H1157-I1157-K1157&lt;0,0,L1156+E1157-H1157-I1157-K1157)))</f>
        <v/>
      </c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AA1157" s="59"/>
      <c r="AB1157" s="59"/>
      <c r="AC1157" s="59"/>
      <c r="AD1157" s="59"/>
      <c r="AE1157" s="59"/>
      <c r="AF1157" s="59"/>
      <c r="AG1157" s="59"/>
      <c r="AH1157" s="65"/>
      <c r="BF1157" s="65"/>
      <c r="BG1157" s="65"/>
      <c r="BI1157" s="65"/>
    </row>
    <row r="1158" spans="4:61">
      <c r="D1158" s="11" t="str">
        <f t="shared" si="161"/>
        <v/>
      </c>
      <c r="E1158" s="11" t="str">
        <f t="shared" si="162"/>
        <v/>
      </c>
      <c r="F1158" s="55" t="str">
        <f t="shared" si="163"/>
        <v/>
      </c>
      <c r="G1158" s="14" t="str">
        <f t="shared" si="164"/>
        <v/>
      </c>
      <c r="H1158" s="55" t="str">
        <f t="shared" si="165"/>
        <v/>
      </c>
      <c r="I1158" s="11"/>
      <c r="J1158" s="157"/>
      <c r="K1158" s="11">
        <f t="shared" si="166"/>
        <v>0</v>
      </c>
      <c r="L1158" s="55" t="str">
        <f t="shared" si="167"/>
        <v/>
      </c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AA1158" s="59"/>
      <c r="AB1158" s="59"/>
      <c r="AC1158" s="59"/>
      <c r="AD1158" s="59"/>
      <c r="AE1158" s="59"/>
      <c r="AF1158" s="59"/>
      <c r="AG1158" s="59"/>
      <c r="AH1158" s="65"/>
      <c r="BF1158" s="65"/>
      <c r="BG1158" s="65"/>
      <c r="BI1158" s="65"/>
    </row>
    <row r="1159" spans="4:61">
      <c r="D1159" s="11" t="str">
        <f t="shared" si="161"/>
        <v/>
      </c>
      <c r="E1159" s="11" t="str">
        <f t="shared" si="162"/>
        <v/>
      </c>
      <c r="F1159" s="55" t="str">
        <f t="shared" si="163"/>
        <v/>
      </c>
      <c r="G1159" s="14" t="str">
        <f t="shared" si="164"/>
        <v/>
      </c>
      <c r="H1159" s="55" t="str">
        <f t="shared" si="165"/>
        <v/>
      </c>
      <c r="I1159" s="11"/>
      <c r="J1159" s="157"/>
      <c r="K1159" s="11">
        <f t="shared" si="166"/>
        <v>0</v>
      </c>
      <c r="L1159" s="55" t="str">
        <f t="shared" si="167"/>
        <v/>
      </c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AA1159" s="59"/>
      <c r="AB1159" s="59"/>
      <c r="AC1159" s="59"/>
      <c r="AD1159" s="59"/>
      <c r="AE1159" s="59"/>
      <c r="AF1159" s="59"/>
      <c r="AG1159" s="59"/>
      <c r="AH1159" s="65"/>
      <c r="BF1159" s="65"/>
      <c r="BG1159" s="65"/>
      <c r="BI1159" s="65"/>
    </row>
    <row r="1160" spans="4:61">
      <c r="D1160" s="11" t="str">
        <f t="shared" si="161"/>
        <v/>
      </c>
      <c r="E1160" s="11" t="str">
        <f t="shared" si="162"/>
        <v/>
      </c>
      <c r="F1160" s="55" t="str">
        <f t="shared" si="163"/>
        <v/>
      </c>
      <c r="G1160" s="14" t="str">
        <f t="shared" si="164"/>
        <v/>
      </c>
      <c r="H1160" s="55" t="str">
        <f t="shared" si="165"/>
        <v/>
      </c>
      <c r="I1160" s="11"/>
      <c r="J1160" s="157"/>
      <c r="K1160" s="11">
        <f t="shared" si="166"/>
        <v>0</v>
      </c>
      <c r="L1160" s="55" t="str">
        <f t="shared" si="167"/>
        <v/>
      </c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AA1160" s="59"/>
      <c r="AB1160" s="59"/>
      <c r="AC1160" s="59"/>
      <c r="AD1160" s="59"/>
      <c r="AE1160" s="59"/>
      <c r="AF1160" s="59"/>
      <c r="AG1160" s="59"/>
      <c r="AH1160" s="65"/>
      <c r="BF1160" s="65"/>
      <c r="BG1160" s="65"/>
      <c r="BI1160" s="65"/>
    </row>
    <row r="1161" spans="4:61">
      <c r="D1161" s="11" t="str">
        <f t="shared" si="161"/>
        <v/>
      </c>
      <c r="E1161" s="11" t="str">
        <f t="shared" si="162"/>
        <v/>
      </c>
      <c r="F1161" s="55" t="str">
        <f t="shared" si="163"/>
        <v/>
      </c>
      <c r="G1161" s="14" t="str">
        <f t="shared" si="164"/>
        <v/>
      </c>
      <c r="H1161" s="55" t="str">
        <f t="shared" si="165"/>
        <v/>
      </c>
      <c r="I1161" s="11"/>
      <c r="J1161" s="157"/>
      <c r="K1161" s="11">
        <f t="shared" si="166"/>
        <v>0</v>
      </c>
      <c r="L1161" s="55" t="str">
        <f t="shared" si="167"/>
        <v/>
      </c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AA1161" s="59"/>
      <c r="AB1161" s="59"/>
      <c r="AC1161" s="59"/>
      <c r="AD1161" s="59"/>
      <c r="AE1161" s="59"/>
      <c r="AF1161" s="59"/>
      <c r="AG1161" s="59"/>
      <c r="AH1161" s="65"/>
      <c r="BF1161" s="65"/>
      <c r="BG1161" s="65"/>
      <c r="BI1161" s="65"/>
    </row>
    <row r="1162" spans="4:61">
      <c r="D1162" s="11" t="str">
        <f t="shared" si="161"/>
        <v/>
      </c>
      <c r="E1162" s="11" t="str">
        <f t="shared" si="162"/>
        <v/>
      </c>
      <c r="F1162" s="55" t="str">
        <f t="shared" si="163"/>
        <v/>
      </c>
      <c r="G1162" s="14" t="str">
        <f t="shared" si="164"/>
        <v/>
      </c>
      <c r="H1162" s="55" t="str">
        <f t="shared" si="165"/>
        <v/>
      </c>
      <c r="I1162" s="11"/>
      <c r="J1162" s="157"/>
      <c r="K1162" s="11">
        <f t="shared" si="166"/>
        <v>0</v>
      </c>
      <c r="L1162" s="55" t="str">
        <f t="shared" si="167"/>
        <v/>
      </c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AA1162" s="59"/>
      <c r="AB1162" s="59"/>
      <c r="AC1162" s="59"/>
      <c r="AD1162" s="59"/>
      <c r="AE1162" s="59"/>
      <c r="AF1162" s="59"/>
      <c r="AG1162" s="59"/>
      <c r="AH1162" s="65"/>
      <c r="BF1162" s="65"/>
      <c r="BG1162" s="65"/>
      <c r="BI1162" s="65"/>
    </row>
    <row r="1163" spans="4:61">
      <c r="D1163" s="11" t="str">
        <f t="shared" si="161"/>
        <v/>
      </c>
      <c r="E1163" s="11" t="str">
        <f t="shared" si="162"/>
        <v/>
      </c>
      <c r="F1163" s="55" t="str">
        <f t="shared" si="163"/>
        <v/>
      </c>
      <c r="G1163" s="14" t="str">
        <f t="shared" si="164"/>
        <v/>
      </c>
      <c r="H1163" s="55" t="str">
        <f t="shared" si="165"/>
        <v/>
      </c>
      <c r="I1163" s="11"/>
      <c r="J1163" s="157"/>
      <c r="K1163" s="11">
        <f t="shared" si="166"/>
        <v>0</v>
      </c>
      <c r="L1163" s="55" t="str">
        <f t="shared" si="167"/>
        <v/>
      </c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AA1163" s="59"/>
      <c r="AB1163" s="59"/>
      <c r="AC1163" s="59"/>
      <c r="AD1163" s="59"/>
      <c r="AE1163" s="59"/>
      <c r="AF1163" s="59"/>
      <c r="AG1163" s="59"/>
      <c r="AH1163" s="65"/>
      <c r="BF1163" s="65"/>
      <c r="BG1163" s="65"/>
      <c r="BI1163" s="65"/>
    </row>
    <row r="1164" spans="4:61">
      <c r="D1164" s="11" t="str">
        <f t="shared" si="161"/>
        <v/>
      </c>
      <c r="E1164" s="11" t="str">
        <f t="shared" si="162"/>
        <v/>
      </c>
      <c r="F1164" s="55" t="str">
        <f t="shared" si="163"/>
        <v/>
      </c>
      <c r="G1164" s="14" t="str">
        <f t="shared" si="164"/>
        <v/>
      </c>
      <c r="H1164" s="55" t="str">
        <f t="shared" si="165"/>
        <v/>
      </c>
      <c r="I1164" s="11"/>
      <c r="J1164" s="157"/>
      <c r="K1164" s="11">
        <f t="shared" si="166"/>
        <v>0</v>
      </c>
      <c r="L1164" s="55" t="str">
        <f t="shared" si="167"/>
        <v/>
      </c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AA1164" s="59"/>
      <c r="AB1164" s="59"/>
      <c r="AC1164" s="59"/>
      <c r="AD1164" s="59"/>
      <c r="AE1164" s="59"/>
      <c r="AF1164" s="59"/>
      <c r="AG1164" s="59"/>
      <c r="AH1164" s="65"/>
      <c r="BF1164" s="65"/>
      <c r="BG1164" s="65"/>
      <c r="BI1164" s="65"/>
    </row>
    <row r="1165" spans="4:61">
      <c r="D1165" s="11" t="str">
        <f t="shared" si="161"/>
        <v/>
      </c>
      <c r="E1165" s="11" t="str">
        <f t="shared" si="162"/>
        <v/>
      </c>
      <c r="F1165" s="55" t="str">
        <f t="shared" si="163"/>
        <v/>
      </c>
      <c r="G1165" s="14" t="str">
        <f t="shared" si="164"/>
        <v/>
      </c>
      <c r="H1165" s="55" t="str">
        <f t="shared" si="165"/>
        <v/>
      </c>
      <c r="I1165" s="11"/>
      <c r="J1165" s="157"/>
      <c r="K1165" s="11">
        <f t="shared" si="166"/>
        <v>0</v>
      </c>
      <c r="L1165" s="55" t="str">
        <f t="shared" si="167"/>
        <v/>
      </c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AA1165" s="59"/>
      <c r="AB1165" s="59"/>
      <c r="AC1165" s="59"/>
      <c r="AD1165" s="59"/>
      <c r="AE1165" s="59"/>
      <c r="AF1165" s="59"/>
      <c r="AG1165" s="59"/>
      <c r="AH1165" s="65"/>
      <c r="BF1165" s="65"/>
      <c r="BG1165" s="65"/>
      <c r="BI1165" s="65"/>
    </row>
    <row r="1166" spans="4:61">
      <c r="D1166" s="11" t="str">
        <f t="shared" si="161"/>
        <v/>
      </c>
      <c r="E1166" s="11" t="str">
        <f t="shared" si="162"/>
        <v/>
      </c>
      <c r="F1166" s="55" t="str">
        <f t="shared" si="163"/>
        <v/>
      </c>
      <c r="G1166" s="14" t="str">
        <f t="shared" si="164"/>
        <v/>
      </c>
      <c r="H1166" s="55" t="str">
        <f t="shared" si="165"/>
        <v/>
      </c>
      <c r="I1166" s="11"/>
      <c r="J1166" s="157"/>
      <c r="K1166" s="11">
        <f t="shared" si="166"/>
        <v>0</v>
      </c>
      <c r="L1166" s="55" t="str">
        <f t="shared" si="167"/>
        <v/>
      </c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AA1166" s="59"/>
      <c r="AB1166" s="59"/>
      <c r="AC1166" s="59"/>
      <c r="AD1166" s="59"/>
      <c r="AE1166" s="59"/>
      <c r="AF1166" s="59"/>
      <c r="AG1166" s="59"/>
      <c r="AH1166" s="65"/>
      <c r="BF1166" s="65"/>
      <c r="BG1166" s="65"/>
      <c r="BI1166" s="65"/>
    </row>
    <row r="1167" spans="4:61">
      <c r="D1167" s="11" t="str">
        <f t="shared" si="161"/>
        <v/>
      </c>
      <c r="E1167" s="11" t="str">
        <f t="shared" si="162"/>
        <v/>
      </c>
      <c r="F1167" s="55" t="str">
        <f t="shared" si="163"/>
        <v/>
      </c>
      <c r="G1167" s="14" t="str">
        <f t="shared" si="164"/>
        <v/>
      </c>
      <c r="H1167" s="55" t="str">
        <f t="shared" si="165"/>
        <v/>
      </c>
      <c r="I1167" s="11"/>
      <c r="J1167" s="157"/>
      <c r="K1167" s="11">
        <f t="shared" si="166"/>
        <v>0</v>
      </c>
      <c r="L1167" s="55" t="str">
        <f t="shared" si="167"/>
        <v/>
      </c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AA1167" s="59"/>
      <c r="AB1167" s="59"/>
      <c r="AC1167" s="59"/>
      <c r="AD1167" s="59"/>
      <c r="AE1167" s="59"/>
      <c r="AF1167" s="59"/>
      <c r="AG1167" s="59"/>
      <c r="AH1167" s="65"/>
      <c r="BF1167" s="65"/>
      <c r="BG1167" s="65"/>
      <c r="BI1167" s="65"/>
    </row>
    <row r="1168" spans="4:61">
      <c r="D1168" s="11" t="str">
        <f t="shared" si="161"/>
        <v/>
      </c>
      <c r="E1168" s="11" t="str">
        <f t="shared" si="162"/>
        <v/>
      </c>
      <c r="F1168" s="55" t="str">
        <f t="shared" si="163"/>
        <v/>
      </c>
      <c r="G1168" s="14" t="str">
        <f t="shared" si="164"/>
        <v/>
      </c>
      <c r="H1168" s="55" t="str">
        <f t="shared" si="165"/>
        <v/>
      </c>
      <c r="I1168" s="11"/>
      <c r="J1168" s="157"/>
      <c r="K1168" s="11">
        <f t="shared" si="166"/>
        <v>0</v>
      </c>
      <c r="L1168" s="55" t="str">
        <f t="shared" si="167"/>
        <v/>
      </c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AA1168" s="59"/>
      <c r="AB1168" s="59"/>
      <c r="AC1168" s="59"/>
      <c r="AD1168" s="59"/>
      <c r="AE1168" s="59"/>
      <c r="AF1168" s="59"/>
      <c r="AG1168" s="59"/>
      <c r="AH1168" s="65"/>
      <c r="BF1168" s="65"/>
      <c r="BG1168" s="65"/>
      <c r="BI1168" s="65"/>
    </row>
    <row r="1169" spans="4:61">
      <c r="D1169" s="11" t="str">
        <f t="shared" si="161"/>
        <v/>
      </c>
      <c r="E1169" s="11" t="str">
        <f t="shared" si="162"/>
        <v/>
      </c>
      <c r="F1169" s="55" t="str">
        <f t="shared" si="163"/>
        <v/>
      </c>
      <c r="G1169" s="14" t="str">
        <f t="shared" si="164"/>
        <v/>
      </c>
      <c r="H1169" s="55" t="str">
        <f t="shared" si="165"/>
        <v/>
      </c>
      <c r="I1169" s="11"/>
      <c r="J1169" s="157"/>
      <c r="K1169" s="11">
        <f t="shared" si="166"/>
        <v>0</v>
      </c>
      <c r="L1169" s="55" t="str">
        <f t="shared" si="167"/>
        <v/>
      </c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AA1169" s="59"/>
      <c r="AB1169" s="59"/>
      <c r="AC1169" s="59"/>
      <c r="AD1169" s="59"/>
      <c r="AE1169" s="59"/>
      <c r="AF1169" s="59"/>
      <c r="AG1169" s="59"/>
      <c r="AH1169" s="65"/>
      <c r="BF1169" s="65"/>
      <c r="BG1169" s="65"/>
      <c r="BI1169" s="65"/>
    </row>
    <row r="1170" spans="4:61">
      <c r="D1170" s="11" t="str">
        <f t="shared" si="161"/>
        <v/>
      </c>
      <c r="E1170" s="11" t="str">
        <f t="shared" si="162"/>
        <v/>
      </c>
      <c r="F1170" s="55" t="str">
        <f t="shared" si="163"/>
        <v/>
      </c>
      <c r="G1170" s="14" t="str">
        <f t="shared" si="164"/>
        <v/>
      </c>
      <c r="H1170" s="55" t="str">
        <f t="shared" si="165"/>
        <v/>
      </c>
      <c r="I1170" s="11"/>
      <c r="J1170" s="157"/>
      <c r="K1170" s="11">
        <f t="shared" si="166"/>
        <v>0</v>
      </c>
      <c r="L1170" s="55" t="str">
        <f t="shared" si="167"/>
        <v/>
      </c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AA1170" s="59"/>
      <c r="AB1170" s="59"/>
      <c r="AC1170" s="59"/>
      <c r="AD1170" s="59"/>
      <c r="AE1170" s="59"/>
      <c r="AF1170" s="59"/>
      <c r="AG1170" s="59"/>
      <c r="AH1170" s="65"/>
      <c r="BF1170" s="65"/>
      <c r="BG1170" s="65"/>
      <c r="BI1170" s="65"/>
    </row>
    <row r="1171" spans="4:61">
      <c r="D1171" s="11" t="str">
        <f t="shared" si="161"/>
        <v/>
      </c>
      <c r="E1171" s="11" t="str">
        <f t="shared" si="162"/>
        <v/>
      </c>
      <c r="F1171" s="55" t="str">
        <f t="shared" si="163"/>
        <v/>
      </c>
      <c r="G1171" s="14" t="str">
        <f t="shared" si="164"/>
        <v/>
      </c>
      <c r="H1171" s="55" t="str">
        <f t="shared" si="165"/>
        <v/>
      </c>
      <c r="I1171" s="11"/>
      <c r="J1171" s="157"/>
      <c r="K1171" s="11">
        <f t="shared" si="166"/>
        <v>0</v>
      </c>
      <c r="L1171" s="55" t="str">
        <f t="shared" si="167"/>
        <v/>
      </c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AA1171" s="59"/>
      <c r="AB1171" s="59"/>
      <c r="AC1171" s="59"/>
      <c r="AD1171" s="59"/>
      <c r="AE1171" s="59"/>
      <c r="AF1171" s="59"/>
      <c r="AG1171" s="59"/>
      <c r="AH1171" s="65"/>
      <c r="BF1171" s="65"/>
      <c r="BG1171" s="65"/>
      <c r="BI1171" s="65"/>
    </row>
    <row r="1172" spans="4:61">
      <c r="D1172" s="11" t="str">
        <f t="shared" si="161"/>
        <v/>
      </c>
      <c r="E1172" s="11" t="str">
        <f t="shared" si="162"/>
        <v/>
      </c>
      <c r="F1172" s="55" t="str">
        <f t="shared" si="163"/>
        <v/>
      </c>
      <c r="G1172" s="14" t="str">
        <f t="shared" si="164"/>
        <v/>
      </c>
      <c r="H1172" s="55" t="str">
        <f t="shared" si="165"/>
        <v/>
      </c>
      <c r="I1172" s="11"/>
      <c r="J1172" s="157"/>
      <c r="K1172" s="11">
        <f t="shared" si="166"/>
        <v>0</v>
      </c>
      <c r="L1172" s="55" t="str">
        <f t="shared" si="167"/>
        <v/>
      </c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AA1172" s="59"/>
      <c r="AB1172" s="59"/>
      <c r="AC1172" s="59"/>
      <c r="AD1172" s="59"/>
      <c r="AE1172" s="59"/>
      <c r="AF1172" s="59"/>
      <c r="AG1172" s="59"/>
      <c r="AH1172" s="65"/>
      <c r="BF1172" s="65"/>
      <c r="BG1172" s="65"/>
      <c r="BI1172" s="65"/>
    </row>
    <row r="1173" spans="4:61">
      <c r="D1173" s="11" t="str">
        <f t="shared" si="161"/>
        <v/>
      </c>
      <c r="E1173" s="11" t="str">
        <f t="shared" si="162"/>
        <v/>
      </c>
      <c r="F1173" s="55" t="str">
        <f t="shared" si="163"/>
        <v/>
      </c>
      <c r="G1173" s="14" t="str">
        <f t="shared" si="164"/>
        <v/>
      </c>
      <c r="H1173" s="55" t="str">
        <f t="shared" si="165"/>
        <v/>
      </c>
      <c r="I1173" s="11"/>
      <c r="J1173" s="157"/>
      <c r="K1173" s="11">
        <f t="shared" si="166"/>
        <v>0</v>
      </c>
      <c r="L1173" s="55" t="str">
        <f t="shared" si="167"/>
        <v/>
      </c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AA1173" s="59"/>
      <c r="AB1173" s="59"/>
      <c r="AC1173" s="59"/>
      <c r="AD1173" s="59"/>
      <c r="AE1173" s="59"/>
      <c r="AF1173" s="59"/>
      <c r="AG1173" s="59"/>
      <c r="AH1173" s="65"/>
      <c r="BF1173" s="65"/>
      <c r="BG1173" s="65"/>
      <c r="BI1173" s="65"/>
    </row>
    <row r="1174" spans="4:61">
      <c r="D1174" s="11" t="str">
        <f t="shared" si="161"/>
        <v/>
      </c>
      <c r="E1174" s="11" t="str">
        <f t="shared" si="162"/>
        <v/>
      </c>
      <c r="F1174" s="55" t="str">
        <f t="shared" si="163"/>
        <v/>
      </c>
      <c r="G1174" s="14" t="str">
        <f t="shared" si="164"/>
        <v/>
      </c>
      <c r="H1174" s="55" t="str">
        <f t="shared" si="165"/>
        <v/>
      </c>
      <c r="I1174" s="11"/>
      <c r="J1174" s="157"/>
      <c r="K1174" s="11">
        <f t="shared" si="166"/>
        <v>0</v>
      </c>
      <c r="L1174" s="55" t="str">
        <f t="shared" si="167"/>
        <v/>
      </c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AA1174" s="59"/>
      <c r="AB1174" s="59"/>
      <c r="AC1174" s="59"/>
      <c r="AD1174" s="59"/>
      <c r="AE1174" s="59"/>
      <c r="AF1174" s="59"/>
      <c r="AG1174" s="59"/>
      <c r="AH1174" s="65"/>
      <c r="BF1174" s="65"/>
      <c r="BG1174" s="65"/>
      <c r="BI1174" s="65"/>
    </row>
    <row r="1175" spans="4:61">
      <c r="D1175" s="11" t="str">
        <f t="shared" si="161"/>
        <v/>
      </c>
      <c r="E1175" s="11" t="str">
        <f t="shared" si="162"/>
        <v/>
      </c>
      <c r="F1175" s="55" t="str">
        <f t="shared" si="163"/>
        <v/>
      </c>
      <c r="G1175" s="14" t="str">
        <f t="shared" si="164"/>
        <v/>
      </c>
      <c r="H1175" s="55" t="str">
        <f t="shared" si="165"/>
        <v/>
      </c>
      <c r="I1175" s="11"/>
      <c r="J1175" s="157"/>
      <c r="K1175" s="11">
        <f t="shared" si="166"/>
        <v>0</v>
      </c>
      <c r="L1175" s="55" t="str">
        <f t="shared" si="167"/>
        <v/>
      </c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AA1175" s="59"/>
      <c r="AB1175" s="59"/>
      <c r="AC1175" s="59"/>
      <c r="AD1175" s="59"/>
      <c r="AE1175" s="59"/>
      <c r="AF1175" s="59"/>
      <c r="AG1175" s="59"/>
      <c r="AH1175" s="65"/>
      <c r="BF1175" s="65"/>
      <c r="BG1175" s="65"/>
      <c r="BI1175" s="65"/>
    </row>
    <row r="1176" spans="4:61">
      <c r="D1176" s="11" t="str">
        <f t="shared" si="161"/>
        <v/>
      </c>
      <c r="E1176" s="11" t="str">
        <f t="shared" si="162"/>
        <v/>
      </c>
      <c r="F1176" s="55" t="str">
        <f t="shared" si="163"/>
        <v/>
      </c>
      <c r="G1176" s="14" t="str">
        <f t="shared" si="164"/>
        <v/>
      </c>
      <c r="H1176" s="55" t="str">
        <f t="shared" si="165"/>
        <v/>
      </c>
      <c r="I1176" s="11"/>
      <c r="J1176" s="157"/>
      <c r="K1176" s="11">
        <f t="shared" si="166"/>
        <v>0</v>
      </c>
      <c r="L1176" s="55" t="str">
        <f t="shared" si="167"/>
        <v/>
      </c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AA1176" s="59"/>
      <c r="AB1176" s="59"/>
      <c r="AC1176" s="59"/>
      <c r="AD1176" s="59"/>
      <c r="AE1176" s="59"/>
      <c r="AF1176" s="59"/>
      <c r="AG1176" s="59"/>
      <c r="AH1176" s="65"/>
      <c r="BF1176" s="65"/>
      <c r="BG1176" s="65"/>
      <c r="BI1176" s="65"/>
    </row>
    <row r="1177" spans="4:61">
      <c r="D1177" s="11" t="str">
        <f t="shared" si="161"/>
        <v/>
      </c>
      <c r="E1177" s="11" t="str">
        <f t="shared" si="162"/>
        <v/>
      </c>
      <c r="F1177" s="55" t="str">
        <f t="shared" si="163"/>
        <v/>
      </c>
      <c r="G1177" s="14" t="str">
        <f t="shared" si="164"/>
        <v/>
      </c>
      <c r="H1177" s="55" t="str">
        <f t="shared" si="165"/>
        <v/>
      </c>
      <c r="I1177" s="11"/>
      <c r="J1177" s="157"/>
      <c r="K1177" s="11">
        <f t="shared" si="166"/>
        <v>0</v>
      </c>
      <c r="L1177" s="55" t="str">
        <f t="shared" si="167"/>
        <v/>
      </c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AA1177" s="59"/>
      <c r="AB1177" s="59"/>
      <c r="AC1177" s="59"/>
      <c r="AD1177" s="59"/>
      <c r="AE1177" s="59"/>
      <c r="AF1177" s="59"/>
      <c r="AG1177" s="59"/>
      <c r="AH1177" s="65"/>
      <c r="BF1177" s="65"/>
      <c r="BG1177" s="65"/>
      <c r="BI1177" s="65"/>
    </row>
    <row r="1178" spans="4:61">
      <c r="D1178" s="11" t="str">
        <f t="shared" si="161"/>
        <v/>
      </c>
      <c r="E1178" s="11" t="str">
        <f t="shared" si="162"/>
        <v/>
      </c>
      <c r="F1178" s="55" t="str">
        <f t="shared" si="163"/>
        <v/>
      </c>
      <c r="G1178" s="14" t="str">
        <f t="shared" si="164"/>
        <v/>
      </c>
      <c r="H1178" s="55" t="str">
        <f t="shared" si="165"/>
        <v/>
      </c>
      <c r="I1178" s="11"/>
      <c r="J1178" s="157"/>
      <c r="K1178" s="11">
        <f t="shared" si="166"/>
        <v>0</v>
      </c>
      <c r="L1178" s="55" t="str">
        <f t="shared" si="167"/>
        <v/>
      </c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AA1178" s="59"/>
      <c r="AB1178" s="59"/>
      <c r="AC1178" s="59"/>
      <c r="AD1178" s="59"/>
      <c r="AE1178" s="59"/>
      <c r="AF1178" s="59"/>
      <c r="AG1178" s="59"/>
      <c r="AH1178" s="65"/>
      <c r="BF1178" s="65"/>
      <c r="BG1178" s="65"/>
      <c r="BI1178" s="65"/>
    </row>
    <row r="1179" spans="4:61">
      <c r="D1179" s="11" t="str">
        <f t="shared" si="161"/>
        <v/>
      </c>
      <c r="E1179" s="11" t="str">
        <f t="shared" si="162"/>
        <v/>
      </c>
      <c r="F1179" s="55" t="str">
        <f t="shared" si="163"/>
        <v/>
      </c>
      <c r="G1179" s="14" t="str">
        <f t="shared" si="164"/>
        <v/>
      </c>
      <c r="H1179" s="55" t="str">
        <f t="shared" si="165"/>
        <v/>
      </c>
      <c r="I1179" s="11"/>
      <c r="J1179" s="157"/>
      <c r="K1179" s="11">
        <f t="shared" si="166"/>
        <v>0</v>
      </c>
      <c r="L1179" s="55" t="str">
        <f t="shared" si="167"/>
        <v/>
      </c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AA1179" s="59"/>
      <c r="AB1179" s="59"/>
      <c r="AC1179" s="59"/>
      <c r="AD1179" s="59"/>
      <c r="AE1179" s="59"/>
      <c r="AF1179" s="59"/>
      <c r="AG1179" s="59"/>
      <c r="AH1179" s="65"/>
      <c r="BF1179" s="65"/>
      <c r="BG1179" s="65"/>
      <c r="BI1179" s="65"/>
    </row>
    <row r="1180" spans="4:61">
      <c r="D1180" s="11" t="str">
        <f t="shared" si="161"/>
        <v/>
      </c>
      <c r="E1180" s="11" t="str">
        <f t="shared" si="162"/>
        <v/>
      </c>
      <c r="F1180" s="55" t="str">
        <f t="shared" si="163"/>
        <v/>
      </c>
      <c r="G1180" s="14" t="str">
        <f t="shared" si="164"/>
        <v/>
      </c>
      <c r="H1180" s="55" t="str">
        <f t="shared" si="165"/>
        <v/>
      </c>
      <c r="I1180" s="11"/>
      <c r="J1180" s="157"/>
      <c r="K1180" s="11">
        <f t="shared" si="166"/>
        <v>0</v>
      </c>
      <c r="L1180" s="55" t="str">
        <f t="shared" si="167"/>
        <v/>
      </c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AA1180" s="59"/>
      <c r="AB1180" s="59"/>
      <c r="AC1180" s="59"/>
      <c r="AD1180" s="59"/>
      <c r="AE1180" s="59"/>
      <c r="AF1180" s="59"/>
      <c r="AG1180" s="59"/>
      <c r="AH1180" s="65"/>
      <c r="BF1180" s="65"/>
      <c r="BG1180" s="65"/>
      <c r="BI1180" s="65"/>
    </row>
    <row r="1181" spans="4:61">
      <c r="D1181" s="11" t="str">
        <f t="shared" si="161"/>
        <v/>
      </c>
      <c r="E1181" s="11" t="str">
        <f t="shared" si="162"/>
        <v/>
      </c>
      <c r="F1181" s="55" t="str">
        <f t="shared" si="163"/>
        <v/>
      </c>
      <c r="G1181" s="14" t="str">
        <f t="shared" si="164"/>
        <v/>
      </c>
      <c r="H1181" s="55" t="str">
        <f t="shared" si="165"/>
        <v/>
      </c>
      <c r="I1181" s="11"/>
      <c r="J1181" s="157"/>
      <c r="K1181" s="11">
        <f t="shared" si="166"/>
        <v>0</v>
      </c>
      <c r="L1181" s="55" t="str">
        <f t="shared" si="167"/>
        <v/>
      </c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AA1181" s="59"/>
      <c r="AB1181" s="59"/>
      <c r="AC1181" s="59"/>
      <c r="AD1181" s="59"/>
      <c r="AE1181" s="59"/>
      <c r="AF1181" s="59"/>
      <c r="AG1181" s="59"/>
      <c r="AH1181" s="65"/>
      <c r="BF1181" s="65"/>
      <c r="BG1181" s="65"/>
      <c r="BI1181" s="65"/>
    </row>
    <row r="1182" spans="4:61">
      <c r="D1182" s="11" t="str">
        <f t="shared" si="161"/>
        <v/>
      </c>
      <c r="E1182" s="11" t="str">
        <f t="shared" si="162"/>
        <v/>
      </c>
      <c r="F1182" s="55" t="str">
        <f t="shared" si="163"/>
        <v/>
      </c>
      <c r="G1182" s="14" t="str">
        <f t="shared" si="164"/>
        <v/>
      </c>
      <c r="H1182" s="55" t="str">
        <f t="shared" si="165"/>
        <v/>
      </c>
      <c r="I1182" s="11"/>
      <c r="J1182" s="157"/>
      <c r="K1182" s="11">
        <f t="shared" si="166"/>
        <v>0</v>
      </c>
      <c r="L1182" s="55" t="str">
        <f t="shared" si="167"/>
        <v/>
      </c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AA1182" s="59"/>
      <c r="AB1182" s="59"/>
      <c r="AC1182" s="59"/>
      <c r="AD1182" s="59"/>
      <c r="AE1182" s="59"/>
      <c r="AF1182" s="59"/>
      <c r="AG1182" s="59"/>
      <c r="AH1182" s="65"/>
      <c r="BF1182" s="65"/>
      <c r="BG1182" s="65"/>
      <c r="BI1182" s="65"/>
    </row>
    <row r="1183" spans="4:61">
      <c r="D1183" s="11" t="str">
        <f t="shared" si="161"/>
        <v/>
      </c>
      <c r="E1183" s="11" t="str">
        <f t="shared" si="162"/>
        <v/>
      </c>
      <c r="F1183" s="55" t="str">
        <f t="shared" si="163"/>
        <v/>
      </c>
      <c r="G1183" s="14" t="str">
        <f t="shared" si="164"/>
        <v/>
      </c>
      <c r="H1183" s="55" t="str">
        <f t="shared" si="165"/>
        <v/>
      </c>
      <c r="I1183" s="11"/>
      <c r="J1183" s="157"/>
      <c r="K1183" s="11">
        <f t="shared" si="166"/>
        <v>0</v>
      </c>
      <c r="L1183" s="55" t="str">
        <f t="shared" si="167"/>
        <v/>
      </c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AA1183" s="59"/>
      <c r="AB1183" s="59"/>
      <c r="AC1183" s="59"/>
      <c r="AD1183" s="59"/>
      <c r="AE1183" s="59"/>
      <c r="AF1183" s="59"/>
      <c r="AG1183" s="59"/>
      <c r="AH1183" s="65"/>
      <c r="BF1183" s="65"/>
      <c r="BG1183" s="65"/>
      <c r="BI1183" s="65"/>
    </row>
    <row r="1184" spans="4:61">
      <c r="D1184" s="11" t="str">
        <f t="shared" si="161"/>
        <v/>
      </c>
      <c r="E1184" s="11" t="str">
        <f t="shared" si="162"/>
        <v/>
      </c>
      <c r="F1184" s="55" t="str">
        <f t="shared" si="163"/>
        <v/>
      </c>
      <c r="G1184" s="14" t="str">
        <f t="shared" si="164"/>
        <v/>
      </c>
      <c r="H1184" s="55" t="str">
        <f t="shared" si="165"/>
        <v/>
      </c>
      <c r="I1184" s="11"/>
      <c r="J1184" s="157"/>
      <c r="K1184" s="11">
        <f t="shared" si="166"/>
        <v>0</v>
      </c>
      <c r="L1184" s="55" t="str">
        <f t="shared" si="167"/>
        <v/>
      </c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AA1184" s="59"/>
      <c r="AB1184" s="59"/>
      <c r="AC1184" s="59"/>
      <c r="AD1184" s="59"/>
      <c r="AE1184" s="59"/>
      <c r="AF1184" s="59"/>
      <c r="AG1184" s="59"/>
      <c r="AH1184" s="65"/>
      <c r="BF1184" s="65"/>
      <c r="BG1184" s="65"/>
      <c r="BI1184" s="65"/>
    </row>
    <row r="1185" spans="4:61">
      <c r="D1185" s="11" t="str">
        <f t="shared" si="161"/>
        <v/>
      </c>
      <c r="E1185" s="11" t="str">
        <f t="shared" si="162"/>
        <v/>
      </c>
      <c r="F1185" s="55" t="str">
        <f t="shared" si="163"/>
        <v/>
      </c>
      <c r="G1185" s="14" t="str">
        <f t="shared" si="164"/>
        <v/>
      </c>
      <c r="H1185" s="55" t="str">
        <f t="shared" si="165"/>
        <v/>
      </c>
      <c r="I1185" s="11"/>
      <c r="J1185" s="157"/>
      <c r="K1185" s="11">
        <f t="shared" si="166"/>
        <v>0</v>
      </c>
      <c r="L1185" s="55" t="str">
        <f t="shared" si="167"/>
        <v/>
      </c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AA1185" s="59"/>
      <c r="AB1185" s="59"/>
      <c r="AC1185" s="59"/>
      <c r="AD1185" s="59"/>
      <c r="AE1185" s="59"/>
      <c r="AF1185" s="59"/>
      <c r="AG1185" s="59"/>
      <c r="AH1185" s="65"/>
      <c r="BF1185" s="65"/>
      <c r="BG1185" s="65"/>
      <c r="BI1185" s="65"/>
    </row>
    <row r="1186" spans="4:61">
      <c r="D1186" s="11" t="str">
        <f t="shared" si="161"/>
        <v/>
      </c>
      <c r="E1186" s="11" t="str">
        <f t="shared" si="162"/>
        <v/>
      </c>
      <c r="F1186" s="55" t="str">
        <f t="shared" si="163"/>
        <v/>
      </c>
      <c r="G1186" s="14" t="str">
        <f t="shared" si="164"/>
        <v/>
      </c>
      <c r="H1186" s="55" t="str">
        <f t="shared" si="165"/>
        <v/>
      </c>
      <c r="I1186" s="11"/>
      <c r="J1186" s="157"/>
      <c r="K1186" s="11">
        <f t="shared" si="166"/>
        <v>0</v>
      </c>
      <c r="L1186" s="55" t="str">
        <f t="shared" si="167"/>
        <v/>
      </c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AA1186" s="59"/>
      <c r="AB1186" s="59"/>
      <c r="AC1186" s="59"/>
      <c r="AD1186" s="59"/>
      <c r="AE1186" s="59"/>
      <c r="AF1186" s="59"/>
      <c r="AG1186" s="59"/>
      <c r="AH1186" s="65"/>
      <c r="BF1186" s="65"/>
      <c r="BG1186" s="65"/>
      <c r="BI1186" s="65"/>
    </row>
    <row r="1187" spans="4:61">
      <c r="D1187" s="11" t="str">
        <f t="shared" si="161"/>
        <v/>
      </c>
      <c r="E1187" s="11" t="str">
        <f t="shared" si="162"/>
        <v/>
      </c>
      <c r="F1187" s="55" t="str">
        <f t="shared" si="163"/>
        <v/>
      </c>
      <c r="G1187" s="14" t="str">
        <f t="shared" si="164"/>
        <v/>
      </c>
      <c r="H1187" s="55" t="str">
        <f t="shared" si="165"/>
        <v/>
      </c>
      <c r="I1187" s="11"/>
      <c r="J1187" s="157"/>
      <c r="K1187" s="11">
        <f t="shared" si="166"/>
        <v>0</v>
      </c>
      <c r="L1187" s="55" t="str">
        <f t="shared" si="167"/>
        <v/>
      </c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AA1187" s="59"/>
      <c r="AB1187" s="59"/>
      <c r="AC1187" s="59"/>
      <c r="AD1187" s="59"/>
      <c r="AE1187" s="59"/>
      <c r="AF1187" s="59"/>
      <c r="AG1187" s="59"/>
      <c r="AH1187" s="65"/>
      <c r="BF1187" s="65"/>
      <c r="BG1187" s="65"/>
      <c r="BI1187" s="65"/>
    </row>
    <row r="1188" spans="4:61">
      <c r="D1188" s="11" t="str">
        <f t="shared" si="161"/>
        <v/>
      </c>
      <c r="E1188" s="11" t="str">
        <f t="shared" si="162"/>
        <v/>
      </c>
      <c r="F1188" s="55" t="str">
        <f t="shared" si="163"/>
        <v/>
      </c>
      <c r="G1188" s="14" t="str">
        <f t="shared" si="164"/>
        <v/>
      </c>
      <c r="H1188" s="55" t="str">
        <f t="shared" si="165"/>
        <v/>
      </c>
      <c r="I1188" s="11"/>
      <c r="J1188" s="157"/>
      <c r="K1188" s="11">
        <f t="shared" si="166"/>
        <v>0</v>
      </c>
      <c r="L1188" s="55" t="str">
        <f t="shared" si="167"/>
        <v/>
      </c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AA1188" s="59"/>
      <c r="AB1188" s="59"/>
      <c r="AC1188" s="59"/>
      <c r="AD1188" s="59"/>
      <c r="AE1188" s="59"/>
      <c r="AF1188" s="59"/>
      <c r="AG1188" s="59"/>
      <c r="AH1188" s="65"/>
      <c r="BF1188" s="65"/>
      <c r="BG1188" s="65"/>
      <c r="BI1188" s="65"/>
    </row>
    <row r="1189" spans="4:61">
      <c r="D1189" s="11" t="str">
        <f t="shared" ref="D1189:D1252" si="168">IF(D1188&lt;term*freq,D1188+1,"")</f>
        <v/>
      </c>
      <c r="E1189" s="11" t="str">
        <f t="shared" si="162"/>
        <v/>
      </c>
      <c r="F1189" s="55" t="str">
        <f t="shared" si="163"/>
        <v/>
      </c>
      <c r="G1189" s="14" t="str">
        <f t="shared" si="164"/>
        <v/>
      </c>
      <c r="H1189" s="55" t="str">
        <f t="shared" si="165"/>
        <v/>
      </c>
      <c r="I1189" s="11"/>
      <c r="J1189" s="157"/>
      <c r="K1189" s="11">
        <f t="shared" si="166"/>
        <v>0</v>
      </c>
      <c r="L1189" s="55" t="str">
        <f t="shared" si="167"/>
        <v/>
      </c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AA1189" s="59"/>
      <c r="AB1189" s="59"/>
      <c r="AC1189" s="59"/>
      <c r="AD1189" s="59"/>
      <c r="AE1189" s="59"/>
      <c r="AF1189" s="59"/>
      <c r="AG1189" s="59"/>
      <c r="AH1189" s="65"/>
      <c r="BF1189" s="65"/>
      <c r="BG1189" s="65"/>
      <c r="BI1189" s="65"/>
    </row>
    <row r="1190" spans="4:61">
      <c r="D1190" s="11" t="str">
        <f t="shared" si="168"/>
        <v/>
      </c>
      <c r="E1190" s="11" t="str">
        <f t="shared" si="162"/>
        <v/>
      </c>
      <c r="F1190" s="55" t="str">
        <f t="shared" si="163"/>
        <v/>
      </c>
      <c r="G1190" s="14" t="str">
        <f t="shared" si="164"/>
        <v/>
      </c>
      <c r="H1190" s="55" t="str">
        <f t="shared" si="165"/>
        <v/>
      </c>
      <c r="I1190" s="11"/>
      <c r="J1190" s="157"/>
      <c r="K1190" s="11">
        <f t="shared" si="166"/>
        <v>0</v>
      </c>
      <c r="L1190" s="55" t="str">
        <f t="shared" si="167"/>
        <v/>
      </c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AA1190" s="59"/>
      <c r="AB1190" s="59"/>
      <c r="AC1190" s="59"/>
      <c r="AD1190" s="59"/>
      <c r="AE1190" s="59"/>
      <c r="AF1190" s="59"/>
      <c r="AG1190" s="59"/>
      <c r="AH1190" s="65"/>
      <c r="BF1190" s="65"/>
      <c r="BG1190" s="65"/>
      <c r="BI1190" s="65"/>
    </row>
    <row r="1191" spans="4:61">
      <c r="D1191" s="11" t="str">
        <f t="shared" si="168"/>
        <v/>
      </c>
      <c r="E1191" s="11" t="str">
        <f t="shared" si="162"/>
        <v/>
      </c>
      <c r="F1191" s="55" t="str">
        <f t="shared" si="163"/>
        <v/>
      </c>
      <c r="G1191" s="14" t="str">
        <f t="shared" si="164"/>
        <v/>
      </c>
      <c r="H1191" s="55" t="str">
        <f t="shared" si="165"/>
        <v/>
      </c>
      <c r="I1191" s="11"/>
      <c r="J1191" s="157"/>
      <c r="K1191" s="11">
        <f t="shared" si="166"/>
        <v>0</v>
      </c>
      <c r="L1191" s="55" t="str">
        <f t="shared" si="167"/>
        <v/>
      </c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AA1191" s="59"/>
      <c r="AB1191" s="59"/>
      <c r="AC1191" s="59"/>
      <c r="AD1191" s="59"/>
      <c r="AE1191" s="59"/>
      <c r="AF1191" s="59"/>
      <c r="AG1191" s="59"/>
      <c r="AH1191" s="65"/>
      <c r="BF1191" s="65"/>
      <c r="BG1191" s="65"/>
      <c r="BI1191" s="65"/>
    </row>
    <row r="1192" spans="4:61">
      <c r="D1192" s="11" t="str">
        <f t="shared" si="168"/>
        <v/>
      </c>
      <c r="E1192" s="11" t="str">
        <f t="shared" si="162"/>
        <v/>
      </c>
      <c r="F1192" s="55" t="str">
        <f t="shared" si="163"/>
        <v/>
      </c>
      <c r="G1192" s="14" t="str">
        <f t="shared" si="164"/>
        <v/>
      </c>
      <c r="H1192" s="55" t="str">
        <f t="shared" si="165"/>
        <v/>
      </c>
      <c r="I1192" s="11"/>
      <c r="J1192" s="157"/>
      <c r="K1192" s="11">
        <f t="shared" si="166"/>
        <v>0</v>
      </c>
      <c r="L1192" s="55" t="str">
        <f t="shared" si="167"/>
        <v/>
      </c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AA1192" s="59"/>
      <c r="AB1192" s="59"/>
      <c r="AC1192" s="59"/>
      <c r="AD1192" s="59"/>
      <c r="AE1192" s="59"/>
      <c r="AF1192" s="59"/>
      <c r="AG1192" s="59"/>
      <c r="AH1192" s="65"/>
      <c r="BF1192" s="65"/>
      <c r="BG1192" s="65"/>
      <c r="BI1192" s="65"/>
    </row>
    <row r="1193" spans="4:61">
      <c r="D1193" s="11" t="str">
        <f t="shared" si="168"/>
        <v/>
      </c>
      <c r="E1193" s="11" t="str">
        <f t="shared" si="162"/>
        <v/>
      </c>
      <c r="F1193" s="55" t="str">
        <f t="shared" si="163"/>
        <v/>
      </c>
      <c r="G1193" s="14" t="str">
        <f t="shared" si="164"/>
        <v/>
      </c>
      <c r="H1193" s="55" t="str">
        <f t="shared" si="165"/>
        <v/>
      </c>
      <c r="I1193" s="11"/>
      <c r="J1193" s="157"/>
      <c r="K1193" s="11">
        <f t="shared" si="166"/>
        <v>0</v>
      </c>
      <c r="L1193" s="55" t="str">
        <f t="shared" si="167"/>
        <v/>
      </c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AA1193" s="59"/>
      <c r="AB1193" s="59"/>
      <c r="AC1193" s="59"/>
      <c r="AD1193" s="59"/>
      <c r="AE1193" s="59"/>
      <c r="AF1193" s="59"/>
      <c r="AG1193" s="59"/>
      <c r="AH1193" s="65"/>
      <c r="BF1193" s="65"/>
      <c r="BG1193" s="65"/>
      <c r="BI1193" s="65"/>
    </row>
    <row r="1194" spans="4:61">
      <c r="D1194" s="11" t="str">
        <f t="shared" si="168"/>
        <v/>
      </c>
      <c r="E1194" s="11" t="str">
        <f t="shared" si="162"/>
        <v/>
      </c>
      <c r="F1194" s="55" t="str">
        <f t="shared" si="163"/>
        <v/>
      </c>
      <c r="G1194" s="14" t="str">
        <f t="shared" si="164"/>
        <v/>
      </c>
      <c r="H1194" s="55" t="str">
        <f t="shared" si="165"/>
        <v/>
      </c>
      <c r="I1194" s="11"/>
      <c r="J1194" s="157"/>
      <c r="K1194" s="11">
        <f t="shared" si="166"/>
        <v>0</v>
      </c>
      <c r="L1194" s="55" t="str">
        <f t="shared" si="167"/>
        <v/>
      </c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AA1194" s="59"/>
      <c r="AB1194" s="59"/>
      <c r="AC1194" s="59"/>
      <c r="AD1194" s="59"/>
      <c r="AE1194" s="59"/>
      <c r="AF1194" s="59"/>
      <c r="AG1194" s="59"/>
      <c r="AH1194" s="65"/>
      <c r="BF1194" s="65"/>
      <c r="BG1194" s="65"/>
      <c r="BI1194" s="65"/>
    </row>
    <row r="1195" spans="4:61">
      <c r="D1195" s="11" t="str">
        <f t="shared" si="168"/>
        <v/>
      </c>
      <c r="E1195" s="11" t="str">
        <f t="shared" si="162"/>
        <v/>
      </c>
      <c r="F1195" s="55" t="str">
        <f t="shared" si="163"/>
        <v/>
      </c>
      <c r="G1195" s="14" t="str">
        <f t="shared" si="164"/>
        <v/>
      </c>
      <c r="H1195" s="55" t="str">
        <f t="shared" si="165"/>
        <v/>
      </c>
      <c r="I1195" s="11"/>
      <c r="J1195" s="157"/>
      <c r="K1195" s="11">
        <f t="shared" si="166"/>
        <v>0</v>
      </c>
      <c r="L1195" s="55" t="str">
        <f t="shared" si="167"/>
        <v/>
      </c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AA1195" s="59"/>
      <c r="AB1195" s="59"/>
      <c r="AC1195" s="59"/>
      <c r="AD1195" s="59"/>
      <c r="AE1195" s="59"/>
      <c r="AF1195" s="59"/>
      <c r="AG1195" s="59"/>
      <c r="AH1195" s="65"/>
      <c r="BF1195" s="65"/>
      <c r="BG1195" s="65"/>
      <c r="BI1195" s="65"/>
    </row>
    <row r="1196" spans="4:61">
      <c r="D1196" s="11" t="str">
        <f t="shared" si="168"/>
        <v/>
      </c>
      <c r="E1196" s="11" t="str">
        <f t="shared" si="162"/>
        <v/>
      </c>
      <c r="F1196" s="55" t="str">
        <f t="shared" si="163"/>
        <v/>
      </c>
      <c r="G1196" s="14" t="str">
        <f t="shared" si="164"/>
        <v/>
      </c>
      <c r="H1196" s="55" t="str">
        <f t="shared" si="165"/>
        <v/>
      </c>
      <c r="I1196" s="11"/>
      <c r="J1196" s="157"/>
      <c r="K1196" s="11">
        <f t="shared" si="166"/>
        <v>0</v>
      </c>
      <c r="L1196" s="55" t="str">
        <f t="shared" si="167"/>
        <v/>
      </c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AA1196" s="59"/>
      <c r="AB1196" s="59"/>
      <c r="AC1196" s="59"/>
      <c r="AD1196" s="59"/>
      <c r="AE1196" s="59"/>
      <c r="AF1196" s="59"/>
      <c r="AG1196" s="59"/>
      <c r="AH1196" s="65"/>
      <c r="BF1196" s="65"/>
      <c r="BG1196" s="65"/>
      <c r="BI1196" s="65"/>
    </row>
    <row r="1197" spans="4:61">
      <c r="D1197" s="11" t="str">
        <f t="shared" si="168"/>
        <v/>
      </c>
      <c r="E1197" s="11" t="str">
        <f t="shared" si="162"/>
        <v/>
      </c>
      <c r="F1197" s="55" t="str">
        <f t="shared" si="163"/>
        <v/>
      </c>
      <c r="G1197" s="14" t="str">
        <f t="shared" si="164"/>
        <v/>
      </c>
      <c r="H1197" s="55" t="str">
        <f t="shared" si="165"/>
        <v/>
      </c>
      <c r="I1197" s="11"/>
      <c r="J1197" s="157"/>
      <c r="K1197" s="11">
        <f t="shared" si="166"/>
        <v>0</v>
      </c>
      <c r="L1197" s="55" t="str">
        <f t="shared" si="167"/>
        <v/>
      </c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AA1197" s="59"/>
      <c r="AB1197" s="59"/>
      <c r="AC1197" s="59"/>
      <c r="AD1197" s="59"/>
      <c r="AE1197" s="59"/>
      <c r="AF1197" s="59"/>
      <c r="AG1197" s="59"/>
      <c r="AH1197" s="65"/>
      <c r="BF1197" s="65"/>
      <c r="BG1197" s="65"/>
      <c r="BI1197" s="65"/>
    </row>
    <row r="1198" spans="4:61">
      <c r="D1198" s="11" t="str">
        <f t="shared" si="168"/>
        <v/>
      </c>
      <c r="E1198" s="11" t="str">
        <f t="shared" si="162"/>
        <v/>
      </c>
      <c r="F1198" s="55" t="str">
        <f t="shared" si="163"/>
        <v/>
      </c>
      <c r="G1198" s="14" t="str">
        <f t="shared" si="164"/>
        <v/>
      </c>
      <c r="H1198" s="55" t="str">
        <f t="shared" si="165"/>
        <v/>
      </c>
      <c r="I1198" s="11"/>
      <c r="J1198" s="157"/>
      <c r="K1198" s="11">
        <f t="shared" si="166"/>
        <v>0</v>
      </c>
      <c r="L1198" s="55" t="str">
        <f t="shared" si="167"/>
        <v/>
      </c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AA1198" s="59"/>
      <c r="AB1198" s="59"/>
      <c r="AC1198" s="59"/>
      <c r="AD1198" s="59"/>
      <c r="AE1198" s="59"/>
      <c r="AF1198" s="59"/>
      <c r="AG1198" s="59"/>
      <c r="AH1198" s="65"/>
      <c r="BF1198" s="65"/>
      <c r="BG1198" s="65"/>
      <c r="BI1198" s="65"/>
    </row>
    <row r="1199" spans="4:61">
      <c r="D1199" s="11" t="str">
        <f t="shared" si="168"/>
        <v/>
      </c>
      <c r="E1199" s="11" t="str">
        <f t="shared" si="162"/>
        <v/>
      </c>
      <c r="F1199" s="55" t="str">
        <f t="shared" si="163"/>
        <v/>
      </c>
      <c r="G1199" s="14" t="str">
        <f t="shared" si="164"/>
        <v/>
      </c>
      <c r="H1199" s="55" t="str">
        <f t="shared" si="165"/>
        <v/>
      </c>
      <c r="I1199" s="11"/>
      <c r="J1199" s="157"/>
      <c r="K1199" s="11">
        <f t="shared" si="166"/>
        <v>0</v>
      </c>
      <c r="L1199" s="55" t="str">
        <f t="shared" si="167"/>
        <v/>
      </c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AA1199" s="59"/>
      <c r="AB1199" s="59"/>
      <c r="AC1199" s="59"/>
      <c r="AD1199" s="59"/>
      <c r="AE1199" s="59"/>
      <c r="AF1199" s="59"/>
      <c r="AG1199" s="59"/>
      <c r="AH1199" s="65"/>
      <c r="BF1199" s="65"/>
      <c r="BG1199" s="65"/>
      <c r="BI1199" s="65"/>
    </row>
    <row r="1200" spans="4:61">
      <c r="D1200" s="11" t="str">
        <f t="shared" si="168"/>
        <v/>
      </c>
      <c r="E1200" s="11" t="str">
        <f t="shared" si="162"/>
        <v/>
      </c>
      <c r="F1200" s="55" t="str">
        <f t="shared" si="163"/>
        <v/>
      </c>
      <c r="G1200" s="14" t="str">
        <f t="shared" si="164"/>
        <v/>
      </c>
      <c r="H1200" s="55" t="str">
        <f t="shared" si="165"/>
        <v/>
      </c>
      <c r="I1200" s="11"/>
      <c r="J1200" s="157"/>
      <c r="K1200" s="11">
        <f t="shared" si="166"/>
        <v>0</v>
      </c>
      <c r="L1200" s="55" t="str">
        <f t="shared" si="167"/>
        <v/>
      </c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AA1200" s="59"/>
      <c r="AB1200" s="59"/>
      <c r="AC1200" s="59"/>
      <c r="AD1200" s="59"/>
      <c r="AE1200" s="59"/>
      <c r="AF1200" s="59"/>
      <c r="AG1200" s="59"/>
      <c r="AH1200" s="65"/>
      <c r="BF1200" s="65"/>
      <c r="BG1200" s="65"/>
      <c r="BI1200" s="65"/>
    </row>
    <row r="1201" spans="4:61">
      <c r="D1201" s="11" t="str">
        <f t="shared" si="168"/>
        <v/>
      </c>
      <c r="E1201" s="11" t="str">
        <f t="shared" si="162"/>
        <v/>
      </c>
      <c r="F1201" s="55" t="str">
        <f t="shared" si="163"/>
        <v/>
      </c>
      <c r="G1201" s="14" t="str">
        <f t="shared" si="164"/>
        <v/>
      </c>
      <c r="H1201" s="55" t="str">
        <f t="shared" si="165"/>
        <v/>
      </c>
      <c r="I1201" s="11"/>
      <c r="J1201" s="157"/>
      <c r="K1201" s="11">
        <f t="shared" si="166"/>
        <v>0</v>
      </c>
      <c r="L1201" s="55" t="str">
        <f t="shared" si="167"/>
        <v/>
      </c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AA1201" s="59"/>
      <c r="AB1201" s="59"/>
      <c r="AC1201" s="59"/>
      <c r="AD1201" s="59"/>
      <c r="AE1201" s="59"/>
      <c r="AF1201" s="59"/>
      <c r="AG1201" s="59"/>
      <c r="AH1201" s="65"/>
      <c r="BF1201" s="65"/>
      <c r="BG1201" s="65"/>
      <c r="BI1201" s="65"/>
    </row>
    <row r="1202" spans="4:61">
      <c r="D1202" s="11" t="str">
        <f t="shared" si="168"/>
        <v/>
      </c>
      <c r="E1202" s="11" t="str">
        <f t="shared" si="162"/>
        <v/>
      </c>
      <c r="F1202" s="55" t="str">
        <f t="shared" si="163"/>
        <v/>
      </c>
      <c r="G1202" s="14" t="str">
        <f t="shared" si="164"/>
        <v/>
      </c>
      <c r="H1202" s="55" t="str">
        <f t="shared" si="165"/>
        <v/>
      </c>
      <c r="I1202" s="11"/>
      <c r="J1202" s="157"/>
      <c r="K1202" s="11">
        <f t="shared" si="166"/>
        <v>0</v>
      </c>
      <c r="L1202" s="55" t="str">
        <f t="shared" si="167"/>
        <v/>
      </c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AA1202" s="59"/>
      <c r="AB1202" s="59"/>
      <c r="AC1202" s="59"/>
      <c r="AD1202" s="59"/>
      <c r="AE1202" s="59"/>
      <c r="AF1202" s="59"/>
      <c r="AG1202" s="59"/>
      <c r="AH1202" s="65"/>
      <c r="BF1202" s="65"/>
      <c r="BG1202" s="65"/>
      <c r="BI1202" s="65"/>
    </row>
    <row r="1203" spans="4:61">
      <c r="D1203" s="11" t="str">
        <f t="shared" si="168"/>
        <v/>
      </c>
      <c r="E1203" s="11" t="str">
        <f t="shared" si="162"/>
        <v/>
      </c>
      <c r="F1203" s="55" t="str">
        <f t="shared" si="163"/>
        <v/>
      </c>
      <c r="G1203" s="14" t="str">
        <f t="shared" si="164"/>
        <v/>
      </c>
      <c r="H1203" s="55" t="str">
        <f t="shared" si="165"/>
        <v/>
      </c>
      <c r="I1203" s="11"/>
      <c r="J1203" s="157"/>
      <c r="K1203" s="11">
        <f t="shared" si="166"/>
        <v>0</v>
      </c>
      <c r="L1203" s="55" t="str">
        <f t="shared" si="167"/>
        <v/>
      </c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AA1203" s="59"/>
      <c r="AB1203" s="59"/>
      <c r="AC1203" s="59"/>
      <c r="AD1203" s="59"/>
      <c r="AE1203" s="59"/>
      <c r="AF1203" s="59"/>
      <c r="AG1203" s="59"/>
      <c r="AH1203" s="65"/>
      <c r="BF1203" s="65"/>
      <c r="BG1203" s="65"/>
      <c r="BI1203" s="65"/>
    </row>
    <row r="1204" spans="4:61">
      <c r="D1204" s="11" t="str">
        <f t="shared" si="168"/>
        <v/>
      </c>
      <c r="E1204" s="11" t="str">
        <f t="shared" si="162"/>
        <v/>
      </c>
      <c r="F1204" s="55" t="str">
        <f t="shared" si="163"/>
        <v/>
      </c>
      <c r="G1204" s="14" t="str">
        <f t="shared" si="164"/>
        <v/>
      </c>
      <c r="H1204" s="55" t="str">
        <f t="shared" si="165"/>
        <v/>
      </c>
      <c r="I1204" s="11"/>
      <c r="J1204" s="157"/>
      <c r="K1204" s="11">
        <f t="shared" si="166"/>
        <v>0</v>
      </c>
      <c r="L1204" s="55" t="str">
        <f t="shared" si="167"/>
        <v/>
      </c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AA1204" s="59"/>
      <c r="AB1204" s="59"/>
      <c r="AC1204" s="59"/>
      <c r="AD1204" s="59"/>
      <c r="AE1204" s="59"/>
      <c r="AF1204" s="59"/>
      <c r="AG1204" s="59"/>
      <c r="AH1204" s="65"/>
      <c r="BF1204" s="65"/>
      <c r="BG1204" s="65"/>
      <c r="BI1204" s="65"/>
    </row>
    <row r="1205" spans="4:61">
      <c r="D1205" s="11" t="str">
        <f t="shared" si="168"/>
        <v/>
      </c>
      <c r="E1205" s="11" t="str">
        <f t="shared" si="162"/>
        <v/>
      </c>
      <c r="F1205" s="55" t="str">
        <f t="shared" si="163"/>
        <v/>
      </c>
      <c r="G1205" s="14" t="str">
        <f t="shared" si="164"/>
        <v/>
      </c>
      <c r="H1205" s="55" t="str">
        <f t="shared" si="165"/>
        <v/>
      </c>
      <c r="I1205" s="11"/>
      <c r="J1205" s="157"/>
      <c r="K1205" s="11">
        <f t="shared" si="166"/>
        <v>0</v>
      </c>
      <c r="L1205" s="55" t="str">
        <f t="shared" si="167"/>
        <v/>
      </c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AA1205" s="59"/>
      <c r="AB1205" s="59"/>
      <c r="AC1205" s="59"/>
      <c r="AD1205" s="59"/>
      <c r="AE1205" s="59"/>
      <c r="AF1205" s="59"/>
      <c r="AG1205" s="59"/>
      <c r="AH1205" s="65"/>
      <c r="BF1205" s="65"/>
      <c r="BG1205" s="65"/>
      <c r="BI1205" s="65"/>
    </row>
    <row r="1206" spans="4:61">
      <c r="D1206" s="11" t="str">
        <f t="shared" si="168"/>
        <v/>
      </c>
      <c r="E1206" s="11" t="str">
        <f t="shared" si="162"/>
        <v/>
      </c>
      <c r="F1206" s="55" t="str">
        <f t="shared" si="163"/>
        <v/>
      </c>
      <c r="G1206" s="14" t="str">
        <f t="shared" si="164"/>
        <v/>
      </c>
      <c r="H1206" s="55" t="str">
        <f t="shared" si="165"/>
        <v/>
      </c>
      <c r="I1206" s="11"/>
      <c r="J1206" s="157"/>
      <c r="K1206" s="11">
        <f t="shared" si="166"/>
        <v>0</v>
      </c>
      <c r="L1206" s="55" t="str">
        <f t="shared" si="167"/>
        <v/>
      </c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AA1206" s="59"/>
      <c r="AB1206" s="59"/>
      <c r="AC1206" s="59"/>
      <c r="AD1206" s="59"/>
      <c r="AE1206" s="59"/>
      <c r="AF1206" s="59"/>
      <c r="AG1206" s="59"/>
      <c r="AH1206" s="65"/>
      <c r="BF1206" s="65"/>
      <c r="BG1206" s="65"/>
      <c r="BI1206" s="65"/>
    </row>
    <row r="1207" spans="4:61">
      <c r="D1207" s="11" t="str">
        <f t="shared" si="168"/>
        <v/>
      </c>
      <c r="E1207" s="11" t="str">
        <f t="shared" si="162"/>
        <v/>
      </c>
      <c r="F1207" s="55" t="str">
        <f t="shared" si="163"/>
        <v/>
      </c>
      <c r="G1207" s="14" t="str">
        <f t="shared" si="164"/>
        <v/>
      </c>
      <c r="H1207" s="55" t="str">
        <f t="shared" si="165"/>
        <v/>
      </c>
      <c r="I1207" s="11"/>
      <c r="J1207" s="157"/>
      <c r="K1207" s="11">
        <f t="shared" si="166"/>
        <v>0</v>
      </c>
      <c r="L1207" s="55" t="str">
        <f t="shared" si="167"/>
        <v/>
      </c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AA1207" s="59"/>
      <c r="AB1207" s="59"/>
      <c r="AC1207" s="59"/>
      <c r="AD1207" s="59"/>
      <c r="AE1207" s="59"/>
      <c r="AF1207" s="59"/>
      <c r="AG1207" s="59"/>
      <c r="AH1207" s="65"/>
      <c r="BF1207" s="65"/>
      <c r="BG1207" s="65"/>
      <c r="BI1207" s="65"/>
    </row>
    <row r="1208" spans="4:61">
      <c r="D1208" s="11" t="str">
        <f t="shared" si="168"/>
        <v/>
      </c>
      <c r="E1208" s="11" t="str">
        <f t="shared" si="162"/>
        <v/>
      </c>
      <c r="F1208" s="55" t="str">
        <f t="shared" si="163"/>
        <v/>
      </c>
      <c r="G1208" s="14" t="str">
        <f t="shared" si="164"/>
        <v/>
      </c>
      <c r="H1208" s="55" t="str">
        <f t="shared" si="165"/>
        <v/>
      </c>
      <c r="I1208" s="11"/>
      <c r="J1208" s="157"/>
      <c r="K1208" s="11">
        <f t="shared" si="166"/>
        <v>0</v>
      </c>
      <c r="L1208" s="55" t="str">
        <f t="shared" si="167"/>
        <v/>
      </c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AA1208" s="59"/>
      <c r="AB1208" s="59"/>
      <c r="AC1208" s="59"/>
      <c r="AD1208" s="59"/>
      <c r="AE1208" s="59"/>
      <c r="AF1208" s="59"/>
      <c r="AG1208" s="59"/>
      <c r="AH1208" s="65"/>
      <c r="BF1208" s="65"/>
      <c r="BG1208" s="65"/>
      <c r="BI1208" s="65"/>
    </row>
    <row r="1209" spans="4:61">
      <c r="D1209" s="11" t="str">
        <f t="shared" si="168"/>
        <v/>
      </c>
      <c r="E1209" s="11" t="str">
        <f t="shared" si="162"/>
        <v/>
      </c>
      <c r="F1209" s="55" t="str">
        <f t="shared" si="163"/>
        <v/>
      </c>
      <c r="G1209" s="14" t="str">
        <f t="shared" si="164"/>
        <v/>
      </c>
      <c r="H1209" s="55" t="str">
        <f t="shared" si="165"/>
        <v/>
      </c>
      <c r="I1209" s="11"/>
      <c r="J1209" s="157"/>
      <c r="K1209" s="11">
        <f t="shared" si="166"/>
        <v>0</v>
      </c>
      <c r="L1209" s="55" t="str">
        <f t="shared" si="167"/>
        <v/>
      </c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AA1209" s="59"/>
      <c r="AB1209" s="59"/>
      <c r="AC1209" s="59"/>
      <c r="AD1209" s="59"/>
      <c r="AE1209" s="59"/>
      <c r="AF1209" s="59"/>
      <c r="AG1209" s="59"/>
      <c r="AH1209" s="65"/>
      <c r="BF1209" s="65"/>
      <c r="BG1209" s="65"/>
      <c r="BI1209" s="65"/>
    </row>
    <row r="1210" spans="4:61">
      <c r="D1210" s="11" t="str">
        <f t="shared" si="168"/>
        <v/>
      </c>
      <c r="E1210" s="11" t="str">
        <f t="shared" si="162"/>
        <v/>
      </c>
      <c r="F1210" s="55" t="str">
        <f t="shared" si="163"/>
        <v/>
      </c>
      <c r="G1210" s="14" t="str">
        <f t="shared" si="164"/>
        <v/>
      </c>
      <c r="H1210" s="55" t="str">
        <f t="shared" si="165"/>
        <v/>
      </c>
      <c r="I1210" s="11"/>
      <c r="J1210" s="157"/>
      <c r="K1210" s="11">
        <f t="shared" si="166"/>
        <v>0</v>
      </c>
      <c r="L1210" s="55" t="str">
        <f t="shared" si="167"/>
        <v/>
      </c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AA1210" s="59"/>
      <c r="AB1210" s="59"/>
      <c r="AC1210" s="59"/>
      <c r="AD1210" s="59"/>
      <c r="AE1210" s="59"/>
      <c r="AF1210" s="59"/>
      <c r="AG1210" s="59"/>
      <c r="AH1210" s="65"/>
      <c r="BF1210" s="65"/>
      <c r="BG1210" s="65"/>
      <c r="BI1210" s="65"/>
    </row>
    <row r="1211" spans="4:61">
      <c r="D1211" s="11" t="str">
        <f t="shared" si="168"/>
        <v/>
      </c>
      <c r="E1211" s="11" t="str">
        <f t="shared" si="162"/>
        <v/>
      </c>
      <c r="F1211" s="55" t="str">
        <f t="shared" si="163"/>
        <v/>
      </c>
      <c r="G1211" s="14" t="str">
        <f t="shared" si="164"/>
        <v/>
      </c>
      <c r="H1211" s="55" t="str">
        <f t="shared" si="165"/>
        <v/>
      </c>
      <c r="I1211" s="11"/>
      <c r="J1211" s="157"/>
      <c r="K1211" s="11">
        <f t="shared" si="166"/>
        <v>0</v>
      </c>
      <c r="L1211" s="55" t="str">
        <f t="shared" si="167"/>
        <v/>
      </c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AA1211" s="59"/>
      <c r="AB1211" s="59"/>
      <c r="AC1211" s="59"/>
      <c r="AD1211" s="59"/>
      <c r="AE1211" s="59"/>
      <c r="AF1211" s="59"/>
      <c r="AG1211" s="59"/>
      <c r="AH1211" s="65"/>
      <c r="BF1211" s="65"/>
      <c r="BG1211" s="65"/>
      <c r="BI1211" s="65"/>
    </row>
    <row r="1212" spans="4:61">
      <c r="D1212" s="11" t="str">
        <f t="shared" si="168"/>
        <v/>
      </c>
      <c r="E1212" s="11" t="str">
        <f t="shared" si="162"/>
        <v/>
      </c>
      <c r="F1212" s="55" t="str">
        <f t="shared" si="163"/>
        <v/>
      </c>
      <c r="G1212" s="14" t="str">
        <f t="shared" si="164"/>
        <v/>
      </c>
      <c r="H1212" s="55" t="str">
        <f t="shared" si="165"/>
        <v/>
      </c>
      <c r="I1212" s="11"/>
      <c r="J1212" s="157"/>
      <c r="K1212" s="11">
        <f t="shared" si="166"/>
        <v>0</v>
      </c>
      <c r="L1212" s="55" t="str">
        <f t="shared" si="167"/>
        <v/>
      </c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AA1212" s="59"/>
      <c r="AB1212" s="59"/>
      <c r="AC1212" s="59"/>
      <c r="AD1212" s="59"/>
      <c r="AE1212" s="59"/>
      <c r="AF1212" s="59"/>
      <c r="AG1212" s="59"/>
      <c r="AH1212" s="65"/>
      <c r="BF1212" s="65"/>
      <c r="BG1212" s="65"/>
      <c r="BI1212" s="65"/>
    </row>
    <row r="1213" spans="4:61">
      <c r="D1213" s="11" t="str">
        <f t="shared" si="168"/>
        <v/>
      </c>
      <c r="E1213" s="11" t="str">
        <f t="shared" si="162"/>
        <v/>
      </c>
      <c r="F1213" s="55" t="str">
        <f t="shared" si="163"/>
        <v/>
      </c>
      <c r="G1213" s="14" t="str">
        <f t="shared" si="164"/>
        <v/>
      </c>
      <c r="H1213" s="55" t="str">
        <f t="shared" si="165"/>
        <v/>
      </c>
      <c r="I1213" s="11"/>
      <c r="J1213" s="157"/>
      <c r="K1213" s="11">
        <f t="shared" si="166"/>
        <v>0</v>
      </c>
      <c r="L1213" s="55" t="str">
        <f t="shared" si="167"/>
        <v/>
      </c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AA1213" s="59"/>
      <c r="AB1213" s="59"/>
      <c r="AC1213" s="59"/>
      <c r="AD1213" s="59"/>
      <c r="AE1213" s="59"/>
      <c r="AF1213" s="59"/>
      <c r="AG1213" s="59"/>
      <c r="AH1213" s="65"/>
      <c r="BF1213" s="65"/>
      <c r="BG1213" s="65"/>
      <c r="BI1213" s="65"/>
    </row>
    <row r="1214" spans="4:61">
      <c r="D1214" s="11" t="str">
        <f t="shared" si="168"/>
        <v/>
      </c>
      <c r="E1214" s="11" t="str">
        <f t="shared" si="162"/>
        <v/>
      </c>
      <c r="F1214" s="55" t="str">
        <f t="shared" si="163"/>
        <v/>
      </c>
      <c r="G1214" s="14" t="str">
        <f t="shared" si="164"/>
        <v/>
      </c>
      <c r="H1214" s="55" t="str">
        <f t="shared" si="165"/>
        <v/>
      </c>
      <c r="I1214" s="11"/>
      <c r="J1214" s="157"/>
      <c r="K1214" s="11">
        <f t="shared" si="166"/>
        <v>0</v>
      </c>
      <c r="L1214" s="55" t="str">
        <f t="shared" si="167"/>
        <v/>
      </c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AA1214" s="59"/>
      <c r="AB1214" s="59"/>
      <c r="AC1214" s="59"/>
      <c r="AD1214" s="59"/>
      <c r="AE1214" s="59"/>
      <c r="AF1214" s="59"/>
      <c r="AG1214" s="59"/>
      <c r="AH1214" s="65"/>
      <c r="BF1214" s="65"/>
      <c r="BG1214" s="65"/>
      <c r="BI1214" s="65"/>
    </row>
    <row r="1215" spans="4:61">
      <c r="D1215" s="11" t="str">
        <f t="shared" si="168"/>
        <v/>
      </c>
      <c r="E1215" s="11" t="str">
        <f t="shared" si="162"/>
        <v/>
      </c>
      <c r="F1215" s="55" t="str">
        <f t="shared" si="163"/>
        <v/>
      </c>
      <c r="G1215" s="14" t="str">
        <f t="shared" si="164"/>
        <v/>
      </c>
      <c r="H1215" s="55" t="str">
        <f t="shared" si="165"/>
        <v/>
      </c>
      <c r="I1215" s="11"/>
      <c r="J1215" s="157"/>
      <c r="K1215" s="11">
        <f t="shared" si="166"/>
        <v>0</v>
      </c>
      <c r="L1215" s="55" t="str">
        <f t="shared" si="167"/>
        <v/>
      </c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AA1215" s="59"/>
      <c r="AB1215" s="59"/>
      <c r="AC1215" s="59"/>
      <c r="AD1215" s="59"/>
      <c r="AE1215" s="59"/>
      <c r="AF1215" s="59"/>
      <c r="AG1215" s="59"/>
      <c r="AH1215" s="65"/>
      <c r="BF1215" s="65"/>
      <c r="BG1215" s="65"/>
      <c r="BI1215" s="65"/>
    </row>
    <row r="1216" spans="4:61">
      <c r="D1216" s="11" t="str">
        <f t="shared" si="168"/>
        <v/>
      </c>
      <c r="E1216" s="11" t="str">
        <f t="shared" si="162"/>
        <v/>
      </c>
      <c r="F1216" s="55" t="str">
        <f t="shared" si="163"/>
        <v/>
      </c>
      <c r="G1216" s="14" t="str">
        <f t="shared" si="164"/>
        <v/>
      </c>
      <c r="H1216" s="55" t="str">
        <f t="shared" si="165"/>
        <v/>
      </c>
      <c r="I1216" s="11"/>
      <c r="J1216" s="157"/>
      <c r="K1216" s="11">
        <f t="shared" si="166"/>
        <v>0</v>
      </c>
      <c r="L1216" s="55" t="str">
        <f t="shared" si="167"/>
        <v/>
      </c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AA1216" s="59"/>
      <c r="AB1216" s="59"/>
      <c r="AC1216" s="59"/>
      <c r="AD1216" s="59"/>
      <c r="AE1216" s="59"/>
      <c r="AF1216" s="59"/>
      <c r="AG1216" s="59"/>
      <c r="AH1216" s="65"/>
      <c r="BF1216" s="65"/>
      <c r="BG1216" s="65"/>
      <c r="BI1216" s="65"/>
    </row>
    <row r="1217" spans="4:61">
      <c r="D1217" s="11" t="str">
        <f t="shared" si="168"/>
        <v/>
      </c>
      <c r="E1217" s="11" t="str">
        <f t="shared" si="162"/>
        <v/>
      </c>
      <c r="F1217" s="55" t="str">
        <f t="shared" si="163"/>
        <v/>
      </c>
      <c r="G1217" s="14" t="str">
        <f t="shared" si="164"/>
        <v/>
      </c>
      <c r="H1217" s="55" t="str">
        <f t="shared" si="165"/>
        <v/>
      </c>
      <c r="I1217" s="11"/>
      <c r="J1217" s="157"/>
      <c r="K1217" s="11">
        <f t="shared" si="166"/>
        <v>0</v>
      </c>
      <c r="L1217" s="55" t="str">
        <f t="shared" si="167"/>
        <v/>
      </c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AA1217" s="59"/>
      <c r="AB1217" s="59"/>
      <c r="AC1217" s="59"/>
      <c r="AD1217" s="59"/>
      <c r="AE1217" s="59"/>
      <c r="AF1217" s="59"/>
      <c r="AG1217" s="59"/>
      <c r="AH1217" s="65"/>
      <c r="BF1217" s="65"/>
      <c r="BG1217" s="65"/>
      <c r="BI1217" s="65"/>
    </row>
    <row r="1218" spans="4:61">
      <c r="D1218" s="11" t="str">
        <f t="shared" si="168"/>
        <v/>
      </c>
      <c r="E1218" s="11" t="str">
        <f t="shared" si="162"/>
        <v/>
      </c>
      <c r="F1218" s="55" t="str">
        <f t="shared" si="163"/>
        <v/>
      </c>
      <c r="G1218" s="14" t="str">
        <f t="shared" si="164"/>
        <v/>
      </c>
      <c r="H1218" s="55" t="str">
        <f t="shared" si="165"/>
        <v/>
      </c>
      <c r="I1218" s="11"/>
      <c r="J1218" s="157"/>
      <c r="K1218" s="11">
        <f t="shared" si="166"/>
        <v>0</v>
      </c>
      <c r="L1218" s="55" t="str">
        <f t="shared" si="167"/>
        <v/>
      </c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AA1218" s="59"/>
      <c r="AB1218" s="59"/>
      <c r="AC1218" s="59"/>
      <c r="AD1218" s="59"/>
      <c r="AE1218" s="59"/>
      <c r="AF1218" s="59"/>
      <c r="AG1218" s="59"/>
      <c r="AH1218" s="65"/>
      <c r="BF1218" s="65"/>
      <c r="BG1218" s="65"/>
      <c r="BI1218" s="65"/>
    </row>
    <row r="1219" spans="4:61">
      <c r="D1219" s="11" t="str">
        <f t="shared" si="168"/>
        <v/>
      </c>
      <c r="E1219" s="11" t="str">
        <f t="shared" si="162"/>
        <v/>
      </c>
      <c r="F1219" s="55" t="str">
        <f t="shared" si="163"/>
        <v/>
      </c>
      <c r="G1219" s="14" t="str">
        <f t="shared" si="164"/>
        <v/>
      </c>
      <c r="H1219" s="55" t="str">
        <f t="shared" si="165"/>
        <v/>
      </c>
      <c r="I1219" s="11"/>
      <c r="J1219" s="157"/>
      <c r="K1219" s="11">
        <f t="shared" si="166"/>
        <v>0</v>
      </c>
      <c r="L1219" s="55" t="str">
        <f t="shared" si="167"/>
        <v/>
      </c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AA1219" s="59"/>
      <c r="AB1219" s="59"/>
      <c r="AC1219" s="59"/>
      <c r="AD1219" s="59"/>
      <c r="AE1219" s="59"/>
      <c r="AF1219" s="59"/>
      <c r="AG1219" s="59"/>
      <c r="AH1219" s="65"/>
      <c r="BF1219" s="65"/>
      <c r="BG1219" s="65"/>
      <c r="BI1219" s="65"/>
    </row>
    <row r="1220" spans="4:61">
      <c r="D1220" s="11" t="str">
        <f t="shared" si="168"/>
        <v/>
      </c>
      <c r="E1220" s="11" t="str">
        <f t="shared" ref="E1220:E1283" si="169">IF(D1220="","",IF(ISERROR(INDEX($A$19:$B$28,MATCH(D1220,$A$19:$A$28,0),2)),0,INDEX($A$19:$B$28,MATCH(D1220,$A$19:$A$28,0),2)))</f>
        <v/>
      </c>
      <c r="F1220" s="55" t="str">
        <f t="shared" ref="F1220:F1283" si="170">IF(D1220="","",IF(emi&gt;(L1219*(1+rate/freq)),IF((L1219*(1+rate/freq))&lt;0,0,(L1219*(1+rate/freq))),emi))</f>
        <v/>
      </c>
      <c r="G1220" s="14" t="str">
        <f t="shared" ref="G1220:G1283" si="171">IF(D1220="","",IF(L1219&lt;0,0,L1219)*rate/freq)</f>
        <v/>
      </c>
      <c r="H1220" s="55" t="str">
        <f t="shared" si="165"/>
        <v/>
      </c>
      <c r="I1220" s="11"/>
      <c r="J1220" s="157"/>
      <c r="K1220" s="11">
        <f t="shared" si="166"/>
        <v>0</v>
      </c>
      <c r="L1220" s="55" t="str">
        <f t="shared" si="167"/>
        <v/>
      </c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AA1220" s="59"/>
      <c r="AB1220" s="59"/>
      <c r="AC1220" s="59"/>
      <c r="AD1220" s="59"/>
      <c r="AE1220" s="59"/>
      <c r="AF1220" s="59"/>
      <c r="AG1220" s="59"/>
      <c r="AH1220" s="65"/>
      <c r="BF1220" s="65"/>
      <c r="BG1220" s="65"/>
      <c r="BI1220" s="65"/>
    </row>
    <row r="1221" spans="4:61">
      <c r="D1221" s="11" t="str">
        <f t="shared" si="168"/>
        <v/>
      </c>
      <c r="E1221" s="11" t="str">
        <f t="shared" si="169"/>
        <v/>
      </c>
      <c r="F1221" s="55" t="str">
        <f t="shared" si="170"/>
        <v/>
      </c>
      <c r="G1221" s="14" t="str">
        <f t="shared" si="171"/>
        <v/>
      </c>
      <c r="H1221" s="55" t="str">
        <f t="shared" ref="H1221:H1284" si="172">IF(D1221="","",F1221-G1221)</f>
        <v/>
      </c>
      <c r="I1221" s="11"/>
      <c r="J1221" s="157"/>
      <c r="K1221" s="11">
        <f t="shared" ref="K1221:K1284" si="173">IF(L1220=0,0,J1221)</f>
        <v>0</v>
      </c>
      <c r="L1221" s="55" t="str">
        <f t="shared" ref="L1221:L1284" si="174">IF(D1221="","",IF(L1220&lt;=0,0,IF(L1220+E1221-H1221-I1221-K1221&lt;0,0,L1220+E1221-H1221-I1221-K1221)))</f>
        <v/>
      </c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AA1221" s="59"/>
      <c r="AB1221" s="59"/>
      <c r="AC1221" s="59"/>
      <c r="AD1221" s="59"/>
      <c r="AE1221" s="59"/>
      <c r="AF1221" s="59"/>
      <c r="AG1221" s="59"/>
      <c r="AH1221" s="65"/>
      <c r="BF1221" s="65"/>
      <c r="BG1221" s="65"/>
      <c r="BI1221" s="65"/>
    </row>
    <row r="1222" spans="4:61">
      <c r="D1222" s="11" t="str">
        <f t="shared" si="168"/>
        <v/>
      </c>
      <c r="E1222" s="11" t="str">
        <f t="shared" si="169"/>
        <v/>
      </c>
      <c r="F1222" s="55" t="str">
        <f t="shared" si="170"/>
        <v/>
      </c>
      <c r="G1222" s="14" t="str">
        <f t="shared" si="171"/>
        <v/>
      </c>
      <c r="H1222" s="55" t="str">
        <f t="shared" si="172"/>
        <v/>
      </c>
      <c r="I1222" s="11"/>
      <c r="J1222" s="157"/>
      <c r="K1222" s="11">
        <f t="shared" si="173"/>
        <v>0</v>
      </c>
      <c r="L1222" s="55" t="str">
        <f t="shared" si="174"/>
        <v/>
      </c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AA1222" s="59"/>
      <c r="AB1222" s="59"/>
      <c r="AC1222" s="59"/>
      <c r="AD1222" s="59"/>
      <c r="AE1222" s="59"/>
      <c r="AF1222" s="59"/>
      <c r="AG1222" s="59"/>
      <c r="AH1222" s="65"/>
      <c r="BF1222" s="65"/>
      <c r="BG1222" s="65"/>
      <c r="BI1222" s="65"/>
    </row>
    <row r="1223" spans="4:61">
      <c r="D1223" s="11" t="str">
        <f t="shared" si="168"/>
        <v/>
      </c>
      <c r="E1223" s="11" t="str">
        <f t="shared" si="169"/>
        <v/>
      </c>
      <c r="F1223" s="55" t="str">
        <f t="shared" si="170"/>
        <v/>
      </c>
      <c r="G1223" s="14" t="str">
        <f t="shared" si="171"/>
        <v/>
      </c>
      <c r="H1223" s="55" t="str">
        <f t="shared" si="172"/>
        <v/>
      </c>
      <c r="I1223" s="11"/>
      <c r="J1223" s="157"/>
      <c r="K1223" s="11">
        <f t="shared" si="173"/>
        <v>0</v>
      </c>
      <c r="L1223" s="55" t="str">
        <f t="shared" si="174"/>
        <v/>
      </c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AA1223" s="59"/>
      <c r="AB1223" s="59"/>
      <c r="AC1223" s="59"/>
      <c r="AD1223" s="59"/>
      <c r="AE1223" s="59"/>
      <c r="AF1223" s="59"/>
      <c r="AG1223" s="59"/>
      <c r="AH1223" s="65"/>
      <c r="BF1223" s="65"/>
      <c r="BG1223" s="65"/>
      <c r="BI1223" s="65"/>
    </row>
    <row r="1224" spans="4:61">
      <c r="D1224" s="11" t="str">
        <f t="shared" si="168"/>
        <v/>
      </c>
      <c r="E1224" s="11" t="str">
        <f t="shared" si="169"/>
        <v/>
      </c>
      <c r="F1224" s="55" t="str">
        <f t="shared" si="170"/>
        <v/>
      </c>
      <c r="G1224" s="14" t="str">
        <f t="shared" si="171"/>
        <v/>
      </c>
      <c r="H1224" s="55" t="str">
        <f t="shared" si="172"/>
        <v/>
      </c>
      <c r="I1224" s="11"/>
      <c r="J1224" s="157"/>
      <c r="K1224" s="11">
        <f t="shared" si="173"/>
        <v>0</v>
      </c>
      <c r="L1224" s="55" t="str">
        <f t="shared" si="174"/>
        <v/>
      </c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AA1224" s="59"/>
      <c r="AB1224" s="59"/>
      <c r="AC1224" s="59"/>
      <c r="AD1224" s="59"/>
      <c r="AE1224" s="59"/>
      <c r="AF1224" s="59"/>
      <c r="AG1224" s="59"/>
      <c r="AH1224" s="65"/>
      <c r="BF1224" s="65"/>
      <c r="BG1224" s="65"/>
      <c r="BI1224" s="65"/>
    </row>
    <row r="1225" spans="4:61">
      <c r="D1225" s="11" t="str">
        <f t="shared" si="168"/>
        <v/>
      </c>
      <c r="E1225" s="11" t="str">
        <f t="shared" si="169"/>
        <v/>
      </c>
      <c r="F1225" s="55" t="str">
        <f t="shared" si="170"/>
        <v/>
      </c>
      <c r="G1225" s="14" t="str">
        <f t="shared" si="171"/>
        <v/>
      </c>
      <c r="H1225" s="55" t="str">
        <f t="shared" si="172"/>
        <v/>
      </c>
      <c r="I1225" s="11"/>
      <c r="J1225" s="157"/>
      <c r="K1225" s="11">
        <f t="shared" si="173"/>
        <v>0</v>
      </c>
      <c r="L1225" s="55" t="str">
        <f t="shared" si="174"/>
        <v/>
      </c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AA1225" s="59"/>
      <c r="AB1225" s="59"/>
      <c r="AC1225" s="59"/>
      <c r="AD1225" s="59"/>
      <c r="AE1225" s="59"/>
      <c r="AF1225" s="59"/>
      <c r="AG1225" s="59"/>
      <c r="AH1225" s="65"/>
      <c r="BF1225" s="65"/>
      <c r="BG1225" s="65"/>
      <c r="BI1225" s="65"/>
    </row>
    <row r="1226" spans="4:61">
      <c r="D1226" s="11" t="str">
        <f t="shared" si="168"/>
        <v/>
      </c>
      <c r="E1226" s="11" t="str">
        <f t="shared" si="169"/>
        <v/>
      </c>
      <c r="F1226" s="55" t="str">
        <f t="shared" si="170"/>
        <v/>
      </c>
      <c r="G1226" s="14" t="str">
        <f t="shared" si="171"/>
        <v/>
      </c>
      <c r="H1226" s="55" t="str">
        <f t="shared" si="172"/>
        <v/>
      </c>
      <c r="I1226" s="11"/>
      <c r="J1226" s="157"/>
      <c r="K1226" s="11">
        <f t="shared" si="173"/>
        <v>0</v>
      </c>
      <c r="L1226" s="55" t="str">
        <f t="shared" si="174"/>
        <v/>
      </c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AA1226" s="59"/>
      <c r="AB1226" s="59"/>
      <c r="AC1226" s="59"/>
      <c r="AD1226" s="59"/>
      <c r="AE1226" s="59"/>
      <c r="AF1226" s="59"/>
      <c r="AG1226" s="59"/>
      <c r="AH1226" s="65"/>
      <c r="BF1226" s="65"/>
      <c r="BG1226" s="65"/>
      <c r="BI1226" s="65"/>
    </row>
    <row r="1227" spans="4:61">
      <c r="D1227" s="11" t="str">
        <f t="shared" si="168"/>
        <v/>
      </c>
      <c r="E1227" s="11" t="str">
        <f t="shared" si="169"/>
        <v/>
      </c>
      <c r="F1227" s="55" t="str">
        <f t="shared" si="170"/>
        <v/>
      </c>
      <c r="G1227" s="14" t="str">
        <f t="shared" si="171"/>
        <v/>
      </c>
      <c r="H1227" s="55" t="str">
        <f t="shared" si="172"/>
        <v/>
      </c>
      <c r="I1227" s="11"/>
      <c r="J1227" s="157"/>
      <c r="K1227" s="11">
        <f t="shared" si="173"/>
        <v>0</v>
      </c>
      <c r="L1227" s="55" t="str">
        <f t="shared" si="174"/>
        <v/>
      </c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AA1227" s="59"/>
      <c r="AB1227" s="59"/>
      <c r="AC1227" s="59"/>
      <c r="AD1227" s="59"/>
      <c r="AE1227" s="59"/>
      <c r="AF1227" s="59"/>
      <c r="AG1227" s="59"/>
      <c r="AH1227" s="65"/>
      <c r="BF1227" s="65"/>
      <c r="BG1227" s="65"/>
      <c r="BI1227" s="65"/>
    </row>
    <row r="1228" spans="4:61">
      <c r="D1228" s="11" t="str">
        <f t="shared" si="168"/>
        <v/>
      </c>
      <c r="E1228" s="11" t="str">
        <f t="shared" si="169"/>
        <v/>
      </c>
      <c r="F1228" s="55" t="str">
        <f t="shared" si="170"/>
        <v/>
      </c>
      <c r="G1228" s="14" t="str">
        <f t="shared" si="171"/>
        <v/>
      </c>
      <c r="H1228" s="55" t="str">
        <f t="shared" si="172"/>
        <v/>
      </c>
      <c r="I1228" s="11"/>
      <c r="J1228" s="157"/>
      <c r="K1228" s="11">
        <f t="shared" si="173"/>
        <v>0</v>
      </c>
      <c r="L1228" s="55" t="str">
        <f t="shared" si="174"/>
        <v/>
      </c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AA1228" s="59"/>
      <c r="AB1228" s="59"/>
      <c r="AC1228" s="59"/>
      <c r="AD1228" s="59"/>
      <c r="AE1228" s="59"/>
      <c r="AF1228" s="59"/>
      <c r="AG1228" s="59"/>
      <c r="AH1228" s="65"/>
      <c r="BF1228" s="65"/>
      <c r="BG1228" s="65"/>
      <c r="BI1228" s="65"/>
    </row>
    <row r="1229" spans="4:61">
      <c r="D1229" s="11" t="str">
        <f t="shared" si="168"/>
        <v/>
      </c>
      <c r="E1229" s="11" t="str">
        <f t="shared" si="169"/>
        <v/>
      </c>
      <c r="F1229" s="55" t="str">
        <f t="shared" si="170"/>
        <v/>
      </c>
      <c r="G1229" s="14" t="str">
        <f t="shared" si="171"/>
        <v/>
      </c>
      <c r="H1229" s="55" t="str">
        <f t="shared" si="172"/>
        <v/>
      </c>
      <c r="I1229" s="11"/>
      <c r="J1229" s="157"/>
      <c r="K1229" s="11">
        <f t="shared" si="173"/>
        <v>0</v>
      </c>
      <c r="L1229" s="55" t="str">
        <f t="shared" si="174"/>
        <v/>
      </c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AA1229" s="59"/>
      <c r="AB1229" s="59"/>
      <c r="AC1229" s="59"/>
      <c r="AD1229" s="59"/>
      <c r="AE1229" s="59"/>
      <c r="AF1229" s="59"/>
      <c r="AG1229" s="59"/>
      <c r="AH1229" s="65"/>
      <c r="BF1229" s="65"/>
      <c r="BG1229" s="65"/>
      <c r="BI1229" s="65"/>
    </row>
    <row r="1230" spans="4:61">
      <c r="D1230" s="11" t="str">
        <f t="shared" si="168"/>
        <v/>
      </c>
      <c r="E1230" s="11" t="str">
        <f t="shared" si="169"/>
        <v/>
      </c>
      <c r="F1230" s="55" t="str">
        <f t="shared" si="170"/>
        <v/>
      </c>
      <c r="G1230" s="14" t="str">
        <f t="shared" si="171"/>
        <v/>
      </c>
      <c r="H1230" s="55" t="str">
        <f t="shared" si="172"/>
        <v/>
      </c>
      <c r="I1230" s="11"/>
      <c r="J1230" s="157"/>
      <c r="K1230" s="11">
        <f t="shared" si="173"/>
        <v>0</v>
      </c>
      <c r="L1230" s="55" t="str">
        <f t="shared" si="174"/>
        <v/>
      </c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AA1230" s="59"/>
      <c r="AB1230" s="59"/>
      <c r="AC1230" s="59"/>
      <c r="AD1230" s="59"/>
      <c r="AE1230" s="59"/>
      <c r="AF1230" s="59"/>
      <c r="AG1230" s="59"/>
      <c r="AH1230" s="65"/>
      <c r="BF1230" s="65"/>
      <c r="BG1230" s="65"/>
      <c r="BI1230" s="65"/>
    </row>
    <row r="1231" spans="4:61">
      <c r="D1231" s="11" t="str">
        <f t="shared" si="168"/>
        <v/>
      </c>
      <c r="E1231" s="11" t="str">
        <f t="shared" si="169"/>
        <v/>
      </c>
      <c r="F1231" s="55" t="str">
        <f t="shared" si="170"/>
        <v/>
      </c>
      <c r="G1231" s="14" t="str">
        <f t="shared" si="171"/>
        <v/>
      </c>
      <c r="H1231" s="55" t="str">
        <f t="shared" si="172"/>
        <v/>
      </c>
      <c r="I1231" s="11"/>
      <c r="J1231" s="157"/>
      <c r="K1231" s="11">
        <f t="shared" si="173"/>
        <v>0</v>
      </c>
      <c r="L1231" s="55" t="str">
        <f t="shared" si="174"/>
        <v/>
      </c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AA1231" s="59"/>
      <c r="AB1231" s="59"/>
      <c r="AC1231" s="59"/>
      <c r="AD1231" s="59"/>
      <c r="AE1231" s="59"/>
      <c r="AF1231" s="59"/>
      <c r="AG1231" s="59"/>
      <c r="AH1231" s="65"/>
      <c r="BF1231" s="65"/>
      <c r="BG1231" s="65"/>
      <c r="BI1231" s="65"/>
    </row>
    <row r="1232" spans="4:61">
      <c r="D1232" s="11" t="str">
        <f t="shared" si="168"/>
        <v/>
      </c>
      <c r="E1232" s="11" t="str">
        <f t="shared" si="169"/>
        <v/>
      </c>
      <c r="F1232" s="55" t="str">
        <f t="shared" si="170"/>
        <v/>
      </c>
      <c r="G1232" s="14" t="str">
        <f t="shared" si="171"/>
        <v/>
      </c>
      <c r="H1232" s="55" t="str">
        <f t="shared" si="172"/>
        <v/>
      </c>
      <c r="I1232" s="11"/>
      <c r="J1232" s="157"/>
      <c r="K1232" s="11">
        <f t="shared" si="173"/>
        <v>0</v>
      </c>
      <c r="L1232" s="55" t="str">
        <f t="shared" si="174"/>
        <v/>
      </c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AA1232" s="59"/>
      <c r="AB1232" s="59"/>
      <c r="AC1232" s="59"/>
      <c r="AD1232" s="59"/>
      <c r="AE1232" s="59"/>
      <c r="AF1232" s="59"/>
      <c r="AG1232" s="59"/>
      <c r="AH1232" s="65"/>
      <c r="BF1232" s="65"/>
      <c r="BG1232" s="65"/>
      <c r="BI1232" s="65"/>
    </row>
    <row r="1233" spans="4:61">
      <c r="D1233" s="11" t="str">
        <f t="shared" si="168"/>
        <v/>
      </c>
      <c r="E1233" s="11" t="str">
        <f t="shared" si="169"/>
        <v/>
      </c>
      <c r="F1233" s="55" t="str">
        <f t="shared" si="170"/>
        <v/>
      </c>
      <c r="G1233" s="14" t="str">
        <f t="shared" si="171"/>
        <v/>
      </c>
      <c r="H1233" s="55" t="str">
        <f t="shared" si="172"/>
        <v/>
      </c>
      <c r="I1233" s="11"/>
      <c r="J1233" s="157"/>
      <c r="K1233" s="11">
        <f t="shared" si="173"/>
        <v>0</v>
      </c>
      <c r="L1233" s="55" t="str">
        <f t="shared" si="174"/>
        <v/>
      </c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AA1233" s="59"/>
      <c r="AB1233" s="59"/>
      <c r="AC1233" s="59"/>
      <c r="AD1233" s="59"/>
      <c r="AE1233" s="59"/>
      <c r="AF1233" s="59"/>
      <c r="AG1233" s="59"/>
      <c r="AH1233" s="65"/>
      <c r="BF1233" s="65"/>
      <c r="BG1233" s="65"/>
      <c r="BI1233" s="65"/>
    </row>
    <row r="1234" spans="4:61">
      <c r="D1234" s="11" t="str">
        <f t="shared" si="168"/>
        <v/>
      </c>
      <c r="E1234" s="11" t="str">
        <f t="shared" si="169"/>
        <v/>
      </c>
      <c r="F1234" s="55" t="str">
        <f t="shared" si="170"/>
        <v/>
      </c>
      <c r="G1234" s="14" t="str">
        <f t="shared" si="171"/>
        <v/>
      </c>
      <c r="H1234" s="55" t="str">
        <f t="shared" si="172"/>
        <v/>
      </c>
      <c r="I1234" s="11"/>
      <c r="J1234" s="157"/>
      <c r="K1234" s="11">
        <f t="shared" si="173"/>
        <v>0</v>
      </c>
      <c r="L1234" s="55" t="str">
        <f t="shared" si="174"/>
        <v/>
      </c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AA1234" s="59"/>
      <c r="AB1234" s="59"/>
      <c r="AC1234" s="59"/>
      <c r="AD1234" s="59"/>
      <c r="AE1234" s="59"/>
      <c r="AF1234" s="59"/>
      <c r="AG1234" s="59"/>
      <c r="AH1234" s="65"/>
      <c r="BF1234" s="65"/>
      <c r="BG1234" s="65"/>
      <c r="BI1234" s="65"/>
    </row>
    <row r="1235" spans="4:61">
      <c r="D1235" s="11" t="str">
        <f t="shared" si="168"/>
        <v/>
      </c>
      <c r="E1235" s="11" t="str">
        <f t="shared" si="169"/>
        <v/>
      </c>
      <c r="F1235" s="55" t="str">
        <f t="shared" si="170"/>
        <v/>
      </c>
      <c r="G1235" s="14" t="str">
        <f t="shared" si="171"/>
        <v/>
      </c>
      <c r="H1235" s="55" t="str">
        <f t="shared" si="172"/>
        <v/>
      </c>
      <c r="I1235" s="11"/>
      <c r="J1235" s="157"/>
      <c r="K1235" s="11">
        <f t="shared" si="173"/>
        <v>0</v>
      </c>
      <c r="L1235" s="55" t="str">
        <f t="shared" si="174"/>
        <v/>
      </c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AA1235" s="59"/>
      <c r="AB1235" s="59"/>
      <c r="AC1235" s="59"/>
      <c r="AD1235" s="59"/>
      <c r="AE1235" s="59"/>
      <c r="AF1235" s="59"/>
      <c r="AG1235" s="59"/>
      <c r="AH1235" s="65"/>
      <c r="BF1235" s="65"/>
      <c r="BG1235" s="65"/>
      <c r="BI1235" s="65"/>
    </row>
    <row r="1236" spans="4:61">
      <c r="D1236" s="11" t="str">
        <f t="shared" si="168"/>
        <v/>
      </c>
      <c r="E1236" s="11" t="str">
        <f t="shared" si="169"/>
        <v/>
      </c>
      <c r="F1236" s="55" t="str">
        <f t="shared" si="170"/>
        <v/>
      </c>
      <c r="G1236" s="14" t="str">
        <f t="shared" si="171"/>
        <v/>
      </c>
      <c r="H1236" s="55" t="str">
        <f t="shared" si="172"/>
        <v/>
      </c>
      <c r="I1236" s="11"/>
      <c r="J1236" s="157"/>
      <c r="K1236" s="11">
        <f t="shared" si="173"/>
        <v>0</v>
      </c>
      <c r="L1236" s="55" t="str">
        <f t="shared" si="174"/>
        <v/>
      </c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AA1236" s="59"/>
      <c r="AB1236" s="59"/>
      <c r="AC1236" s="59"/>
      <c r="AD1236" s="59"/>
      <c r="AE1236" s="59"/>
      <c r="AF1236" s="59"/>
      <c r="AG1236" s="59"/>
      <c r="AH1236" s="65"/>
      <c r="BF1236" s="65"/>
      <c r="BG1236" s="65"/>
      <c r="BI1236" s="65"/>
    </row>
    <row r="1237" spans="4:61">
      <c r="D1237" s="11" t="str">
        <f t="shared" si="168"/>
        <v/>
      </c>
      <c r="E1237" s="11" t="str">
        <f t="shared" si="169"/>
        <v/>
      </c>
      <c r="F1237" s="55" t="str">
        <f t="shared" si="170"/>
        <v/>
      </c>
      <c r="G1237" s="14" t="str">
        <f t="shared" si="171"/>
        <v/>
      </c>
      <c r="H1237" s="55" t="str">
        <f t="shared" si="172"/>
        <v/>
      </c>
      <c r="I1237" s="11"/>
      <c r="J1237" s="157"/>
      <c r="K1237" s="11">
        <f t="shared" si="173"/>
        <v>0</v>
      </c>
      <c r="L1237" s="55" t="str">
        <f t="shared" si="174"/>
        <v/>
      </c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AA1237" s="59"/>
      <c r="AB1237" s="59"/>
      <c r="AC1237" s="59"/>
      <c r="AD1237" s="59"/>
      <c r="AE1237" s="59"/>
      <c r="AF1237" s="59"/>
      <c r="AG1237" s="59"/>
      <c r="AH1237" s="65"/>
      <c r="BF1237" s="65"/>
      <c r="BG1237" s="65"/>
      <c r="BI1237" s="65"/>
    </row>
    <row r="1238" spans="4:61">
      <c r="D1238" s="11" t="str">
        <f t="shared" si="168"/>
        <v/>
      </c>
      <c r="E1238" s="11" t="str">
        <f t="shared" si="169"/>
        <v/>
      </c>
      <c r="F1238" s="55" t="str">
        <f t="shared" si="170"/>
        <v/>
      </c>
      <c r="G1238" s="14" t="str">
        <f t="shared" si="171"/>
        <v/>
      </c>
      <c r="H1238" s="55" t="str">
        <f t="shared" si="172"/>
        <v/>
      </c>
      <c r="I1238" s="11"/>
      <c r="J1238" s="157"/>
      <c r="K1238" s="11">
        <f t="shared" si="173"/>
        <v>0</v>
      </c>
      <c r="L1238" s="55" t="str">
        <f t="shared" si="174"/>
        <v/>
      </c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AA1238" s="59"/>
      <c r="AB1238" s="59"/>
      <c r="AC1238" s="59"/>
      <c r="AD1238" s="59"/>
      <c r="AE1238" s="59"/>
      <c r="AF1238" s="59"/>
      <c r="AG1238" s="59"/>
      <c r="AH1238" s="65"/>
      <c r="BF1238" s="65"/>
      <c r="BG1238" s="65"/>
      <c r="BI1238" s="65"/>
    </row>
    <row r="1239" spans="4:61">
      <c r="D1239" s="11" t="str">
        <f t="shared" si="168"/>
        <v/>
      </c>
      <c r="E1239" s="11" t="str">
        <f t="shared" si="169"/>
        <v/>
      </c>
      <c r="F1239" s="55" t="str">
        <f t="shared" si="170"/>
        <v/>
      </c>
      <c r="G1239" s="14" t="str">
        <f t="shared" si="171"/>
        <v/>
      </c>
      <c r="H1239" s="55" t="str">
        <f t="shared" si="172"/>
        <v/>
      </c>
      <c r="I1239" s="11"/>
      <c r="J1239" s="157"/>
      <c r="K1239" s="11">
        <f t="shared" si="173"/>
        <v>0</v>
      </c>
      <c r="L1239" s="55" t="str">
        <f t="shared" si="174"/>
        <v/>
      </c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AA1239" s="59"/>
      <c r="AB1239" s="59"/>
      <c r="AC1239" s="59"/>
      <c r="AD1239" s="59"/>
      <c r="AE1239" s="59"/>
      <c r="AF1239" s="59"/>
      <c r="AG1239" s="59"/>
      <c r="AH1239" s="65"/>
      <c r="BF1239" s="65"/>
      <c r="BG1239" s="65"/>
      <c r="BI1239" s="65"/>
    </row>
    <row r="1240" spans="4:61">
      <c r="D1240" s="11" t="str">
        <f t="shared" si="168"/>
        <v/>
      </c>
      <c r="E1240" s="11" t="str">
        <f t="shared" si="169"/>
        <v/>
      </c>
      <c r="F1240" s="55" t="str">
        <f t="shared" si="170"/>
        <v/>
      </c>
      <c r="G1240" s="14" t="str">
        <f t="shared" si="171"/>
        <v/>
      </c>
      <c r="H1240" s="55" t="str">
        <f t="shared" si="172"/>
        <v/>
      </c>
      <c r="I1240" s="11"/>
      <c r="J1240" s="157"/>
      <c r="K1240" s="11">
        <f t="shared" si="173"/>
        <v>0</v>
      </c>
      <c r="L1240" s="55" t="str">
        <f t="shared" si="174"/>
        <v/>
      </c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AA1240" s="59"/>
      <c r="AB1240" s="59"/>
      <c r="AC1240" s="59"/>
      <c r="AD1240" s="59"/>
      <c r="AE1240" s="59"/>
      <c r="AF1240" s="59"/>
      <c r="AG1240" s="59"/>
      <c r="AH1240" s="65"/>
      <c r="BF1240" s="65"/>
      <c r="BG1240" s="65"/>
      <c r="BI1240" s="65"/>
    </row>
    <row r="1241" spans="4:61">
      <c r="D1241" s="11" t="str">
        <f t="shared" si="168"/>
        <v/>
      </c>
      <c r="E1241" s="11" t="str">
        <f t="shared" si="169"/>
        <v/>
      </c>
      <c r="F1241" s="55" t="str">
        <f t="shared" si="170"/>
        <v/>
      </c>
      <c r="G1241" s="14" t="str">
        <f t="shared" si="171"/>
        <v/>
      </c>
      <c r="H1241" s="55" t="str">
        <f t="shared" si="172"/>
        <v/>
      </c>
      <c r="I1241" s="11"/>
      <c r="J1241" s="157"/>
      <c r="K1241" s="11">
        <f t="shared" si="173"/>
        <v>0</v>
      </c>
      <c r="L1241" s="55" t="str">
        <f t="shared" si="174"/>
        <v/>
      </c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AA1241" s="59"/>
      <c r="AB1241" s="59"/>
      <c r="AC1241" s="59"/>
      <c r="AD1241" s="59"/>
      <c r="AE1241" s="59"/>
      <c r="AF1241" s="59"/>
      <c r="AG1241" s="59"/>
      <c r="AH1241" s="65"/>
      <c r="BF1241" s="65"/>
      <c r="BG1241" s="65"/>
      <c r="BI1241" s="65"/>
    </row>
    <row r="1242" spans="4:61">
      <c r="D1242" s="11" t="str">
        <f t="shared" si="168"/>
        <v/>
      </c>
      <c r="E1242" s="11" t="str">
        <f t="shared" si="169"/>
        <v/>
      </c>
      <c r="F1242" s="55" t="str">
        <f t="shared" si="170"/>
        <v/>
      </c>
      <c r="G1242" s="14" t="str">
        <f t="shared" si="171"/>
        <v/>
      </c>
      <c r="H1242" s="55" t="str">
        <f t="shared" si="172"/>
        <v/>
      </c>
      <c r="I1242" s="11"/>
      <c r="J1242" s="157"/>
      <c r="K1242" s="11">
        <f t="shared" si="173"/>
        <v>0</v>
      </c>
      <c r="L1242" s="55" t="str">
        <f t="shared" si="174"/>
        <v/>
      </c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AA1242" s="59"/>
      <c r="AB1242" s="59"/>
      <c r="AC1242" s="59"/>
      <c r="AD1242" s="59"/>
      <c r="AE1242" s="59"/>
      <c r="AF1242" s="59"/>
      <c r="AG1242" s="59"/>
      <c r="AH1242" s="65"/>
      <c r="BF1242" s="65"/>
      <c r="BG1242" s="65"/>
      <c r="BI1242" s="65"/>
    </row>
    <row r="1243" spans="4:61">
      <c r="D1243" s="11" t="str">
        <f t="shared" si="168"/>
        <v/>
      </c>
      <c r="E1243" s="11" t="str">
        <f t="shared" si="169"/>
        <v/>
      </c>
      <c r="F1243" s="55" t="str">
        <f t="shared" si="170"/>
        <v/>
      </c>
      <c r="G1243" s="14" t="str">
        <f t="shared" si="171"/>
        <v/>
      </c>
      <c r="H1243" s="55" t="str">
        <f t="shared" si="172"/>
        <v/>
      </c>
      <c r="I1243" s="11"/>
      <c r="J1243" s="157"/>
      <c r="K1243" s="11">
        <f t="shared" si="173"/>
        <v>0</v>
      </c>
      <c r="L1243" s="55" t="str">
        <f t="shared" si="174"/>
        <v/>
      </c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AA1243" s="59"/>
      <c r="AB1243" s="59"/>
      <c r="AC1243" s="59"/>
      <c r="AD1243" s="59"/>
      <c r="AE1243" s="59"/>
      <c r="AF1243" s="59"/>
      <c r="AG1243" s="59"/>
      <c r="AH1243" s="65"/>
      <c r="BF1243" s="65"/>
      <c r="BG1243" s="65"/>
      <c r="BI1243" s="65"/>
    </row>
    <row r="1244" spans="4:61">
      <c r="D1244" s="11" t="str">
        <f t="shared" si="168"/>
        <v/>
      </c>
      <c r="E1244" s="11" t="str">
        <f t="shared" si="169"/>
        <v/>
      </c>
      <c r="F1244" s="55" t="str">
        <f t="shared" si="170"/>
        <v/>
      </c>
      <c r="G1244" s="14" t="str">
        <f t="shared" si="171"/>
        <v/>
      </c>
      <c r="H1244" s="55" t="str">
        <f t="shared" si="172"/>
        <v/>
      </c>
      <c r="I1244" s="11"/>
      <c r="J1244" s="157"/>
      <c r="K1244" s="11">
        <f t="shared" si="173"/>
        <v>0</v>
      </c>
      <c r="L1244" s="55" t="str">
        <f t="shared" si="174"/>
        <v/>
      </c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AA1244" s="59"/>
      <c r="AB1244" s="59"/>
      <c r="AC1244" s="59"/>
      <c r="AD1244" s="59"/>
      <c r="AE1244" s="59"/>
      <c r="AF1244" s="59"/>
      <c r="AG1244" s="59"/>
      <c r="AH1244" s="65"/>
      <c r="BF1244" s="65"/>
      <c r="BG1244" s="65"/>
      <c r="BI1244" s="65"/>
    </row>
    <row r="1245" spans="4:61">
      <c r="D1245" s="11" t="str">
        <f t="shared" si="168"/>
        <v/>
      </c>
      <c r="E1245" s="11" t="str">
        <f t="shared" si="169"/>
        <v/>
      </c>
      <c r="F1245" s="55" t="str">
        <f t="shared" si="170"/>
        <v/>
      </c>
      <c r="G1245" s="14" t="str">
        <f t="shared" si="171"/>
        <v/>
      </c>
      <c r="H1245" s="55" t="str">
        <f t="shared" si="172"/>
        <v/>
      </c>
      <c r="I1245" s="11"/>
      <c r="J1245" s="157"/>
      <c r="K1245" s="11">
        <f t="shared" si="173"/>
        <v>0</v>
      </c>
      <c r="L1245" s="55" t="str">
        <f t="shared" si="174"/>
        <v/>
      </c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AA1245" s="59"/>
      <c r="AB1245" s="59"/>
      <c r="AC1245" s="59"/>
      <c r="AD1245" s="59"/>
      <c r="AE1245" s="59"/>
      <c r="AF1245" s="59"/>
      <c r="AG1245" s="59"/>
      <c r="AH1245" s="65"/>
      <c r="BF1245" s="65"/>
      <c r="BG1245" s="65"/>
      <c r="BI1245" s="65"/>
    </row>
    <row r="1246" spans="4:61">
      <c r="D1246" s="11" t="str">
        <f t="shared" si="168"/>
        <v/>
      </c>
      <c r="E1246" s="11" t="str">
        <f t="shared" si="169"/>
        <v/>
      </c>
      <c r="F1246" s="55" t="str">
        <f t="shared" si="170"/>
        <v/>
      </c>
      <c r="G1246" s="14" t="str">
        <f t="shared" si="171"/>
        <v/>
      </c>
      <c r="H1246" s="55" t="str">
        <f t="shared" si="172"/>
        <v/>
      </c>
      <c r="I1246" s="11"/>
      <c r="J1246" s="157"/>
      <c r="K1246" s="11">
        <f t="shared" si="173"/>
        <v>0</v>
      </c>
      <c r="L1246" s="55" t="str">
        <f t="shared" si="174"/>
        <v/>
      </c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AA1246" s="59"/>
      <c r="AB1246" s="59"/>
      <c r="AC1246" s="59"/>
      <c r="AD1246" s="59"/>
      <c r="AE1246" s="59"/>
      <c r="AF1246" s="59"/>
      <c r="AG1246" s="59"/>
      <c r="AH1246" s="65"/>
      <c r="BF1246" s="65"/>
      <c r="BG1246" s="65"/>
      <c r="BI1246" s="65"/>
    </row>
    <row r="1247" spans="4:61">
      <c r="D1247" s="11" t="str">
        <f t="shared" si="168"/>
        <v/>
      </c>
      <c r="E1247" s="11" t="str">
        <f t="shared" si="169"/>
        <v/>
      </c>
      <c r="F1247" s="55" t="str">
        <f t="shared" si="170"/>
        <v/>
      </c>
      <c r="G1247" s="14" t="str">
        <f t="shared" si="171"/>
        <v/>
      </c>
      <c r="H1247" s="55" t="str">
        <f t="shared" si="172"/>
        <v/>
      </c>
      <c r="I1247" s="11"/>
      <c r="J1247" s="157"/>
      <c r="K1247" s="11">
        <f t="shared" si="173"/>
        <v>0</v>
      </c>
      <c r="L1247" s="55" t="str">
        <f t="shared" si="174"/>
        <v/>
      </c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AA1247" s="59"/>
      <c r="AB1247" s="59"/>
      <c r="AC1247" s="59"/>
      <c r="AD1247" s="59"/>
      <c r="AE1247" s="59"/>
      <c r="AF1247" s="59"/>
      <c r="AG1247" s="59"/>
      <c r="AH1247" s="65"/>
      <c r="BF1247" s="65"/>
      <c r="BG1247" s="65"/>
      <c r="BI1247" s="65"/>
    </row>
    <row r="1248" spans="4:61">
      <c r="D1248" s="11" t="str">
        <f t="shared" si="168"/>
        <v/>
      </c>
      <c r="E1248" s="11" t="str">
        <f t="shared" si="169"/>
        <v/>
      </c>
      <c r="F1248" s="55" t="str">
        <f t="shared" si="170"/>
        <v/>
      </c>
      <c r="G1248" s="14" t="str">
        <f t="shared" si="171"/>
        <v/>
      </c>
      <c r="H1248" s="55" t="str">
        <f t="shared" si="172"/>
        <v/>
      </c>
      <c r="I1248" s="11"/>
      <c r="J1248" s="157"/>
      <c r="K1248" s="11">
        <f t="shared" si="173"/>
        <v>0</v>
      </c>
      <c r="L1248" s="55" t="str">
        <f t="shared" si="174"/>
        <v/>
      </c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AA1248" s="59"/>
      <c r="AB1248" s="59"/>
      <c r="AC1248" s="59"/>
      <c r="AD1248" s="59"/>
      <c r="AE1248" s="59"/>
      <c r="AF1248" s="59"/>
      <c r="AG1248" s="59"/>
      <c r="AH1248" s="65"/>
      <c r="BF1248" s="65"/>
      <c r="BG1248" s="65"/>
      <c r="BI1248" s="65"/>
    </row>
    <row r="1249" spans="4:61">
      <c r="D1249" s="11" t="str">
        <f t="shared" si="168"/>
        <v/>
      </c>
      <c r="E1249" s="11" t="str">
        <f t="shared" si="169"/>
        <v/>
      </c>
      <c r="F1249" s="55" t="str">
        <f t="shared" si="170"/>
        <v/>
      </c>
      <c r="G1249" s="14" t="str">
        <f t="shared" si="171"/>
        <v/>
      </c>
      <c r="H1249" s="55" t="str">
        <f t="shared" si="172"/>
        <v/>
      </c>
      <c r="I1249" s="11"/>
      <c r="J1249" s="157"/>
      <c r="K1249" s="11">
        <f t="shared" si="173"/>
        <v>0</v>
      </c>
      <c r="L1249" s="55" t="str">
        <f t="shared" si="174"/>
        <v/>
      </c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AA1249" s="59"/>
      <c r="AB1249" s="59"/>
      <c r="AC1249" s="59"/>
      <c r="AD1249" s="59"/>
      <c r="AE1249" s="59"/>
      <c r="AF1249" s="59"/>
      <c r="AG1249" s="59"/>
      <c r="AH1249" s="65"/>
      <c r="BF1249" s="65"/>
      <c r="BG1249" s="65"/>
      <c r="BI1249" s="65"/>
    </row>
    <row r="1250" spans="4:61">
      <c r="D1250" s="11" t="str">
        <f t="shared" si="168"/>
        <v/>
      </c>
      <c r="E1250" s="11" t="str">
        <f t="shared" si="169"/>
        <v/>
      </c>
      <c r="F1250" s="55" t="str">
        <f t="shared" si="170"/>
        <v/>
      </c>
      <c r="G1250" s="14" t="str">
        <f t="shared" si="171"/>
        <v/>
      </c>
      <c r="H1250" s="55" t="str">
        <f t="shared" si="172"/>
        <v/>
      </c>
      <c r="I1250" s="11"/>
      <c r="J1250" s="157"/>
      <c r="K1250" s="11">
        <f t="shared" si="173"/>
        <v>0</v>
      </c>
      <c r="L1250" s="55" t="str">
        <f t="shared" si="174"/>
        <v/>
      </c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AA1250" s="59"/>
      <c r="AB1250" s="59"/>
      <c r="AC1250" s="59"/>
      <c r="AD1250" s="59"/>
      <c r="AE1250" s="59"/>
      <c r="AF1250" s="59"/>
      <c r="AG1250" s="59"/>
      <c r="AH1250" s="65"/>
      <c r="BF1250" s="65"/>
      <c r="BG1250" s="65"/>
      <c r="BI1250" s="65"/>
    </row>
    <row r="1251" spans="4:61">
      <c r="D1251" s="11" t="str">
        <f t="shared" si="168"/>
        <v/>
      </c>
      <c r="E1251" s="11" t="str">
        <f t="shared" si="169"/>
        <v/>
      </c>
      <c r="F1251" s="55" t="str">
        <f t="shared" si="170"/>
        <v/>
      </c>
      <c r="G1251" s="14" t="str">
        <f t="shared" si="171"/>
        <v/>
      </c>
      <c r="H1251" s="55" t="str">
        <f t="shared" si="172"/>
        <v/>
      </c>
      <c r="I1251" s="11"/>
      <c r="J1251" s="157"/>
      <c r="K1251" s="11">
        <f t="shared" si="173"/>
        <v>0</v>
      </c>
      <c r="L1251" s="55" t="str">
        <f t="shared" si="174"/>
        <v/>
      </c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AA1251" s="59"/>
      <c r="AB1251" s="59"/>
      <c r="AC1251" s="59"/>
      <c r="AD1251" s="59"/>
      <c r="AE1251" s="59"/>
      <c r="AF1251" s="59"/>
      <c r="AG1251" s="59"/>
      <c r="AH1251" s="65"/>
      <c r="BF1251" s="65"/>
      <c r="BG1251" s="65"/>
      <c r="BI1251" s="65"/>
    </row>
    <row r="1252" spans="4:61">
      <c r="D1252" s="11" t="str">
        <f t="shared" si="168"/>
        <v/>
      </c>
      <c r="E1252" s="11" t="str">
        <f t="shared" si="169"/>
        <v/>
      </c>
      <c r="F1252" s="55" t="str">
        <f t="shared" si="170"/>
        <v/>
      </c>
      <c r="G1252" s="14" t="str">
        <f t="shared" si="171"/>
        <v/>
      </c>
      <c r="H1252" s="55" t="str">
        <f t="shared" si="172"/>
        <v/>
      </c>
      <c r="I1252" s="11"/>
      <c r="J1252" s="157"/>
      <c r="K1252" s="11">
        <f t="shared" si="173"/>
        <v>0</v>
      </c>
      <c r="L1252" s="55" t="str">
        <f t="shared" si="174"/>
        <v/>
      </c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AA1252" s="59"/>
      <c r="AB1252" s="59"/>
      <c r="AC1252" s="59"/>
      <c r="AD1252" s="59"/>
      <c r="AE1252" s="59"/>
      <c r="AF1252" s="59"/>
      <c r="AG1252" s="59"/>
      <c r="AH1252" s="65"/>
      <c r="BF1252" s="65"/>
      <c r="BG1252" s="65"/>
      <c r="BI1252" s="65"/>
    </row>
    <row r="1253" spans="4:61">
      <c r="D1253" s="11" t="str">
        <f t="shared" ref="D1253:D1316" si="175">IF(D1252&lt;term*freq,D1252+1,"")</f>
        <v/>
      </c>
      <c r="E1253" s="11" t="str">
        <f t="shared" si="169"/>
        <v/>
      </c>
      <c r="F1253" s="55" t="str">
        <f t="shared" si="170"/>
        <v/>
      </c>
      <c r="G1253" s="14" t="str">
        <f t="shared" si="171"/>
        <v/>
      </c>
      <c r="H1253" s="55" t="str">
        <f t="shared" si="172"/>
        <v/>
      </c>
      <c r="I1253" s="11"/>
      <c r="J1253" s="157"/>
      <c r="K1253" s="11">
        <f t="shared" si="173"/>
        <v>0</v>
      </c>
      <c r="L1253" s="55" t="str">
        <f t="shared" si="174"/>
        <v/>
      </c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AA1253" s="59"/>
      <c r="AB1253" s="59"/>
      <c r="AC1253" s="59"/>
      <c r="AD1253" s="59"/>
      <c r="AE1253" s="59"/>
      <c r="AF1253" s="59"/>
      <c r="AG1253" s="59"/>
      <c r="AH1253" s="65"/>
      <c r="BF1253" s="65"/>
      <c r="BG1253" s="65"/>
      <c r="BI1253" s="65"/>
    </row>
    <row r="1254" spans="4:61">
      <c r="D1254" s="11" t="str">
        <f t="shared" si="175"/>
        <v/>
      </c>
      <c r="E1254" s="11" t="str">
        <f t="shared" si="169"/>
        <v/>
      </c>
      <c r="F1254" s="55" t="str">
        <f t="shared" si="170"/>
        <v/>
      </c>
      <c r="G1254" s="14" t="str">
        <f t="shared" si="171"/>
        <v/>
      </c>
      <c r="H1254" s="55" t="str">
        <f t="shared" si="172"/>
        <v/>
      </c>
      <c r="I1254" s="11"/>
      <c r="J1254" s="157"/>
      <c r="K1254" s="11">
        <f t="shared" si="173"/>
        <v>0</v>
      </c>
      <c r="L1254" s="55" t="str">
        <f t="shared" si="174"/>
        <v/>
      </c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AA1254" s="59"/>
      <c r="AB1254" s="59"/>
      <c r="AC1254" s="59"/>
      <c r="AD1254" s="59"/>
      <c r="AE1254" s="59"/>
      <c r="AF1254" s="59"/>
      <c r="AG1254" s="59"/>
      <c r="AH1254" s="65"/>
      <c r="BF1254" s="65"/>
      <c r="BG1254" s="65"/>
      <c r="BI1254" s="65"/>
    </row>
    <row r="1255" spans="4:61">
      <c r="D1255" s="11" t="str">
        <f t="shared" si="175"/>
        <v/>
      </c>
      <c r="E1255" s="11" t="str">
        <f t="shared" si="169"/>
        <v/>
      </c>
      <c r="F1255" s="55" t="str">
        <f t="shared" si="170"/>
        <v/>
      </c>
      <c r="G1255" s="14" t="str">
        <f t="shared" si="171"/>
        <v/>
      </c>
      <c r="H1255" s="55" t="str">
        <f t="shared" si="172"/>
        <v/>
      </c>
      <c r="I1255" s="11"/>
      <c r="J1255" s="157"/>
      <c r="K1255" s="11">
        <f t="shared" si="173"/>
        <v>0</v>
      </c>
      <c r="L1255" s="55" t="str">
        <f t="shared" si="174"/>
        <v/>
      </c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AA1255" s="59"/>
      <c r="AB1255" s="59"/>
      <c r="AC1255" s="59"/>
      <c r="AD1255" s="59"/>
      <c r="AE1255" s="59"/>
      <c r="AF1255" s="59"/>
      <c r="AG1255" s="59"/>
      <c r="AH1255" s="65"/>
      <c r="BF1255" s="65"/>
      <c r="BG1255" s="65"/>
      <c r="BI1255" s="65"/>
    </row>
    <row r="1256" spans="4:61">
      <c r="D1256" s="11" t="str">
        <f t="shared" si="175"/>
        <v/>
      </c>
      <c r="E1256" s="11" t="str">
        <f t="shared" si="169"/>
        <v/>
      </c>
      <c r="F1256" s="55" t="str">
        <f t="shared" si="170"/>
        <v/>
      </c>
      <c r="G1256" s="14" t="str">
        <f t="shared" si="171"/>
        <v/>
      </c>
      <c r="H1256" s="55" t="str">
        <f t="shared" si="172"/>
        <v/>
      </c>
      <c r="I1256" s="11"/>
      <c r="J1256" s="157"/>
      <c r="K1256" s="11">
        <f t="shared" si="173"/>
        <v>0</v>
      </c>
      <c r="L1256" s="55" t="str">
        <f t="shared" si="174"/>
        <v/>
      </c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AA1256" s="59"/>
      <c r="AB1256" s="59"/>
      <c r="AC1256" s="59"/>
      <c r="AD1256" s="59"/>
      <c r="AE1256" s="59"/>
      <c r="AF1256" s="59"/>
      <c r="AG1256" s="59"/>
      <c r="AH1256" s="65"/>
      <c r="BF1256" s="65"/>
      <c r="BG1256" s="65"/>
      <c r="BI1256" s="65"/>
    </row>
    <row r="1257" spans="4:61">
      <c r="D1257" s="11" t="str">
        <f t="shared" si="175"/>
        <v/>
      </c>
      <c r="E1257" s="11" t="str">
        <f t="shared" si="169"/>
        <v/>
      </c>
      <c r="F1257" s="55" t="str">
        <f t="shared" si="170"/>
        <v/>
      </c>
      <c r="G1257" s="14" t="str">
        <f t="shared" si="171"/>
        <v/>
      </c>
      <c r="H1257" s="55" t="str">
        <f t="shared" si="172"/>
        <v/>
      </c>
      <c r="I1257" s="11"/>
      <c r="J1257" s="157"/>
      <c r="K1257" s="11">
        <f t="shared" si="173"/>
        <v>0</v>
      </c>
      <c r="L1257" s="55" t="str">
        <f t="shared" si="174"/>
        <v/>
      </c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AA1257" s="59"/>
      <c r="AB1257" s="59"/>
      <c r="AC1257" s="59"/>
      <c r="AD1257" s="59"/>
      <c r="AE1257" s="59"/>
      <c r="AF1257" s="59"/>
      <c r="AG1257" s="59"/>
      <c r="AH1257" s="65"/>
      <c r="BF1257" s="65"/>
      <c r="BG1257" s="65"/>
      <c r="BI1257" s="65"/>
    </row>
    <row r="1258" spans="4:61">
      <c r="D1258" s="11" t="str">
        <f t="shared" si="175"/>
        <v/>
      </c>
      <c r="E1258" s="11" t="str">
        <f t="shared" si="169"/>
        <v/>
      </c>
      <c r="F1258" s="55" t="str">
        <f t="shared" si="170"/>
        <v/>
      </c>
      <c r="G1258" s="14" t="str">
        <f t="shared" si="171"/>
        <v/>
      </c>
      <c r="H1258" s="55" t="str">
        <f t="shared" si="172"/>
        <v/>
      </c>
      <c r="I1258" s="11"/>
      <c r="J1258" s="157"/>
      <c r="K1258" s="11">
        <f t="shared" si="173"/>
        <v>0</v>
      </c>
      <c r="L1258" s="55" t="str">
        <f t="shared" si="174"/>
        <v/>
      </c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AA1258" s="59"/>
      <c r="AB1258" s="59"/>
      <c r="AC1258" s="59"/>
      <c r="AD1258" s="59"/>
      <c r="AE1258" s="59"/>
      <c r="AF1258" s="59"/>
      <c r="AG1258" s="59"/>
      <c r="AH1258" s="65"/>
      <c r="BF1258" s="65"/>
      <c r="BG1258" s="65"/>
      <c r="BI1258" s="65"/>
    </row>
    <row r="1259" spans="4:61">
      <c r="D1259" s="11" t="str">
        <f t="shared" si="175"/>
        <v/>
      </c>
      <c r="E1259" s="11" t="str">
        <f t="shared" si="169"/>
        <v/>
      </c>
      <c r="F1259" s="55" t="str">
        <f t="shared" si="170"/>
        <v/>
      </c>
      <c r="G1259" s="14" t="str">
        <f t="shared" si="171"/>
        <v/>
      </c>
      <c r="H1259" s="55" t="str">
        <f t="shared" si="172"/>
        <v/>
      </c>
      <c r="I1259" s="11"/>
      <c r="J1259" s="157"/>
      <c r="K1259" s="11">
        <f t="shared" si="173"/>
        <v>0</v>
      </c>
      <c r="L1259" s="55" t="str">
        <f t="shared" si="174"/>
        <v/>
      </c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AA1259" s="59"/>
      <c r="AB1259" s="59"/>
      <c r="AC1259" s="59"/>
      <c r="AD1259" s="59"/>
      <c r="AE1259" s="59"/>
      <c r="AF1259" s="59"/>
      <c r="AG1259" s="59"/>
      <c r="AH1259" s="65"/>
      <c r="BF1259" s="65"/>
      <c r="BG1259" s="65"/>
      <c r="BI1259" s="65"/>
    </row>
    <row r="1260" spans="4:61">
      <c r="D1260" s="11" t="str">
        <f t="shared" si="175"/>
        <v/>
      </c>
      <c r="E1260" s="11" t="str">
        <f t="shared" si="169"/>
        <v/>
      </c>
      <c r="F1260" s="55" t="str">
        <f t="shared" si="170"/>
        <v/>
      </c>
      <c r="G1260" s="14" t="str">
        <f t="shared" si="171"/>
        <v/>
      </c>
      <c r="H1260" s="55" t="str">
        <f t="shared" si="172"/>
        <v/>
      </c>
      <c r="I1260" s="11"/>
      <c r="J1260" s="157"/>
      <c r="K1260" s="11">
        <f t="shared" si="173"/>
        <v>0</v>
      </c>
      <c r="L1260" s="55" t="str">
        <f t="shared" si="174"/>
        <v/>
      </c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AA1260" s="59"/>
      <c r="AB1260" s="59"/>
      <c r="AC1260" s="59"/>
      <c r="AD1260" s="59"/>
      <c r="AE1260" s="59"/>
      <c r="AF1260" s="59"/>
      <c r="AG1260" s="59"/>
      <c r="AH1260" s="65"/>
      <c r="BF1260" s="65"/>
      <c r="BG1260" s="65"/>
      <c r="BI1260" s="65"/>
    </row>
    <row r="1261" spans="4:61">
      <c r="D1261" s="11" t="str">
        <f t="shared" si="175"/>
        <v/>
      </c>
      <c r="E1261" s="11" t="str">
        <f t="shared" si="169"/>
        <v/>
      </c>
      <c r="F1261" s="55" t="str">
        <f t="shared" si="170"/>
        <v/>
      </c>
      <c r="G1261" s="14" t="str">
        <f t="shared" si="171"/>
        <v/>
      </c>
      <c r="H1261" s="55" t="str">
        <f t="shared" si="172"/>
        <v/>
      </c>
      <c r="I1261" s="11"/>
      <c r="J1261" s="157"/>
      <c r="K1261" s="11">
        <f t="shared" si="173"/>
        <v>0</v>
      </c>
      <c r="L1261" s="55" t="str">
        <f t="shared" si="174"/>
        <v/>
      </c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AA1261" s="59"/>
      <c r="AB1261" s="59"/>
      <c r="AC1261" s="59"/>
      <c r="AD1261" s="59"/>
      <c r="AE1261" s="59"/>
      <c r="AF1261" s="59"/>
      <c r="AG1261" s="59"/>
      <c r="AH1261" s="65"/>
      <c r="BF1261" s="65"/>
      <c r="BG1261" s="65"/>
      <c r="BI1261" s="65"/>
    </row>
    <row r="1262" spans="4:61">
      <c r="D1262" s="11" t="str">
        <f t="shared" si="175"/>
        <v/>
      </c>
      <c r="E1262" s="11" t="str">
        <f t="shared" si="169"/>
        <v/>
      </c>
      <c r="F1262" s="55" t="str">
        <f t="shared" si="170"/>
        <v/>
      </c>
      <c r="G1262" s="14" t="str">
        <f t="shared" si="171"/>
        <v/>
      </c>
      <c r="H1262" s="55" t="str">
        <f t="shared" si="172"/>
        <v/>
      </c>
      <c r="I1262" s="11"/>
      <c r="J1262" s="157"/>
      <c r="K1262" s="11">
        <f t="shared" si="173"/>
        <v>0</v>
      </c>
      <c r="L1262" s="55" t="str">
        <f t="shared" si="174"/>
        <v/>
      </c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AA1262" s="59"/>
      <c r="AB1262" s="59"/>
      <c r="AC1262" s="59"/>
      <c r="AD1262" s="59"/>
      <c r="AE1262" s="59"/>
      <c r="AF1262" s="59"/>
      <c r="AG1262" s="59"/>
      <c r="AH1262" s="65"/>
      <c r="BF1262" s="65"/>
      <c r="BG1262" s="65"/>
      <c r="BI1262" s="65"/>
    </row>
    <row r="1263" spans="4:61">
      <c r="D1263" s="11" t="str">
        <f t="shared" si="175"/>
        <v/>
      </c>
      <c r="E1263" s="11" t="str">
        <f t="shared" si="169"/>
        <v/>
      </c>
      <c r="F1263" s="55" t="str">
        <f t="shared" si="170"/>
        <v/>
      </c>
      <c r="G1263" s="14" t="str">
        <f t="shared" si="171"/>
        <v/>
      </c>
      <c r="H1263" s="55" t="str">
        <f t="shared" si="172"/>
        <v/>
      </c>
      <c r="I1263" s="11"/>
      <c r="J1263" s="157"/>
      <c r="K1263" s="11">
        <f t="shared" si="173"/>
        <v>0</v>
      </c>
      <c r="L1263" s="55" t="str">
        <f t="shared" si="174"/>
        <v/>
      </c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AA1263" s="59"/>
      <c r="AB1263" s="59"/>
      <c r="AC1263" s="59"/>
      <c r="AD1263" s="59"/>
      <c r="AE1263" s="59"/>
      <c r="AF1263" s="59"/>
      <c r="AG1263" s="59"/>
      <c r="AH1263" s="65"/>
      <c r="BF1263" s="65"/>
      <c r="BG1263" s="65"/>
      <c r="BI1263" s="65"/>
    </row>
    <row r="1264" spans="4:61">
      <c r="D1264" s="11" t="str">
        <f t="shared" si="175"/>
        <v/>
      </c>
      <c r="E1264" s="11" t="str">
        <f t="shared" si="169"/>
        <v/>
      </c>
      <c r="F1264" s="55" t="str">
        <f t="shared" si="170"/>
        <v/>
      </c>
      <c r="G1264" s="14" t="str">
        <f t="shared" si="171"/>
        <v/>
      </c>
      <c r="H1264" s="55" t="str">
        <f t="shared" si="172"/>
        <v/>
      </c>
      <c r="I1264" s="11"/>
      <c r="J1264" s="157"/>
      <c r="K1264" s="11">
        <f t="shared" si="173"/>
        <v>0</v>
      </c>
      <c r="L1264" s="55" t="str">
        <f t="shared" si="174"/>
        <v/>
      </c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AA1264" s="59"/>
      <c r="AB1264" s="59"/>
      <c r="AC1264" s="59"/>
      <c r="AD1264" s="59"/>
      <c r="AE1264" s="59"/>
      <c r="AF1264" s="59"/>
      <c r="AG1264" s="59"/>
      <c r="AH1264" s="65"/>
      <c r="BF1264" s="65"/>
      <c r="BG1264" s="65"/>
      <c r="BI1264" s="65"/>
    </row>
    <row r="1265" spans="4:61">
      <c r="D1265" s="11" t="str">
        <f t="shared" si="175"/>
        <v/>
      </c>
      <c r="E1265" s="11" t="str">
        <f t="shared" si="169"/>
        <v/>
      </c>
      <c r="F1265" s="55" t="str">
        <f t="shared" si="170"/>
        <v/>
      </c>
      <c r="G1265" s="14" t="str">
        <f t="shared" si="171"/>
        <v/>
      </c>
      <c r="H1265" s="55" t="str">
        <f t="shared" si="172"/>
        <v/>
      </c>
      <c r="I1265" s="11"/>
      <c r="J1265" s="157"/>
      <c r="K1265" s="11">
        <f t="shared" si="173"/>
        <v>0</v>
      </c>
      <c r="L1265" s="55" t="str">
        <f t="shared" si="174"/>
        <v/>
      </c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AA1265" s="59"/>
      <c r="AB1265" s="59"/>
      <c r="AC1265" s="59"/>
      <c r="AD1265" s="59"/>
      <c r="AE1265" s="59"/>
      <c r="AF1265" s="59"/>
      <c r="AG1265" s="59"/>
      <c r="AH1265" s="65"/>
      <c r="BF1265" s="65"/>
      <c r="BG1265" s="65"/>
      <c r="BI1265" s="65"/>
    </row>
    <row r="1266" spans="4:61">
      <c r="D1266" s="11" t="str">
        <f t="shared" si="175"/>
        <v/>
      </c>
      <c r="E1266" s="11" t="str">
        <f t="shared" si="169"/>
        <v/>
      </c>
      <c r="F1266" s="55" t="str">
        <f t="shared" si="170"/>
        <v/>
      </c>
      <c r="G1266" s="14" t="str">
        <f t="shared" si="171"/>
        <v/>
      </c>
      <c r="H1266" s="55" t="str">
        <f t="shared" si="172"/>
        <v/>
      </c>
      <c r="I1266" s="11"/>
      <c r="J1266" s="157"/>
      <c r="K1266" s="11">
        <f t="shared" si="173"/>
        <v>0</v>
      </c>
      <c r="L1266" s="55" t="str">
        <f t="shared" si="174"/>
        <v/>
      </c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AA1266" s="59"/>
      <c r="AB1266" s="59"/>
      <c r="AC1266" s="59"/>
      <c r="AD1266" s="59"/>
      <c r="AE1266" s="59"/>
      <c r="AF1266" s="59"/>
      <c r="AG1266" s="59"/>
      <c r="AH1266" s="65"/>
      <c r="BF1266" s="65"/>
      <c r="BG1266" s="65"/>
      <c r="BI1266" s="65"/>
    </row>
    <row r="1267" spans="4:61">
      <c r="D1267" s="11" t="str">
        <f t="shared" si="175"/>
        <v/>
      </c>
      <c r="E1267" s="11" t="str">
        <f t="shared" si="169"/>
        <v/>
      </c>
      <c r="F1267" s="55" t="str">
        <f t="shared" si="170"/>
        <v/>
      </c>
      <c r="G1267" s="14" t="str">
        <f t="shared" si="171"/>
        <v/>
      </c>
      <c r="H1267" s="55" t="str">
        <f t="shared" si="172"/>
        <v/>
      </c>
      <c r="I1267" s="11"/>
      <c r="J1267" s="157"/>
      <c r="K1267" s="11">
        <f t="shared" si="173"/>
        <v>0</v>
      </c>
      <c r="L1267" s="55" t="str">
        <f t="shared" si="174"/>
        <v/>
      </c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AA1267" s="59"/>
      <c r="AB1267" s="59"/>
      <c r="AC1267" s="59"/>
      <c r="AD1267" s="59"/>
      <c r="AE1267" s="59"/>
      <c r="AF1267" s="59"/>
      <c r="AG1267" s="59"/>
      <c r="AH1267" s="65"/>
      <c r="BF1267" s="65"/>
      <c r="BG1267" s="65"/>
      <c r="BI1267" s="65"/>
    </row>
    <row r="1268" spans="4:61">
      <c r="D1268" s="11" t="str">
        <f t="shared" si="175"/>
        <v/>
      </c>
      <c r="E1268" s="11" t="str">
        <f t="shared" si="169"/>
        <v/>
      </c>
      <c r="F1268" s="55" t="str">
        <f t="shared" si="170"/>
        <v/>
      </c>
      <c r="G1268" s="14" t="str">
        <f t="shared" si="171"/>
        <v/>
      </c>
      <c r="H1268" s="55" t="str">
        <f t="shared" si="172"/>
        <v/>
      </c>
      <c r="I1268" s="11"/>
      <c r="J1268" s="157"/>
      <c r="K1268" s="11">
        <f t="shared" si="173"/>
        <v>0</v>
      </c>
      <c r="L1268" s="55" t="str">
        <f t="shared" si="174"/>
        <v/>
      </c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AA1268" s="59"/>
      <c r="AB1268" s="59"/>
      <c r="AC1268" s="59"/>
      <c r="AD1268" s="59"/>
      <c r="AE1268" s="59"/>
      <c r="AF1268" s="59"/>
      <c r="AG1268" s="59"/>
      <c r="AH1268" s="65"/>
      <c r="BF1268" s="65"/>
      <c r="BG1268" s="65"/>
      <c r="BI1268" s="65"/>
    </row>
    <row r="1269" spans="4:61">
      <c r="D1269" s="11" t="str">
        <f t="shared" si="175"/>
        <v/>
      </c>
      <c r="E1269" s="11" t="str">
        <f t="shared" si="169"/>
        <v/>
      </c>
      <c r="F1269" s="55" t="str">
        <f t="shared" si="170"/>
        <v/>
      </c>
      <c r="G1269" s="14" t="str">
        <f t="shared" si="171"/>
        <v/>
      </c>
      <c r="H1269" s="55" t="str">
        <f t="shared" si="172"/>
        <v/>
      </c>
      <c r="I1269" s="11"/>
      <c r="J1269" s="157"/>
      <c r="K1269" s="11">
        <f t="shared" si="173"/>
        <v>0</v>
      </c>
      <c r="L1269" s="55" t="str">
        <f t="shared" si="174"/>
        <v/>
      </c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AA1269" s="59"/>
      <c r="AB1269" s="59"/>
      <c r="AC1269" s="59"/>
      <c r="AD1269" s="59"/>
      <c r="AE1269" s="59"/>
      <c r="AF1269" s="59"/>
      <c r="AG1269" s="59"/>
      <c r="AH1269" s="65"/>
      <c r="BF1269" s="65"/>
      <c r="BG1269" s="65"/>
      <c r="BI1269" s="65"/>
    </row>
    <row r="1270" spans="4:61">
      <c r="D1270" s="11" t="str">
        <f t="shared" si="175"/>
        <v/>
      </c>
      <c r="E1270" s="11" t="str">
        <f t="shared" si="169"/>
        <v/>
      </c>
      <c r="F1270" s="55" t="str">
        <f t="shared" si="170"/>
        <v/>
      </c>
      <c r="G1270" s="14" t="str">
        <f t="shared" si="171"/>
        <v/>
      </c>
      <c r="H1270" s="55" t="str">
        <f t="shared" si="172"/>
        <v/>
      </c>
      <c r="I1270" s="11"/>
      <c r="J1270" s="157"/>
      <c r="K1270" s="11">
        <f t="shared" si="173"/>
        <v>0</v>
      </c>
      <c r="L1270" s="55" t="str">
        <f t="shared" si="174"/>
        <v/>
      </c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AA1270" s="59"/>
      <c r="AB1270" s="59"/>
      <c r="AC1270" s="59"/>
      <c r="AD1270" s="59"/>
      <c r="AE1270" s="59"/>
      <c r="AF1270" s="59"/>
      <c r="AG1270" s="59"/>
      <c r="AH1270" s="65"/>
      <c r="BF1270" s="65"/>
      <c r="BG1270" s="65"/>
      <c r="BI1270" s="65"/>
    </row>
    <row r="1271" spans="4:61">
      <c r="D1271" s="11" t="str">
        <f t="shared" si="175"/>
        <v/>
      </c>
      <c r="E1271" s="11" t="str">
        <f t="shared" si="169"/>
        <v/>
      </c>
      <c r="F1271" s="55" t="str">
        <f t="shared" si="170"/>
        <v/>
      </c>
      <c r="G1271" s="14" t="str">
        <f t="shared" si="171"/>
        <v/>
      </c>
      <c r="H1271" s="55" t="str">
        <f t="shared" si="172"/>
        <v/>
      </c>
      <c r="I1271" s="11"/>
      <c r="J1271" s="157"/>
      <c r="K1271" s="11">
        <f t="shared" si="173"/>
        <v>0</v>
      </c>
      <c r="L1271" s="55" t="str">
        <f t="shared" si="174"/>
        <v/>
      </c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AA1271" s="59"/>
      <c r="AB1271" s="59"/>
      <c r="AC1271" s="59"/>
      <c r="AD1271" s="59"/>
      <c r="AE1271" s="59"/>
      <c r="AF1271" s="59"/>
      <c r="AG1271" s="59"/>
      <c r="AH1271" s="65"/>
      <c r="BF1271" s="65"/>
      <c r="BG1271" s="65"/>
      <c r="BI1271" s="65"/>
    </row>
    <row r="1272" spans="4:61">
      <c r="D1272" s="11" t="str">
        <f t="shared" si="175"/>
        <v/>
      </c>
      <c r="E1272" s="11" t="str">
        <f t="shared" si="169"/>
        <v/>
      </c>
      <c r="F1272" s="55" t="str">
        <f t="shared" si="170"/>
        <v/>
      </c>
      <c r="G1272" s="14" t="str">
        <f t="shared" si="171"/>
        <v/>
      </c>
      <c r="H1272" s="55" t="str">
        <f t="shared" si="172"/>
        <v/>
      </c>
      <c r="I1272" s="11"/>
      <c r="J1272" s="157"/>
      <c r="K1272" s="11">
        <f t="shared" si="173"/>
        <v>0</v>
      </c>
      <c r="L1272" s="55" t="str">
        <f t="shared" si="174"/>
        <v/>
      </c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AA1272" s="59"/>
      <c r="AB1272" s="59"/>
      <c r="AC1272" s="59"/>
      <c r="AD1272" s="59"/>
      <c r="AE1272" s="59"/>
      <c r="AF1272" s="59"/>
      <c r="AG1272" s="59"/>
      <c r="AH1272" s="65"/>
      <c r="BF1272" s="65"/>
      <c r="BG1272" s="65"/>
      <c r="BI1272" s="65"/>
    </row>
    <row r="1273" spans="4:61">
      <c r="D1273" s="11" t="str">
        <f t="shared" si="175"/>
        <v/>
      </c>
      <c r="E1273" s="11" t="str">
        <f t="shared" si="169"/>
        <v/>
      </c>
      <c r="F1273" s="55" t="str">
        <f t="shared" si="170"/>
        <v/>
      </c>
      <c r="G1273" s="14" t="str">
        <f t="shared" si="171"/>
        <v/>
      </c>
      <c r="H1273" s="55" t="str">
        <f t="shared" si="172"/>
        <v/>
      </c>
      <c r="I1273" s="11"/>
      <c r="J1273" s="157"/>
      <c r="K1273" s="11">
        <f t="shared" si="173"/>
        <v>0</v>
      </c>
      <c r="L1273" s="55" t="str">
        <f t="shared" si="174"/>
        <v/>
      </c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AA1273" s="59"/>
      <c r="AB1273" s="59"/>
      <c r="AC1273" s="59"/>
      <c r="AD1273" s="59"/>
      <c r="AE1273" s="59"/>
      <c r="AF1273" s="59"/>
      <c r="AG1273" s="59"/>
      <c r="AH1273" s="65"/>
      <c r="BF1273" s="65"/>
      <c r="BG1273" s="65"/>
      <c r="BI1273" s="65"/>
    </row>
    <row r="1274" spans="4:61">
      <c r="D1274" s="11" t="str">
        <f t="shared" si="175"/>
        <v/>
      </c>
      <c r="E1274" s="11" t="str">
        <f t="shared" si="169"/>
        <v/>
      </c>
      <c r="F1274" s="55" t="str">
        <f t="shared" si="170"/>
        <v/>
      </c>
      <c r="G1274" s="14" t="str">
        <f t="shared" si="171"/>
        <v/>
      </c>
      <c r="H1274" s="55" t="str">
        <f t="shared" si="172"/>
        <v/>
      </c>
      <c r="I1274" s="11"/>
      <c r="J1274" s="157"/>
      <c r="K1274" s="11">
        <f t="shared" si="173"/>
        <v>0</v>
      </c>
      <c r="L1274" s="55" t="str">
        <f t="shared" si="174"/>
        <v/>
      </c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AA1274" s="59"/>
      <c r="AB1274" s="59"/>
      <c r="AC1274" s="59"/>
      <c r="AD1274" s="59"/>
      <c r="AE1274" s="59"/>
      <c r="AF1274" s="59"/>
      <c r="AG1274" s="59"/>
      <c r="AH1274" s="65"/>
      <c r="BF1274" s="65"/>
      <c r="BG1274" s="65"/>
      <c r="BI1274" s="65"/>
    </row>
    <row r="1275" spans="4:61">
      <c r="D1275" s="11" t="str">
        <f t="shared" si="175"/>
        <v/>
      </c>
      <c r="E1275" s="11" t="str">
        <f t="shared" si="169"/>
        <v/>
      </c>
      <c r="F1275" s="55" t="str">
        <f t="shared" si="170"/>
        <v/>
      </c>
      <c r="G1275" s="14" t="str">
        <f t="shared" si="171"/>
        <v/>
      </c>
      <c r="H1275" s="55" t="str">
        <f t="shared" si="172"/>
        <v/>
      </c>
      <c r="I1275" s="11"/>
      <c r="J1275" s="157"/>
      <c r="K1275" s="11">
        <f t="shared" si="173"/>
        <v>0</v>
      </c>
      <c r="L1275" s="55" t="str">
        <f t="shared" si="174"/>
        <v/>
      </c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AA1275" s="59"/>
      <c r="AB1275" s="59"/>
      <c r="AC1275" s="59"/>
      <c r="AD1275" s="59"/>
      <c r="AE1275" s="59"/>
      <c r="AF1275" s="59"/>
      <c r="AG1275" s="59"/>
      <c r="AH1275" s="65"/>
      <c r="BF1275" s="65"/>
      <c r="BG1275" s="65"/>
      <c r="BI1275" s="65"/>
    </row>
    <row r="1276" spans="4:61">
      <c r="D1276" s="11" t="str">
        <f t="shared" si="175"/>
        <v/>
      </c>
      <c r="E1276" s="11" t="str">
        <f t="shared" si="169"/>
        <v/>
      </c>
      <c r="F1276" s="55" t="str">
        <f t="shared" si="170"/>
        <v/>
      </c>
      <c r="G1276" s="14" t="str">
        <f t="shared" si="171"/>
        <v/>
      </c>
      <c r="H1276" s="55" t="str">
        <f t="shared" si="172"/>
        <v/>
      </c>
      <c r="I1276" s="11"/>
      <c r="J1276" s="157"/>
      <c r="K1276" s="11">
        <f t="shared" si="173"/>
        <v>0</v>
      </c>
      <c r="L1276" s="55" t="str">
        <f t="shared" si="174"/>
        <v/>
      </c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AA1276" s="59"/>
      <c r="AB1276" s="59"/>
      <c r="AC1276" s="59"/>
      <c r="AD1276" s="59"/>
      <c r="AE1276" s="59"/>
      <c r="AF1276" s="59"/>
      <c r="AG1276" s="59"/>
      <c r="AH1276" s="65"/>
      <c r="BF1276" s="65"/>
      <c r="BG1276" s="65"/>
      <c r="BI1276" s="65"/>
    </row>
    <row r="1277" spans="4:61">
      <c r="D1277" s="11" t="str">
        <f t="shared" si="175"/>
        <v/>
      </c>
      <c r="E1277" s="11" t="str">
        <f t="shared" si="169"/>
        <v/>
      </c>
      <c r="F1277" s="55" t="str">
        <f t="shared" si="170"/>
        <v/>
      </c>
      <c r="G1277" s="14" t="str">
        <f t="shared" si="171"/>
        <v/>
      </c>
      <c r="H1277" s="55" t="str">
        <f t="shared" si="172"/>
        <v/>
      </c>
      <c r="I1277" s="11"/>
      <c r="J1277" s="157"/>
      <c r="K1277" s="11">
        <f t="shared" si="173"/>
        <v>0</v>
      </c>
      <c r="L1277" s="55" t="str">
        <f t="shared" si="174"/>
        <v/>
      </c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AA1277" s="59"/>
      <c r="AB1277" s="59"/>
      <c r="AC1277" s="59"/>
      <c r="AD1277" s="59"/>
      <c r="AE1277" s="59"/>
      <c r="AF1277" s="59"/>
      <c r="AG1277" s="59"/>
      <c r="AH1277" s="65"/>
      <c r="BF1277" s="65"/>
      <c r="BG1277" s="65"/>
      <c r="BI1277" s="65"/>
    </row>
    <row r="1278" spans="4:61">
      <c r="D1278" s="11" t="str">
        <f t="shared" si="175"/>
        <v/>
      </c>
      <c r="E1278" s="11" t="str">
        <f t="shared" si="169"/>
        <v/>
      </c>
      <c r="F1278" s="55" t="str">
        <f t="shared" si="170"/>
        <v/>
      </c>
      <c r="G1278" s="14" t="str">
        <f t="shared" si="171"/>
        <v/>
      </c>
      <c r="H1278" s="55" t="str">
        <f t="shared" si="172"/>
        <v/>
      </c>
      <c r="I1278" s="11"/>
      <c r="J1278" s="157"/>
      <c r="K1278" s="11">
        <f t="shared" si="173"/>
        <v>0</v>
      </c>
      <c r="L1278" s="55" t="str">
        <f t="shared" si="174"/>
        <v/>
      </c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AA1278" s="59"/>
      <c r="AB1278" s="59"/>
      <c r="AC1278" s="59"/>
      <c r="AD1278" s="59"/>
      <c r="AE1278" s="59"/>
      <c r="AF1278" s="59"/>
      <c r="AG1278" s="59"/>
      <c r="AH1278" s="65"/>
      <c r="BF1278" s="65"/>
      <c r="BG1278" s="65"/>
      <c r="BI1278" s="65"/>
    </row>
    <row r="1279" spans="4:61">
      <c r="D1279" s="11" t="str">
        <f t="shared" si="175"/>
        <v/>
      </c>
      <c r="E1279" s="11" t="str">
        <f t="shared" si="169"/>
        <v/>
      </c>
      <c r="F1279" s="55" t="str">
        <f t="shared" si="170"/>
        <v/>
      </c>
      <c r="G1279" s="14" t="str">
        <f t="shared" si="171"/>
        <v/>
      </c>
      <c r="H1279" s="55" t="str">
        <f t="shared" si="172"/>
        <v/>
      </c>
      <c r="I1279" s="11"/>
      <c r="J1279" s="157"/>
      <c r="K1279" s="11">
        <f t="shared" si="173"/>
        <v>0</v>
      </c>
      <c r="L1279" s="55" t="str">
        <f t="shared" si="174"/>
        <v/>
      </c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AA1279" s="59"/>
      <c r="AB1279" s="59"/>
      <c r="AC1279" s="59"/>
      <c r="AD1279" s="59"/>
      <c r="AE1279" s="59"/>
      <c r="AF1279" s="59"/>
      <c r="AG1279" s="59"/>
      <c r="AH1279" s="65"/>
      <c r="BF1279" s="65"/>
      <c r="BG1279" s="65"/>
      <c r="BI1279" s="65"/>
    </row>
    <row r="1280" spans="4:61">
      <c r="D1280" s="11" t="str">
        <f t="shared" si="175"/>
        <v/>
      </c>
      <c r="E1280" s="11" t="str">
        <f t="shared" si="169"/>
        <v/>
      </c>
      <c r="F1280" s="55" t="str">
        <f t="shared" si="170"/>
        <v/>
      </c>
      <c r="G1280" s="14" t="str">
        <f t="shared" si="171"/>
        <v/>
      </c>
      <c r="H1280" s="55" t="str">
        <f t="shared" si="172"/>
        <v/>
      </c>
      <c r="I1280" s="11"/>
      <c r="J1280" s="157"/>
      <c r="K1280" s="11">
        <f t="shared" si="173"/>
        <v>0</v>
      </c>
      <c r="L1280" s="55" t="str">
        <f t="shared" si="174"/>
        <v/>
      </c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AA1280" s="59"/>
      <c r="AB1280" s="59"/>
      <c r="AC1280" s="59"/>
      <c r="AD1280" s="59"/>
      <c r="AE1280" s="59"/>
      <c r="AF1280" s="59"/>
      <c r="AG1280" s="59"/>
      <c r="AH1280" s="65"/>
      <c r="BF1280" s="65"/>
      <c r="BG1280" s="65"/>
      <c r="BI1280" s="65"/>
    </row>
    <row r="1281" spans="4:61">
      <c r="D1281" s="11" t="str">
        <f t="shared" si="175"/>
        <v/>
      </c>
      <c r="E1281" s="11" t="str">
        <f t="shared" si="169"/>
        <v/>
      </c>
      <c r="F1281" s="55" t="str">
        <f t="shared" si="170"/>
        <v/>
      </c>
      <c r="G1281" s="14" t="str">
        <f t="shared" si="171"/>
        <v/>
      </c>
      <c r="H1281" s="55" t="str">
        <f t="shared" si="172"/>
        <v/>
      </c>
      <c r="I1281" s="11"/>
      <c r="J1281" s="157"/>
      <c r="K1281" s="11">
        <f t="shared" si="173"/>
        <v>0</v>
      </c>
      <c r="L1281" s="55" t="str">
        <f t="shared" si="174"/>
        <v/>
      </c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AA1281" s="59"/>
      <c r="AB1281" s="59"/>
      <c r="AC1281" s="59"/>
      <c r="AD1281" s="59"/>
      <c r="AE1281" s="59"/>
      <c r="AF1281" s="59"/>
      <c r="AG1281" s="59"/>
      <c r="AH1281" s="65"/>
      <c r="BF1281" s="65"/>
      <c r="BG1281" s="65"/>
      <c r="BI1281" s="65"/>
    </row>
    <row r="1282" spans="4:61">
      <c r="D1282" s="11" t="str">
        <f t="shared" si="175"/>
        <v/>
      </c>
      <c r="E1282" s="11" t="str">
        <f t="shared" si="169"/>
        <v/>
      </c>
      <c r="F1282" s="55" t="str">
        <f t="shared" si="170"/>
        <v/>
      </c>
      <c r="G1282" s="14" t="str">
        <f t="shared" si="171"/>
        <v/>
      </c>
      <c r="H1282" s="55" t="str">
        <f t="shared" si="172"/>
        <v/>
      </c>
      <c r="I1282" s="11"/>
      <c r="J1282" s="157"/>
      <c r="K1282" s="11">
        <f t="shared" si="173"/>
        <v>0</v>
      </c>
      <c r="L1282" s="55" t="str">
        <f t="shared" si="174"/>
        <v/>
      </c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AA1282" s="59"/>
      <c r="AB1282" s="59"/>
      <c r="AC1282" s="59"/>
      <c r="AD1282" s="59"/>
      <c r="AE1282" s="59"/>
      <c r="AF1282" s="59"/>
      <c r="AG1282" s="59"/>
      <c r="AH1282" s="65"/>
      <c r="BF1282" s="65"/>
      <c r="BG1282" s="65"/>
      <c r="BI1282" s="65"/>
    </row>
    <row r="1283" spans="4:61">
      <c r="D1283" s="11" t="str">
        <f t="shared" si="175"/>
        <v/>
      </c>
      <c r="E1283" s="11" t="str">
        <f t="shared" si="169"/>
        <v/>
      </c>
      <c r="F1283" s="55" t="str">
        <f t="shared" si="170"/>
        <v/>
      </c>
      <c r="G1283" s="14" t="str">
        <f t="shared" si="171"/>
        <v/>
      </c>
      <c r="H1283" s="55" t="str">
        <f t="shared" si="172"/>
        <v/>
      </c>
      <c r="I1283" s="11"/>
      <c r="J1283" s="157"/>
      <c r="K1283" s="11">
        <f t="shared" si="173"/>
        <v>0</v>
      </c>
      <c r="L1283" s="55" t="str">
        <f t="shared" si="174"/>
        <v/>
      </c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AA1283" s="59"/>
      <c r="AB1283" s="59"/>
      <c r="AC1283" s="59"/>
      <c r="AD1283" s="59"/>
      <c r="AE1283" s="59"/>
      <c r="AF1283" s="59"/>
      <c r="AG1283" s="59"/>
      <c r="AH1283" s="65"/>
      <c r="BF1283" s="65"/>
      <c r="BG1283" s="65"/>
      <c r="BI1283" s="65"/>
    </row>
    <row r="1284" spans="4:61">
      <c r="D1284" s="11" t="str">
        <f t="shared" si="175"/>
        <v/>
      </c>
      <c r="E1284" s="11" t="str">
        <f t="shared" ref="E1284:E1333" si="176">IF(D1284="","",IF(ISERROR(INDEX($A$19:$B$28,MATCH(D1284,$A$19:$A$28,0),2)),0,INDEX($A$19:$B$28,MATCH(D1284,$A$19:$A$28,0),2)))</f>
        <v/>
      </c>
      <c r="F1284" s="55" t="str">
        <f t="shared" ref="F1284:F1333" si="177">IF(D1284="","",IF(emi&gt;(L1283*(1+rate/freq)),IF((L1283*(1+rate/freq))&lt;0,0,(L1283*(1+rate/freq))),emi))</f>
        <v/>
      </c>
      <c r="G1284" s="14" t="str">
        <f t="shared" ref="G1284:G1333" si="178">IF(D1284="","",IF(L1283&lt;0,0,L1283)*rate/freq)</f>
        <v/>
      </c>
      <c r="H1284" s="55" t="str">
        <f t="shared" si="172"/>
        <v/>
      </c>
      <c r="I1284" s="11"/>
      <c r="J1284" s="157"/>
      <c r="K1284" s="11">
        <f t="shared" si="173"/>
        <v>0</v>
      </c>
      <c r="L1284" s="55" t="str">
        <f t="shared" si="174"/>
        <v/>
      </c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AA1284" s="59"/>
      <c r="AB1284" s="59"/>
      <c r="AC1284" s="59"/>
      <c r="AD1284" s="59"/>
      <c r="AE1284" s="59"/>
      <c r="AF1284" s="59"/>
      <c r="AG1284" s="59"/>
      <c r="AH1284" s="65"/>
      <c r="BF1284" s="65"/>
      <c r="BG1284" s="65"/>
      <c r="BI1284" s="65"/>
    </row>
    <row r="1285" spans="4:61">
      <c r="D1285" s="11" t="str">
        <f t="shared" si="175"/>
        <v/>
      </c>
      <c r="E1285" s="11" t="str">
        <f t="shared" si="176"/>
        <v/>
      </c>
      <c r="F1285" s="55" t="str">
        <f t="shared" si="177"/>
        <v/>
      </c>
      <c r="G1285" s="14" t="str">
        <f t="shared" si="178"/>
        <v/>
      </c>
      <c r="H1285" s="55" t="str">
        <f t="shared" ref="H1285:H1333" si="179">IF(D1285="","",F1285-G1285)</f>
        <v/>
      </c>
      <c r="I1285" s="11"/>
      <c r="J1285" s="157"/>
      <c r="K1285" s="11">
        <f t="shared" ref="K1285:K1333" si="180">IF(L1284=0,0,J1285)</f>
        <v>0</v>
      </c>
      <c r="L1285" s="55" t="str">
        <f t="shared" ref="L1285:L1333" si="181">IF(D1285="","",IF(L1284&lt;=0,0,IF(L1284+E1285-H1285-I1285-K1285&lt;0,0,L1284+E1285-H1285-I1285-K1285)))</f>
        <v/>
      </c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AA1285" s="59"/>
      <c r="AB1285" s="59"/>
      <c r="AC1285" s="59"/>
      <c r="AD1285" s="59"/>
      <c r="AE1285" s="59"/>
      <c r="AF1285" s="59"/>
      <c r="AG1285" s="59"/>
      <c r="AH1285" s="65"/>
      <c r="BF1285" s="65"/>
      <c r="BG1285" s="65"/>
      <c r="BI1285" s="65"/>
    </row>
    <row r="1286" spans="4:61">
      <c r="D1286" s="11" t="str">
        <f t="shared" si="175"/>
        <v/>
      </c>
      <c r="E1286" s="11" t="str">
        <f t="shared" si="176"/>
        <v/>
      </c>
      <c r="F1286" s="55" t="str">
        <f t="shared" si="177"/>
        <v/>
      </c>
      <c r="G1286" s="14" t="str">
        <f t="shared" si="178"/>
        <v/>
      </c>
      <c r="H1286" s="55" t="str">
        <f t="shared" si="179"/>
        <v/>
      </c>
      <c r="I1286" s="11"/>
      <c r="J1286" s="157"/>
      <c r="K1286" s="11">
        <f t="shared" si="180"/>
        <v>0</v>
      </c>
      <c r="L1286" s="55" t="str">
        <f t="shared" si="181"/>
        <v/>
      </c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AA1286" s="59"/>
      <c r="AB1286" s="59"/>
      <c r="AC1286" s="59"/>
      <c r="AD1286" s="59"/>
      <c r="AE1286" s="59"/>
      <c r="AF1286" s="59"/>
      <c r="AG1286" s="59"/>
      <c r="AH1286" s="65"/>
      <c r="BF1286" s="65"/>
      <c r="BG1286" s="65"/>
      <c r="BI1286" s="65"/>
    </row>
    <row r="1287" spans="4:61">
      <c r="D1287" s="11" t="str">
        <f t="shared" si="175"/>
        <v/>
      </c>
      <c r="E1287" s="11" t="str">
        <f t="shared" si="176"/>
        <v/>
      </c>
      <c r="F1287" s="55" t="str">
        <f t="shared" si="177"/>
        <v/>
      </c>
      <c r="G1287" s="14" t="str">
        <f t="shared" si="178"/>
        <v/>
      </c>
      <c r="H1287" s="55" t="str">
        <f t="shared" si="179"/>
        <v/>
      </c>
      <c r="I1287" s="11"/>
      <c r="J1287" s="157"/>
      <c r="K1287" s="11">
        <f t="shared" si="180"/>
        <v>0</v>
      </c>
      <c r="L1287" s="55" t="str">
        <f t="shared" si="181"/>
        <v/>
      </c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AA1287" s="59"/>
      <c r="AB1287" s="59"/>
      <c r="AC1287" s="59"/>
      <c r="AD1287" s="59"/>
      <c r="AE1287" s="59"/>
      <c r="AF1287" s="59"/>
      <c r="AG1287" s="59"/>
      <c r="AH1287" s="65"/>
      <c r="BF1287" s="65"/>
      <c r="BG1287" s="65"/>
      <c r="BI1287" s="65"/>
    </row>
    <row r="1288" spans="4:61">
      <c r="D1288" s="11" t="str">
        <f t="shared" si="175"/>
        <v/>
      </c>
      <c r="E1288" s="11" t="str">
        <f t="shared" si="176"/>
        <v/>
      </c>
      <c r="F1288" s="55" t="str">
        <f t="shared" si="177"/>
        <v/>
      </c>
      <c r="G1288" s="14" t="str">
        <f t="shared" si="178"/>
        <v/>
      </c>
      <c r="H1288" s="55" t="str">
        <f t="shared" si="179"/>
        <v/>
      </c>
      <c r="I1288" s="11"/>
      <c r="J1288" s="157"/>
      <c r="K1288" s="11">
        <f t="shared" si="180"/>
        <v>0</v>
      </c>
      <c r="L1288" s="55" t="str">
        <f t="shared" si="181"/>
        <v/>
      </c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AA1288" s="59"/>
      <c r="AB1288" s="59"/>
      <c r="AC1288" s="59"/>
      <c r="AD1288" s="59"/>
      <c r="AE1288" s="59"/>
      <c r="AF1288" s="59"/>
      <c r="AG1288" s="59"/>
      <c r="AH1288" s="65"/>
      <c r="BF1288" s="65"/>
      <c r="BG1288" s="65"/>
      <c r="BI1288" s="65"/>
    </row>
    <row r="1289" spans="4:61">
      <c r="D1289" s="11" t="str">
        <f t="shared" si="175"/>
        <v/>
      </c>
      <c r="E1289" s="11" t="str">
        <f t="shared" si="176"/>
        <v/>
      </c>
      <c r="F1289" s="55" t="str">
        <f t="shared" si="177"/>
        <v/>
      </c>
      <c r="G1289" s="14" t="str">
        <f t="shared" si="178"/>
        <v/>
      </c>
      <c r="H1289" s="55" t="str">
        <f t="shared" si="179"/>
        <v/>
      </c>
      <c r="I1289" s="11"/>
      <c r="J1289" s="157"/>
      <c r="K1289" s="11">
        <f t="shared" si="180"/>
        <v>0</v>
      </c>
      <c r="L1289" s="55" t="str">
        <f t="shared" si="181"/>
        <v/>
      </c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AA1289" s="59"/>
      <c r="AB1289" s="59"/>
      <c r="AC1289" s="59"/>
      <c r="AD1289" s="59"/>
      <c r="AE1289" s="59"/>
      <c r="AF1289" s="59"/>
      <c r="AG1289" s="59"/>
      <c r="AH1289" s="65"/>
      <c r="BF1289" s="65"/>
      <c r="BG1289" s="65"/>
      <c r="BI1289" s="65"/>
    </row>
    <row r="1290" spans="4:61">
      <c r="D1290" s="11" t="str">
        <f t="shared" si="175"/>
        <v/>
      </c>
      <c r="E1290" s="11" t="str">
        <f t="shared" si="176"/>
        <v/>
      </c>
      <c r="F1290" s="55" t="str">
        <f t="shared" si="177"/>
        <v/>
      </c>
      <c r="G1290" s="14" t="str">
        <f t="shared" si="178"/>
        <v/>
      </c>
      <c r="H1290" s="55" t="str">
        <f t="shared" si="179"/>
        <v/>
      </c>
      <c r="I1290" s="11"/>
      <c r="J1290" s="157"/>
      <c r="K1290" s="11">
        <f t="shared" si="180"/>
        <v>0</v>
      </c>
      <c r="L1290" s="55" t="str">
        <f t="shared" si="181"/>
        <v/>
      </c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AA1290" s="59"/>
      <c r="AB1290" s="59"/>
      <c r="AC1290" s="59"/>
      <c r="AD1290" s="59"/>
      <c r="AE1290" s="59"/>
      <c r="AF1290" s="59"/>
      <c r="AG1290" s="59"/>
      <c r="AH1290" s="65"/>
      <c r="BF1290" s="65"/>
      <c r="BG1290" s="65"/>
      <c r="BI1290" s="65"/>
    </row>
    <row r="1291" spans="4:61">
      <c r="D1291" s="11" t="str">
        <f t="shared" si="175"/>
        <v/>
      </c>
      <c r="E1291" s="11" t="str">
        <f t="shared" si="176"/>
        <v/>
      </c>
      <c r="F1291" s="55" t="str">
        <f t="shared" si="177"/>
        <v/>
      </c>
      <c r="G1291" s="14" t="str">
        <f t="shared" si="178"/>
        <v/>
      </c>
      <c r="H1291" s="55" t="str">
        <f t="shared" si="179"/>
        <v/>
      </c>
      <c r="I1291" s="11"/>
      <c r="J1291" s="157"/>
      <c r="K1291" s="11">
        <f t="shared" si="180"/>
        <v>0</v>
      </c>
      <c r="L1291" s="55" t="str">
        <f t="shared" si="181"/>
        <v/>
      </c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AA1291" s="59"/>
      <c r="AB1291" s="59"/>
      <c r="AC1291" s="59"/>
      <c r="AD1291" s="59"/>
      <c r="AE1291" s="59"/>
      <c r="AF1291" s="59"/>
      <c r="AG1291" s="59"/>
      <c r="AH1291" s="65"/>
      <c r="BF1291" s="65"/>
      <c r="BG1291" s="65"/>
      <c r="BI1291" s="65"/>
    </row>
    <row r="1292" spans="4:61">
      <c r="D1292" s="11" t="str">
        <f t="shared" si="175"/>
        <v/>
      </c>
      <c r="E1292" s="11" t="str">
        <f t="shared" si="176"/>
        <v/>
      </c>
      <c r="F1292" s="55" t="str">
        <f t="shared" si="177"/>
        <v/>
      </c>
      <c r="G1292" s="14" t="str">
        <f t="shared" si="178"/>
        <v/>
      </c>
      <c r="H1292" s="55" t="str">
        <f t="shared" si="179"/>
        <v/>
      </c>
      <c r="I1292" s="11"/>
      <c r="J1292" s="157"/>
      <c r="K1292" s="11">
        <f t="shared" si="180"/>
        <v>0</v>
      </c>
      <c r="L1292" s="55" t="str">
        <f t="shared" si="181"/>
        <v/>
      </c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AA1292" s="59"/>
      <c r="AB1292" s="59"/>
      <c r="AC1292" s="59"/>
      <c r="AD1292" s="59"/>
      <c r="AE1292" s="59"/>
      <c r="AF1292" s="59"/>
      <c r="AG1292" s="59"/>
      <c r="AH1292" s="65"/>
      <c r="BF1292" s="65"/>
      <c r="BG1292" s="65"/>
      <c r="BI1292" s="65"/>
    </row>
    <row r="1293" spans="4:61">
      <c r="D1293" s="11" t="str">
        <f t="shared" si="175"/>
        <v/>
      </c>
      <c r="E1293" s="11" t="str">
        <f t="shared" si="176"/>
        <v/>
      </c>
      <c r="F1293" s="55" t="str">
        <f t="shared" si="177"/>
        <v/>
      </c>
      <c r="G1293" s="14" t="str">
        <f t="shared" si="178"/>
        <v/>
      </c>
      <c r="H1293" s="55" t="str">
        <f t="shared" si="179"/>
        <v/>
      </c>
      <c r="I1293" s="11"/>
      <c r="J1293" s="157"/>
      <c r="K1293" s="11">
        <f t="shared" si="180"/>
        <v>0</v>
      </c>
      <c r="L1293" s="55" t="str">
        <f t="shared" si="181"/>
        <v/>
      </c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AA1293" s="59"/>
      <c r="AB1293" s="59"/>
      <c r="AC1293" s="59"/>
      <c r="AD1293" s="59"/>
      <c r="AE1293" s="59"/>
      <c r="AF1293" s="59"/>
      <c r="AG1293" s="59"/>
      <c r="AH1293" s="65"/>
      <c r="BF1293" s="65"/>
      <c r="BG1293" s="65"/>
      <c r="BI1293" s="65"/>
    </row>
    <row r="1294" spans="4:61">
      <c r="D1294" s="11" t="str">
        <f t="shared" si="175"/>
        <v/>
      </c>
      <c r="E1294" s="11" t="str">
        <f t="shared" si="176"/>
        <v/>
      </c>
      <c r="F1294" s="55" t="str">
        <f t="shared" si="177"/>
        <v/>
      </c>
      <c r="G1294" s="14" t="str">
        <f t="shared" si="178"/>
        <v/>
      </c>
      <c r="H1294" s="55" t="str">
        <f t="shared" si="179"/>
        <v/>
      </c>
      <c r="I1294" s="11"/>
      <c r="J1294" s="157"/>
      <c r="K1294" s="11">
        <f t="shared" si="180"/>
        <v>0</v>
      </c>
      <c r="L1294" s="55" t="str">
        <f t="shared" si="181"/>
        <v/>
      </c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AA1294" s="59"/>
      <c r="AB1294" s="59"/>
      <c r="AC1294" s="59"/>
      <c r="AD1294" s="59"/>
      <c r="AE1294" s="59"/>
      <c r="AF1294" s="59"/>
      <c r="AG1294" s="59"/>
      <c r="AH1294" s="65"/>
      <c r="BF1294" s="65"/>
      <c r="BG1294" s="65"/>
      <c r="BI1294" s="65"/>
    </row>
    <row r="1295" spans="4:61">
      <c r="D1295" s="11" t="str">
        <f t="shared" si="175"/>
        <v/>
      </c>
      <c r="E1295" s="11" t="str">
        <f t="shared" si="176"/>
        <v/>
      </c>
      <c r="F1295" s="55" t="str">
        <f t="shared" si="177"/>
        <v/>
      </c>
      <c r="G1295" s="14" t="str">
        <f t="shared" si="178"/>
        <v/>
      </c>
      <c r="H1295" s="55" t="str">
        <f t="shared" si="179"/>
        <v/>
      </c>
      <c r="I1295" s="11"/>
      <c r="J1295" s="157"/>
      <c r="K1295" s="11">
        <f t="shared" si="180"/>
        <v>0</v>
      </c>
      <c r="L1295" s="55" t="str">
        <f t="shared" si="181"/>
        <v/>
      </c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AA1295" s="59"/>
      <c r="AB1295" s="59"/>
      <c r="AC1295" s="59"/>
      <c r="AD1295" s="59"/>
      <c r="AE1295" s="59"/>
      <c r="AF1295" s="59"/>
      <c r="AG1295" s="59"/>
      <c r="AH1295" s="65"/>
      <c r="BF1295" s="65"/>
      <c r="BG1295" s="65"/>
      <c r="BI1295" s="65"/>
    </row>
    <row r="1296" spans="4:61">
      <c r="D1296" s="11" t="str">
        <f t="shared" si="175"/>
        <v/>
      </c>
      <c r="E1296" s="11" t="str">
        <f t="shared" si="176"/>
        <v/>
      </c>
      <c r="F1296" s="55" t="str">
        <f t="shared" si="177"/>
        <v/>
      </c>
      <c r="G1296" s="14" t="str">
        <f t="shared" si="178"/>
        <v/>
      </c>
      <c r="H1296" s="55" t="str">
        <f t="shared" si="179"/>
        <v/>
      </c>
      <c r="I1296" s="11"/>
      <c r="J1296" s="157"/>
      <c r="K1296" s="11">
        <f t="shared" si="180"/>
        <v>0</v>
      </c>
      <c r="L1296" s="55" t="str">
        <f t="shared" si="181"/>
        <v/>
      </c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AA1296" s="59"/>
      <c r="AB1296" s="59"/>
      <c r="AC1296" s="59"/>
      <c r="AD1296" s="59"/>
      <c r="AE1296" s="59"/>
      <c r="AF1296" s="59"/>
      <c r="AG1296" s="59"/>
      <c r="AH1296" s="65"/>
      <c r="BF1296" s="65"/>
      <c r="BG1296" s="65"/>
      <c r="BI1296" s="65"/>
    </row>
    <row r="1297" spans="4:61">
      <c r="D1297" s="11" t="str">
        <f t="shared" si="175"/>
        <v/>
      </c>
      <c r="E1297" s="11" t="str">
        <f t="shared" si="176"/>
        <v/>
      </c>
      <c r="F1297" s="55" t="str">
        <f t="shared" si="177"/>
        <v/>
      </c>
      <c r="G1297" s="14" t="str">
        <f t="shared" si="178"/>
        <v/>
      </c>
      <c r="H1297" s="55" t="str">
        <f t="shared" si="179"/>
        <v/>
      </c>
      <c r="I1297" s="11"/>
      <c r="J1297" s="157"/>
      <c r="K1297" s="11">
        <f t="shared" si="180"/>
        <v>0</v>
      </c>
      <c r="L1297" s="55" t="str">
        <f t="shared" si="181"/>
        <v/>
      </c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AA1297" s="59"/>
      <c r="AB1297" s="59"/>
      <c r="AC1297" s="59"/>
      <c r="AD1297" s="59"/>
      <c r="AE1297" s="59"/>
      <c r="AF1297" s="59"/>
      <c r="AG1297" s="59"/>
      <c r="AH1297" s="65"/>
      <c r="BF1297" s="65"/>
      <c r="BG1297" s="65"/>
      <c r="BI1297" s="65"/>
    </row>
    <row r="1298" spans="4:61">
      <c r="D1298" s="11" t="str">
        <f t="shared" si="175"/>
        <v/>
      </c>
      <c r="E1298" s="11" t="str">
        <f t="shared" si="176"/>
        <v/>
      </c>
      <c r="F1298" s="55" t="str">
        <f t="shared" si="177"/>
        <v/>
      </c>
      <c r="G1298" s="14" t="str">
        <f t="shared" si="178"/>
        <v/>
      </c>
      <c r="H1298" s="55" t="str">
        <f t="shared" si="179"/>
        <v/>
      </c>
      <c r="I1298" s="11"/>
      <c r="J1298" s="157"/>
      <c r="K1298" s="11">
        <f t="shared" si="180"/>
        <v>0</v>
      </c>
      <c r="L1298" s="55" t="str">
        <f t="shared" si="181"/>
        <v/>
      </c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AA1298" s="59"/>
      <c r="AB1298" s="59"/>
      <c r="AC1298" s="59"/>
      <c r="AD1298" s="59"/>
      <c r="AE1298" s="59"/>
      <c r="AF1298" s="59"/>
      <c r="AG1298" s="59"/>
      <c r="AH1298" s="65"/>
      <c r="BF1298" s="65"/>
      <c r="BG1298" s="65"/>
      <c r="BI1298" s="65"/>
    </row>
    <row r="1299" spans="4:61">
      <c r="D1299" s="11" t="str">
        <f t="shared" si="175"/>
        <v/>
      </c>
      <c r="E1299" s="11" t="str">
        <f t="shared" si="176"/>
        <v/>
      </c>
      <c r="F1299" s="55" t="str">
        <f t="shared" si="177"/>
        <v/>
      </c>
      <c r="G1299" s="14" t="str">
        <f t="shared" si="178"/>
        <v/>
      </c>
      <c r="H1299" s="55" t="str">
        <f t="shared" si="179"/>
        <v/>
      </c>
      <c r="I1299" s="11"/>
      <c r="J1299" s="157"/>
      <c r="K1299" s="11">
        <f t="shared" si="180"/>
        <v>0</v>
      </c>
      <c r="L1299" s="55" t="str">
        <f t="shared" si="181"/>
        <v/>
      </c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AA1299" s="59"/>
      <c r="AB1299" s="59"/>
      <c r="AC1299" s="59"/>
      <c r="AD1299" s="59"/>
      <c r="AE1299" s="59"/>
      <c r="AF1299" s="59"/>
      <c r="AG1299" s="59"/>
      <c r="AH1299" s="65"/>
      <c r="BF1299" s="65"/>
      <c r="BG1299" s="65"/>
      <c r="BI1299" s="65"/>
    </row>
    <row r="1300" spans="4:61">
      <c r="D1300" s="11" t="str">
        <f t="shared" si="175"/>
        <v/>
      </c>
      <c r="E1300" s="11" t="str">
        <f t="shared" si="176"/>
        <v/>
      </c>
      <c r="F1300" s="55" t="str">
        <f t="shared" si="177"/>
        <v/>
      </c>
      <c r="G1300" s="14" t="str">
        <f t="shared" si="178"/>
        <v/>
      </c>
      <c r="H1300" s="55" t="str">
        <f t="shared" si="179"/>
        <v/>
      </c>
      <c r="I1300" s="11"/>
      <c r="J1300" s="157"/>
      <c r="K1300" s="11">
        <f t="shared" si="180"/>
        <v>0</v>
      </c>
      <c r="L1300" s="55" t="str">
        <f t="shared" si="181"/>
        <v/>
      </c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AA1300" s="59"/>
      <c r="AB1300" s="59"/>
      <c r="AC1300" s="59"/>
      <c r="AD1300" s="59"/>
      <c r="AE1300" s="59"/>
      <c r="AF1300" s="59"/>
      <c r="AG1300" s="59"/>
      <c r="AH1300" s="65"/>
      <c r="BF1300" s="65"/>
      <c r="BG1300" s="65"/>
      <c r="BI1300" s="65"/>
    </row>
    <row r="1301" spans="4:61">
      <c r="D1301" s="11" t="str">
        <f t="shared" si="175"/>
        <v/>
      </c>
      <c r="E1301" s="11" t="str">
        <f t="shared" si="176"/>
        <v/>
      </c>
      <c r="F1301" s="55" t="str">
        <f t="shared" si="177"/>
        <v/>
      </c>
      <c r="G1301" s="14" t="str">
        <f t="shared" si="178"/>
        <v/>
      </c>
      <c r="H1301" s="55" t="str">
        <f t="shared" si="179"/>
        <v/>
      </c>
      <c r="I1301" s="11"/>
      <c r="J1301" s="157"/>
      <c r="K1301" s="11">
        <f t="shared" si="180"/>
        <v>0</v>
      </c>
      <c r="L1301" s="55" t="str">
        <f t="shared" si="181"/>
        <v/>
      </c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AA1301" s="59"/>
      <c r="AB1301" s="59"/>
      <c r="AC1301" s="59"/>
      <c r="AD1301" s="59"/>
      <c r="AE1301" s="59"/>
      <c r="AF1301" s="59"/>
      <c r="AG1301" s="59"/>
      <c r="AH1301" s="65"/>
      <c r="BF1301" s="65"/>
      <c r="BG1301" s="65"/>
      <c r="BI1301" s="65"/>
    </row>
    <row r="1302" spans="4:61">
      <c r="D1302" s="11" t="str">
        <f t="shared" si="175"/>
        <v/>
      </c>
      <c r="E1302" s="11" t="str">
        <f t="shared" si="176"/>
        <v/>
      </c>
      <c r="F1302" s="55" t="str">
        <f t="shared" si="177"/>
        <v/>
      </c>
      <c r="G1302" s="14" t="str">
        <f t="shared" si="178"/>
        <v/>
      </c>
      <c r="H1302" s="55" t="str">
        <f t="shared" si="179"/>
        <v/>
      </c>
      <c r="I1302" s="11"/>
      <c r="J1302" s="157"/>
      <c r="K1302" s="11">
        <f t="shared" si="180"/>
        <v>0</v>
      </c>
      <c r="L1302" s="55" t="str">
        <f t="shared" si="181"/>
        <v/>
      </c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AA1302" s="59"/>
      <c r="AB1302" s="59"/>
      <c r="AC1302" s="59"/>
      <c r="AD1302" s="59"/>
      <c r="AE1302" s="59"/>
      <c r="AF1302" s="59"/>
      <c r="AG1302" s="59"/>
      <c r="AH1302" s="65"/>
      <c r="BF1302" s="65"/>
      <c r="BG1302" s="65"/>
      <c r="BI1302" s="65"/>
    </row>
    <row r="1303" spans="4:61">
      <c r="D1303" s="11" t="str">
        <f t="shared" si="175"/>
        <v/>
      </c>
      <c r="E1303" s="11" t="str">
        <f t="shared" si="176"/>
        <v/>
      </c>
      <c r="F1303" s="55" t="str">
        <f t="shared" si="177"/>
        <v/>
      </c>
      <c r="G1303" s="14" t="str">
        <f t="shared" si="178"/>
        <v/>
      </c>
      <c r="H1303" s="55" t="str">
        <f t="shared" si="179"/>
        <v/>
      </c>
      <c r="I1303" s="11"/>
      <c r="J1303" s="157"/>
      <c r="K1303" s="11">
        <f t="shared" si="180"/>
        <v>0</v>
      </c>
      <c r="L1303" s="55" t="str">
        <f t="shared" si="181"/>
        <v/>
      </c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AA1303" s="59"/>
      <c r="AB1303" s="59"/>
      <c r="AC1303" s="59"/>
      <c r="AD1303" s="59"/>
      <c r="AE1303" s="59"/>
      <c r="AF1303" s="59"/>
      <c r="AG1303" s="59"/>
      <c r="AH1303" s="65"/>
      <c r="BF1303" s="65"/>
      <c r="BG1303" s="65"/>
      <c r="BI1303" s="65"/>
    </row>
    <row r="1304" spans="4:61">
      <c r="D1304" s="11" t="str">
        <f t="shared" si="175"/>
        <v/>
      </c>
      <c r="E1304" s="11" t="str">
        <f t="shared" si="176"/>
        <v/>
      </c>
      <c r="F1304" s="55" t="str">
        <f t="shared" si="177"/>
        <v/>
      </c>
      <c r="G1304" s="14" t="str">
        <f t="shared" si="178"/>
        <v/>
      </c>
      <c r="H1304" s="55" t="str">
        <f t="shared" si="179"/>
        <v/>
      </c>
      <c r="I1304" s="11"/>
      <c r="J1304" s="157"/>
      <c r="K1304" s="11">
        <f t="shared" si="180"/>
        <v>0</v>
      </c>
      <c r="L1304" s="55" t="str">
        <f t="shared" si="181"/>
        <v/>
      </c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AA1304" s="59"/>
      <c r="AB1304" s="59"/>
      <c r="AC1304" s="59"/>
      <c r="AD1304" s="59"/>
      <c r="AE1304" s="59"/>
      <c r="AF1304" s="59"/>
      <c r="AG1304" s="59"/>
      <c r="AH1304" s="65"/>
      <c r="BF1304" s="65"/>
      <c r="BG1304" s="65"/>
      <c r="BI1304" s="65"/>
    </row>
    <row r="1305" spans="4:61">
      <c r="D1305" s="11" t="str">
        <f t="shared" si="175"/>
        <v/>
      </c>
      <c r="E1305" s="11" t="str">
        <f t="shared" si="176"/>
        <v/>
      </c>
      <c r="F1305" s="55" t="str">
        <f t="shared" si="177"/>
        <v/>
      </c>
      <c r="G1305" s="14" t="str">
        <f t="shared" si="178"/>
        <v/>
      </c>
      <c r="H1305" s="55" t="str">
        <f t="shared" si="179"/>
        <v/>
      </c>
      <c r="I1305" s="11"/>
      <c r="J1305" s="157"/>
      <c r="K1305" s="11">
        <f t="shared" si="180"/>
        <v>0</v>
      </c>
      <c r="L1305" s="55" t="str">
        <f t="shared" si="181"/>
        <v/>
      </c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AA1305" s="59"/>
      <c r="AB1305" s="59"/>
      <c r="AC1305" s="59"/>
      <c r="AD1305" s="59"/>
      <c r="AE1305" s="59"/>
      <c r="AF1305" s="59"/>
      <c r="AG1305" s="59"/>
      <c r="AH1305" s="65"/>
      <c r="BF1305" s="65"/>
      <c r="BG1305" s="65"/>
      <c r="BI1305" s="65"/>
    </row>
    <row r="1306" spans="4:61">
      <c r="D1306" s="11" t="str">
        <f t="shared" si="175"/>
        <v/>
      </c>
      <c r="E1306" s="11" t="str">
        <f t="shared" si="176"/>
        <v/>
      </c>
      <c r="F1306" s="55" t="str">
        <f t="shared" si="177"/>
        <v/>
      </c>
      <c r="G1306" s="14" t="str">
        <f t="shared" si="178"/>
        <v/>
      </c>
      <c r="H1306" s="55" t="str">
        <f t="shared" si="179"/>
        <v/>
      </c>
      <c r="I1306" s="11"/>
      <c r="J1306" s="157"/>
      <c r="K1306" s="11">
        <f t="shared" si="180"/>
        <v>0</v>
      </c>
      <c r="L1306" s="55" t="str">
        <f t="shared" si="181"/>
        <v/>
      </c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AA1306" s="59"/>
      <c r="AB1306" s="59"/>
      <c r="AC1306" s="59"/>
      <c r="AD1306" s="59"/>
      <c r="AE1306" s="59"/>
      <c r="AF1306" s="59"/>
      <c r="AG1306" s="59"/>
      <c r="AH1306" s="65"/>
      <c r="BF1306" s="65"/>
      <c r="BG1306" s="65"/>
      <c r="BI1306" s="65"/>
    </row>
    <row r="1307" spans="4:61">
      <c r="D1307" s="11" t="str">
        <f t="shared" si="175"/>
        <v/>
      </c>
      <c r="E1307" s="11" t="str">
        <f t="shared" si="176"/>
        <v/>
      </c>
      <c r="F1307" s="55" t="str">
        <f t="shared" si="177"/>
        <v/>
      </c>
      <c r="G1307" s="14" t="str">
        <f t="shared" si="178"/>
        <v/>
      </c>
      <c r="H1307" s="55" t="str">
        <f t="shared" si="179"/>
        <v/>
      </c>
      <c r="I1307" s="11"/>
      <c r="J1307" s="157"/>
      <c r="K1307" s="11">
        <f t="shared" si="180"/>
        <v>0</v>
      </c>
      <c r="L1307" s="55" t="str">
        <f t="shared" si="181"/>
        <v/>
      </c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AA1307" s="59"/>
      <c r="AB1307" s="59"/>
      <c r="AC1307" s="59"/>
      <c r="AD1307" s="59"/>
      <c r="AE1307" s="59"/>
      <c r="AF1307" s="59"/>
      <c r="AG1307" s="59"/>
      <c r="AH1307" s="65"/>
      <c r="BF1307" s="65"/>
      <c r="BG1307" s="65"/>
      <c r="BI1307" s="65"/>
    </row>
    <row r="1308" spans="4:61">
      <c r="D1308" s="11" t="str">
        <f t="shared" si="175"/>
        <v/>
      </c>
      <c r="E1308" s="11" t="str">
        <f t="shared" si="176"/>
        <v/>
      </c>
      <c r="F1308" s="55" t="str">
        <f t="shared" si="177"/>
        <v/>
      </c>
      <c r="G1308" s="14" t="str">
        <f t="shared" si="178"/>
        <v/>
      </c>
      <c r="H1308" s="55" t="str">
        <f t="shared" si="179"/>
        <v/>
      </c>
      <c r="I1308" s="11"/>
      <c r="J1308" s="157"/>
      <c r="K1308" s="11">
        <f t="shared" si="180"/>
        <v>0</v>
      </c>
      <c r="L1308" s="55" t="str">
        <f t="shared" si="181"/>
        <v/>
      </c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AA1308" s="59"/>
      <c r="AB1308" s="59"/>
      <c r="AC1308" s="59"/>
      <c r="AD1308" s="59"/>
      <c r="AE1308" s="59"/>
      <c r="AF1308" s="59"/>
      <c r="AG1308" s="59"/>
      <c r="AH1308" s="65"/>
      <c r="BF1308" s="65"/>
      <c r="BG1308" s="65"/>
      <c r="BI1308" s="65"/>
    </row>
    <row r="1309" spans="4:61">
      <c r="D1309" s="11" t="str">
        <f t="shared" si="175"/>
        <v/>
      </c>
      <c r="E1309" s="11" t="str">
        <f t="shared" si="176"/>
        <v/>
      </c>
      <c r="F1309" s="55" t="str">
        <f t="shared" si="177"/>
        <v/>
      </c>
      <c r="G1309" s="14" t="str">
        <f t="shared" si="178"/>
        <v/>
      </c>
      <c r="H1309" s="55" t="str">
        <f t="shared" si="179"/>
        <v/>
      </c>
      <c r="I1309" s="11"/>
      <c r="J1309" s="157"/>
      <c r="K1309" s="11">
        <f t="shared" si="180"/>
        <v>0</v>
      </c>
      <c r="L1309" s="55" t="str">
        <f t="shared" si="181"/>
        <v/>
      </c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AA1309" s="59"/>
      <c r="AB1309" s="59"/>
      <c r="AC1309" s="59"/>
      <c r="AD1309" s="59"/>
      <c r="AE1309" s="59"/>
      <c r="AF1309" s="59"/>
      <c r="AG1309" s="59"/>
      <c r="AH1309" s="65"/>
      <c r="BF1309" s="65"/>
      <c r="BG1309" s="65"/>
      <c r="BI1309" s="65"/>
    </row>
    <row r="1310" spans="4:61">
      <c r="D1310" s="11" t="str">
        <f t="shared" si="175"/>
        <v/>
      </c>
      <c r="E1310" s="11" t="str">
        <f t="shared" si="176"/>
        <v/>
      </c>
      <c r="F1310" s="55" t="str">
        <f t="shared" si="177"/>
        <v/>
      </c>
      <c r="G1310" s="14" t="str">
        <f t="shared" si="178"/>
        <v/>
      </c>
      <c r="H1310" s="55" t="str">
        <f t="shared" si="179"/>
        <v/>
      </c>
      <c r="I1310" s="11"/>
      <c r="J1310" s="157"/>
      <c r="K1310" s="11">
        <f t="shared" si="180"/>
        <v>0</v>
      </c>
      <c r="L1310" s="55" t="str">
        <f t="shared" si="181"/>
        <v/>
      </c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AA1310" s="59"/>
      <c r="AB1310" s="59"/>
      <c r="AC1310" s="59"/>
      <c r="AD1310" s="59"/>
      <c r="AE1310" s="59"/>
      <c r="AF1310" s="59"/>
      <c r="AG1310" s="59"/>
      <c r="AH1310" s="65"/>
      <c r="BF1310" s="65"/>
      <c r="BG1310" s="65"/>
      <c r="BI1310" s="65"/>
    </row>
    <row r="1311" spans="4:61">
      <c r="D1311" s="11" t="str">
        <f t="shared" si="175"/>
        <v/>
      </c>
      <c r="E1311" s="11" t="str">
        <f t="shared" si="176"/>
        <v/>
      </c>
      <c r="F1311" s="55" t="str">
        <f t="shared" si="177"/>
        <v/>
      </c>
      <c r="G1311" s="14" t="str">
        <f t="shared" si="178"/>
        <v/>
      </c>
      <c r="H1311" s="55" t="str">
        <f t="shared" si="179"/>
        <v/>
      </c>
      <c r="I1311" s="11"/>
      <c r="J1311" s="157"/>
      <c r="K1311" s="11">
        <f t="shared" si="180"/>
        <v>0</v>
      </c>
      <c r="L1311" s="55" t="str">
        <f t="shared" si="181"/>
        <v/>
      </c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AA1311" s="59"/>
      <c r="AB1311" s="59"/>
      <c r="AC1311" s="59"/>
      <c r="AD1311" s="59"/>
      <c r="AE1311" s="59"/>
      <c r="AF1311" s="59"/>
      <c r="AG1311" s="59"/>
      <c r="AH1311" s="65"/>
      <c r="BF1311" s="65"/>
      <c r="BG1311" s="65"/>
      <c r="BI1311" s="65"/>
    </row>
    <row r="1312" spans="4:61">
      <c r="D1312" s="11" t="str">
        <f t="shared" si="175"/>
        <v/>
      </c>
      <c r="E1312" s="11" t="str">
        <f t="shared" si="176"/>
        <v/>
      </c>
      <c r="F1312" s="55" t="str">
        <f t="shared" si="177"/>
        <v/>
      </c>
      <c r="G1312" s="14" t="str">
        <f t="shared" si="178"/>
        <v/>
      </c>
      <c r="H1312" s="55" t="str">
        <f t="shared" si="179"/>
        <v/>
      </c>
      <c r="I1312" s="11"/>
      <c r="J1312" s="157"/>
      <c r="K1312" s="11">
        <f t="shared" si="180"/>
        <v>0</v>
      </c>
      <c r="L1312" s="55" t="str">
        <f t="shared" si="181"/>
        <v/>
      </c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AA1312" s="59"/>
      <c r="AB1312" s="59"/>
      <c r="AC1312" s="59"/>
      <c r="AD1312" s="59"/>
      <c r="AE1312" s="59"/>
      <c r="AF1312" s="59"/>
      <c r="AG1312" s="59"/>
      <c r="AH1312" s="65"/>
      <c r="BF1312" s="65"/>
      <c r="BG1312" s="65"/>
      <c r="BI1312" s="65"/>
    </row>
    <row r="1313" spans="4:61">
      <c r="D1313" s="11" t="str">
        <f t="shared" si="175"/>
        <v/>
      </c>
      <c r="E1313" s="11" t="str">
        <f t="shared" si="176"/>
        <v/>
      </c>
      <c r="F1313" s="55" t="str">
        <f t="shared" si="177"/>
        <v/>
      </c>
      <c r="G1313" s="14" t="str">
        <f t="shared" si="178"/>
        <v/>
      </c>
      <c r="H1313" s="55" t="str">
        <f t="shared" si="179"/>
        <v/>
      </c>
      <c r="I1313" s="11"/>
      <c r="J1313" s="157"/>
      <c r="K1313" s="11">
        <f t="shared" si="180"/>
        <v>0</v>
      </c>
      <c r="L1313" s="55" t="str">
        <f t="shared" si="181"/>
        <v/>
      </c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AA1313" s="59"/>
      <c r="AB1313" s="59"/>
      <c r="AC1313" s="59"/>
      <c r="AD1313" s="59"/>
      <c r="AE1313" s="59"/>
      <c r="AF1313" s="59"/>
      <c r="AG1313" s="59"/>
      <c r="AH1313" s="65"/>
      <c r="BF1313" s="65"/>
      <c r="BG1313" s="65"/>
      <c r="BI1313" s="65"/>
    </row>
    <row r="1314" spans="4:61">
      <c r="D1314" s="11" t="str">
        <f t="shared" si="175"/>
        <v/>
      </c>
      <c r="E1314" s="11" t="str">
        <f t="shared" si="176"/>
        <v/>
      </c>
      <c r="F1314" s="55" t="str">
        <f t="shared" si="177"/>
        <v/>
      </c>
      <c r="G1314" s="14" t="str">
        <f t="shared" si="178"/>
        <v/>
      </c>
      <c r="H1314" s="55" t="str">
        <f t="shared" si="179"/>
        <v/>
      </c>
      <c r="I1314" s="11"/>
      <c r="J1314" s="157"/>
      <c r="K1314" s="11">
        <f t="shared" si="180"/>
        <v>0</v>
      </c>
      <c r="L1314" s="55" t="str">
        <f t="shared" si="181"/>
        <v/>
      </c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AA1314" s="59"/>
      <c r="AB1314" s="59"/>
      <c r="AC1314" s="59"/>
      <c r="AD1314" s="59"/>
      <c r="AE1314" s="59"/>
      <c r="AF1314" s="59"/>
      <c r="AG1314" s="59"/>
      <c r="AH1314" s="65"/>
      <c r="BF1314" s="65"/>
      <c r="BG1314" s="65"/>
      <c r="BI1314" s="65"/>
    </row>
    <row r="1315" spans="4:61">
      <c r="D1315" s="11" t="str">
        <f t="shared" si="175"/>
        <v/>
      </c>
      <c r="E1315" s="11" t="str">
        <f t="shared" si="176"/>
        <v/>
      </c>
      <c r="F1315" s="55" t="str">
        <f t="shared" si="177"/>
        <v/>
      </c>
      <c r="G1315" s="14" t="str">
        <f t="shared" si="178"/>
        <v/>
      </c>
      <c r="H1315" s="55" t="str">
        <f t="shared" si="179"/>
        <v/>
      </c>
      <c r="I1315" s="11"/>
      <c r="J1315" s="157"/>
      <c r="K1315" s="11">
        <f t="shared" si="180"/>
        <v>0</v>
      </c>
      <c r="L1315" s="55" t="str">
        <f t="shared" si="181"/>
        <v/>
      </c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AA1315" s="59"/>
      <c r="AB1315" s="59"/>
      <c r="AC1315" s="59"/>
      <c r="AD1315" s="59"/>
      <c r="AE1315" s="59"/>
      <c r="AF1315" s="59"/>
      <c r="AG1315" s="59"/>
      <c r="AH1315" s="65"/>
      <c r="BF1315" s="65"/>
      <c r="BG1315" s="65"/>
      <c r="BI1315" s="65"/>
    </row>
    <row r="1316" spans="4:61">
      <c r="D1316" s="11" t="str">
        <f t="shared" si="175"/>
        <v/>
      </c>
      <c r="E1316" s="11" t="str">
        <f t="shared" si="176"/>
        <v/>
      </c>
      <c r="F1316" s="55" t="str">
        <f t="shared" si="177"/>
        <v/>
      </c>
      <c r="G1316" s="14" t="str">
        <f t="shared" si="178"/>
        <v/>
      </c>
      <c r="H1316" s="55" t="str">
        <f t="shared" si="179"/>
        <v/>
      </c>
      <c r="I1316" s="11"/>
      <c r="J1316" s="157"/>
      <c r="K1316" s="11">
        <f t="shared" si="180"/>
        <v>0</v>
      </c>
      <c r="L1316" s="55" t="str">
        <f t="shared" si="181"/>
        <v/>
      </c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AA1316" s="59"/>
      <c r="AB1316" s="59"/>
      <c r="AC1316" s="59"/>
      <c r="AD1316" s="59"/>
      <c r="AE1316" s="59"/>
      <c r="AF1316" s="59"/>
      <c r="AG1316" s="59"/>
      <c r="AH1316" s="65"/>
      <c r="BF1316" s="65"/>
      <c r="BG1316" s="65"/>
      <c r="BI1316" s="65"/>
    </row>
    <row r="1317" spans="4:61">
      <c r="D1317" s="11" t="str">
        <f t="shared" ref="D1317:D1333" si="182">IF(D1316&lt;term*freq,D1316+1,"")</f>
        <v/>
      </c>
      <c r="E1317" s="11" t="str">
        <f t="shared" si="176"/>
        <v/>
      </c>
      <c r="F1317" s="55" t="str">
        <f t="shared" si="177"/>
        <v/>
      </c>
      <c r="G1317" s="14" t="str">
        <f t="shared" si="178"/>
        <v/>
      </c>
      <c r="H1317" s="55" t="str">
        <f t="shared" si="179"/>
        <v/>
      </c>
      <c r="I1317" s="11"/>
      <c r="J1317" s="157"/>
      <c r="K1317" s="11">
        <f t="shared" si="180"/>
        <v>0</v>
      </c>
      <c r="L1317" s="55" t="str">
        <f t="shared" si="181"/>
        <v/>
      </c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AA1317" s="59"/>
      <c r="AB1317" s="59"/>
      <c r="AC1317" s="59"/>
      <c r="AD1317" s="59"/>
      <c r="AE1317" s="59"/>
      <c r="AF1317" s="59"/>
      <c r="AG1317" s="59"/>
      <c r="AH1317" s="65"/>
      <c r="BF1317" s="65"/>
      <c r="BG1317" s="65"/>
      <c r="BI1317" s="65"/>
    </row>
    <row r="1318" spans="4:61">
      <c r="D1318" s="11" t="str">
        <f t="shared" si="182"/>
        <v/>
      </c>
      <c r="E1318" s="11" t="str">
        <f t="shared" si="176"/>
        <v/>
      </c>
      <c r="F1318" s="55" t="str">
        <f t="shared" si="177"/>
        <v/>
      </c>
      <c r="G1318" s="14" t="str">
        <f t="shared" si="178"/>
        <v/>
      </c>
      <c r="H1318" s="55" t="str">
        <f t="shared" si="179"/>
        <v/>
      </c>
      <c r="I1318" s="11"/>
      <c r="J1318" s="157"/>
      <c r="K1318" s="11">
        <f t="shared" si="180"/>
        <v>0</v>
      </c>
      <c r="L1318" s="55" t="str">
        <f t="shared" si="181"/>
        <v/>
      </c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AA1318" s="59"/>
      <c r="AB1318" s="59"/>
      <c r="AC1318" s="59"/>
      <c r="AD1318" s="59"/>
      <c r="AE1318" s="59"/>
      <c r="AF1318" s="59"/>
      <c r="AG1318" s="59"/>
      <c r="AH1318" s="65"/>
      <c r="BF1318" s="65"/>
      <c r="BG1318" s="65"/>
      <c r="BI1318" s="65"/>
    </row>
    <row r="1319" spans="4:61">
      <c r="D1319" s="11" t="str">
        <f t="shared" si="182"/>
        <v/>
      </c>
      <c r="E1319" s="11" t="str">
        <f t="shared" si="176"/>
        <v/>
      </c>
      <c r="F1319" s="55" t="str">
        <f t="shared" si="177"/>
        <v/>
      </c>
      <c r="G1319" s="14" t="str">
        <f t="shared" si="178"/>
        <v/>
      </c>
      <c r="H1319" s="55" t="str">
        <f t="shared" si="179"/>
        <v/>
      </c>
      <c r="I1319" s="11"/>
      <c r="J1319" s="157"/>
      <c r="K1319" s="11">
        <f t="shared" si="180"/>
        <v>0</v>
      </c>
      <c r="L1319" s="55" t="str">
        <f t="shared" si="181"/>
        <v/>
      </c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AA1319" s="59"/>
      <c r="AB1319" s="59"/>
      <c r="AC1319" s="59"/>
      <c r="AD1319" s="59"/>
      <c r="AE1319" s="59"/>
      <c r="AF1319" s="59"/>
      <c r="AG1319" s="59"/>
      <c r="AH1319" s="65"/>
      <c r="BF1319" s="65"/>
      <c r="BG1319" s="65"/>
      <c r="BI1319" s="65"/>
    </row>
    <row r="1320" spans="4:61">
      <c r="D1320" s="11" t="str">
        <f t="shared" si="182"/>
        <v/>
      </c>
      <c r="E1320" s="11" t="str">
        <f t="shared" si="176"/>
        <v/>
      </c>
      <c r="F1320" s="55" t="str">
        <f t="shared" si="177"/>
        <v/>
      </c>
      <c r="G1320" s="14" t="str">
        <f t="shared" si="178"/>
        <v/>
      </c>
      <c r="H1320" s="55" t="str">
        <f t="shared" si="179"/>
        <v/>
      </c>
      <c r="I1320" s="11"/>
      <c r="J1320" s="157"/>
      <c r="K1320" s="11">
        <f t="shared" si="180"/>
        <v>0</v>
      </c>
      <c r="L1320" s="55" t="str">
        <f t="shared" si="181"/>
        <v/>
      </c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AA1320" s="59"/>
      <c r="AB1320" s="59"/>
      <c r="AC1320" s="59"/>
      <c r="AD1320" s="59"/>
      <c r="AE1320" s="59"/>
      <c r="AF1320" s="59"/>
      <c r="AG1320" s="59"/>
      <c r="AH1320" s="65"/>
      <c r="BF1320" s="65"/>
      <c r="BG1320" s="65"/>
      <c r="BI1320" s="65"/>
    </row>
    <row r="1321" spans="4:61">
      <c r="D1321" s="11" t="str">
        <f t="shared" si="182"/>
        <v/>
      </c>
      <c r="E1321" s="11" t="str">
        <f t="shared" si="176"/>
        <v/>
      </c>
      <c r="F1321" s="55" t="str">
        <f t="shared" si="177"/>
        <v/>
      </c>
      <c r="G1321" s="14" t="str">
        <f t="shared" si="178"/>
        <v/>
      </c>
      <c r="H1321" s="55" t="str">
        <f t="shared" si="179"/>
        <v/>
      </c>
      <c r="I1321" s="11"/>
      <c r="J1321" s="157"/>
      <c r="K1321" s="11">
        <f t="shared" si="180"/>
        <v>0</v>
      </c>
      <c r="L1321" s="55" t="str">
        <f t="shared" si="181"/>
        <v/>
      </c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AA1321" s="59"/>
      <c r="AB1321" s="59"/>
      <c r="AC1321" s="59"/>
      <c r="AD1321" s="59"/>
      <c r="AE1321" s="59"/>
      <c r="AF1321" s="59"/>
      <c r="AG1321" s="59"/>
      <c r="AH1321" s="65"/>
      <c r="BF1321" s="65"/>
      <c r="BG1321" s="65"/>
      <c r="BI1321" s="65"/>
    </row>
    <row r="1322" spans="4:61">
      <c r="D1322" s="11" t="str">
        <f t="shared" si="182"/>
        <v/>
      </c>
      <c r="E1322" s="11" t="str">
        <f t="shared" si="176"/>
        <v/>
      </c>
      <c r="F1322" s="55" t="str">
        <f t="shared" si="177"/>
        <v/>
      </c>
      <c r="G1322" s="14" t="str">
        <f t="shared" si="178"/>
        <v/>
      </c>
      <c r="H1322" s="55" t="str">
        <f t="shared" si="179"/>
        <v/>
      </c>
      <c r="I1322" s="11"/>
      <c r="J1322" s="157"/>
      <c r="K1322" s="11">
        <f t="shared" si="180"/>
        <v>0</v>
      </c>
      <c r="L1322" s="55" t="str">
        <f t="shared" si="181"/>
        <v/>
      </c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AA1322" s="59"/>
      <c r="AB1322" s="59"/>
      <c r="AC1322" s="59"/>
      <c r="AD1322" s="59"/>
      <c r="AE1322" s="59"/>
      <c r="AF1322" s="59"/>
      <c r="AG1322" s="59"/>
      <c r="AH1322" s="65"/>
      <c r="BF1322" s="65"/>
      <c r="BG1322" s="65"/>
      <c r="BI1322" s="65"/>
    </row>
    <row r="1323" spans="4:61">
      <c r="D1323" s="11" t="str">
        <f t="shared" si="182"/>
        <v/>
      </c>
      <c r="E1323" s="11" t="str">
        <f t="shared" si="176"/>
        <v/>
      </c>
      <c r="F1323" s="55" t="str">
        <f t="shared" si="177"/>
        <v/>
      </c>
      <c r="G1323" s="14" t="str">
        <f t="shared" si="178"/>
        <v/>
      </c>
      <c r="H1323" s="55" t="str">
        <f t="shared" si="179"/>
        <v/>
      </c>
      <c r="I1323" s="11"/>
      <c r="J1323" s="157"/>
      <c r="K1323" s="11">
        <f t="shared" si="180"/>
        <v>0</v>
      </c>
      <c r="L1323" s="55" t="str">
        <f t="shared" si="181"/>
        <v/>
      </c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AA1323" s="59"/>
      <c r="AB1323" s="59"/>
      <c r="AC1323" s="59"/>
      <c r="AD1323" s="59"/>
      <c r="AE1323" s="59"/>
      <c r="AF1323" s="59"/>
      <c r="AG1323" s="59"/>
      <c r="AH1323" s="65"/>
      <c r="BF1323" s="65"/>
      <c r="BG1323" s="65"/>
      <c r="BI1323" s="65"/>
    </row>
    <row r="1324" spans="4:61">
      <c r="D1324" s="11" t="str">
        <f t="shared" si="182"/>
        <v/>
      </c>
      <c r="E1324" s="11" t="str">
        <f t="shared" si="176"/>
        <v/>
      </c>
      <c r="F1324" s="55" t="str">
        <f t="shared" si="177"/>
        <v/>
      </c>
      <c r="G1324" s="14" t="str">
        <f t="shared" si="178"/>
        <v/>
      </c>
      <c r="H1324" s="55" t="str">
        <f t="shared" si="179"/>
        <v/>
      </c>
      <c r="I1324" s="11"/>
      <c r="J1324" s="157"/>
      <c r="K1324" s="11">
        <f t="shared" si="180"/>
        <v>0</v>
      </c>
      <c r="L1324" s="55" t="str">
        <f t="shared" si="181"/>
        <v/>
      </c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AA1324" s="59"/>
      <c r="AB1324" s="59"/>
      <c r="AC1324" s="59"/>
      <c r="AD1324" s="59"/>
      <c r="AE1324" s="59"/>
      <c r="AF1324" s="59"/>
      <c r="AG1324" s="59"/>
      <c r="AH1324" s="65"/>
      <c r="BF1324" s="65"/>
      <c r="BG1324" s="65"/>
      <c r="BI1324" s="65"/>
    </row>
    <row r="1325" spans="4:61">
      <c r="D1325" s="11" t="str">
        <f t="shared" si="182"/>
        <v/>
      </c>
      <c r="E1325" s="11" t="str">
        <f t="shared" si="176"/>
        <v/>
      </c>
      <c r="F1325" s="55" t="str">
        <f t="shared" si="177"/>
        <v/>
      </c>
      <c r="G1325" s="14" t="str">
        <f t="shared" si="178"/>
        <v/>
      </c>
      <c r="H1325" s="55" t="str">
        <f t="shared" si="179"/>
        <v/>
      </c>
      <c r="I1325" s="11"/>
      <c r="J1325" s="157"/>
      <c r="K1325" s="11">
        <f t="shared" si="180"/>
        <v>0</v>
      </c>
      <c r="L1325" s="55" t="str">
        <f t="shared" si="181"/>
        <v/>
      </c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AA1325" s="59"/>
      <c r="AB1325" s="59"/>
      <c r="AC1325" s="59"/>
      <c r="AD1325" s="59"/>
      <c r="AE1325" s="59"/>
      <c r="AF1325" s="59"/>
      <c r="AG1325" s="59"/>
      <c r="AH1325" s="65"/>
      <c r="BF1325" s="65"/>
      <c r="BG1325" s="65"/>
      <c r="BI1325" s="65"/>
    </row>
    <row r="1326" spans="4:61">
      <c r="D1326" s="11" t="str">
        <f t="shared" si="182"/>
        <v/>
      </c>
      <c r="E1326" s="11" t="str">
        <f t="shared" si="176"/>
        <v/>
      </c>
      <c r="F1326" s="55" t="str">
        <f t="shared" si="177"/>
        <v/>
      </c>
      <c r="G1326" s="14" t="str">
        <f t="shared" si="178"/>
        <v/>
      </c>
      <c r="H1326" s="55" t="str">
        <f t="shared" si="179"/>
        <v/>
      </c>
      <c r="I1326" s="11"/>
      <c r="J1326" s="157"/>
      <c r="K1326" s="11">
        <f t="shared" si="180"/>
        <v>0</v>
      </c>
      <c r="L1326" s="55" t="str">
        <f t="shared" si="181"/>
        <v/>
      </c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AA1326" s="59"/>
      <c r="AB1326" s="59"/>
      <c r="AC1326" s="59"/>
      <c r="AD1326" s="59"/>
      <c r="AE1326" s="59"/>
      <c r="AF1326" s="59"/>
      <c r="AG1326" s="59"/>
      <c r="AH1326" s="65"/>
      <c r="BF1326" s="65"/>
      <c r="BG1326" s="65"/>
      <c r="BI1326" s="65"/>
    </row>
    <row r="1327" spans="4:61">
      <c r="D1327" s="11" t="str">
        <f t="shared" si="182"/>
        <v/>
      </c>
      <c r="E1327" s="11" t="str">
        <f t="shared" si="176"/>
        <v/>
      </c>
      <c r="F1327" s="55" t="str">
        <f t="shared" si="177"/>
        <v/>
      </c>
      <c r="G1327" s="14" t="str">
        <f t="shared" si="178"/>
        <v/>
      </c>
      <c r="H1327" s="55" t="str">
        <f t="shared" si="179"/>
        <v/>
      </c>
      <c r="I1327" s="11"/>
      <c r="J1327" s="157"/>
      <c r="K1327" s="11">
        <f t="shared" si="180"/>
        <v>0</v>
      </c>
      <c r="L1327" s="55" t="str">
        <f t="shared" si="181"/>
        <v/>
      </c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AA1327" s="59"/>
      <c r="AB1327" s="59"/>
      <c r="AC1327" s="59"/>
      <c r="AD1327" s="59"/>
      <c r="AE1327" s="59"/>
      <c r="AF1327" s="59"/>
      <c r="AG1327" s="59"/>
      <c r="AH1327" s="65"/>
      <c r="BF1327" s="65"/>
      <c r="BG1327" s="65"/>
      <c r="BI1327" s="65"/>
    </row>
    <row r="1328" spans="4:61">
      <c r="D1328" s="11" t="str">
        <f t="shared" si="182"/>
        <v/>
      </c>
      <c r="E1328" s="11" t="str">
        <f t="shared" si="176"/>
        <v/>
      </c>
      <c r="F1328" s="55" t="str">
        <f t="shared" si="177"/>
        <v/>
      </c>
      <c r="G1328" s="14" t="str">
        <f t="shared" si="178"/>
        <v/>
      </c>
      <c r="H1328" s="55" t="str">
        <f t="shared" si="179"/>
        <v/>
      </c>
      <c r="I1328" s="11"/>
      <c r="J1328" s="157"/>
      <c r="K1328" s="11">
        <f t="shared" si="180"/>
        <v>0</v>
      </c>
      <c r="L1328" s="55" t="str">
        <f t="shared" si="181"/>
        <v/>
      </c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AA1328" s="59"/>
      <c r="AB1328" s="59"/>
      <c r="AC1328" s="59"/>
      <c r="AD1328" s="59"/>
      <c r="AE1328" s="59"/>
      <c r="AF1328" s="59"/>
      <c r="AG1328" s="59"/>
      <c r="AH1328" s="65"/>
      <c r="BF1328" s="65"/>
      <c r="BG1328" s="65"/>
      <c r="BI1328" s="65"/>
    </row>
    <row r="1329" spans="4:61">
      <c r="D1329" s="11" t="str">
        <f t="shared" si="182"/>
        <v/>
      </c>
      <c r="E1329" s="11" t="str">
        <f t="shared" si="176"/>
        <v/>
      </c>
      <c r="F1329" s="55" t="str">
        <f t="shared" si="177"/>
        <v/>
      </c>
      <c r="G1329" s="14" t="str">
        <f t="shared" si="178"/>
        <v/>
      </c>
      <c r="H1329" s="55" t="str">
        <f t="shared" si="179"/>
        <v/>
      </c>
      <c r="I1329" s="11"/>
      <c r="J1329" s="157"/>
      <c r="K1329" s="11">
        <f t="shared" si="180"/>
        <v>0</v>
      </c>
      <c r="L1329" s="55" t="str">
        <f t="shared" si="181"/>
        <v/>
      </c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AA1329" s="59"/>
      <c r="AB1329" s="59"/>
      <c r="AC1329" s="59"/>
      <c r="AD1329" s="59"/>
      <c r="AE1329" s="59"/>
      <c r="AF1329" s="59"/>
      <c r="AG1329" s="59"/>
      <c r="AH1329" s="65"/>
      <c r="BF1329" s="65"/>
      <c r="BG1329" s="65"/>
      <c r="BI1329" s="65"/>
    </row>
    <row r="1330" spans="4:61">
      <c r="D1330" s="11" t="str">
        <f t="shared" si="182"/>
        <v/>
      </c>
      <c r="E1330" s="11" t="str">
        <f t="shared" si="176"/>
        <v/>
      </c>
      <c r="F1330" s="55" t="str">
        <f t="shared" si="177"/>
        <v/>
      </c>
      <c r="G1330" s="14" t="str">
        <f t="shared" si="178"/>
        <v/>
      </c>
      <c r="H1330" s="55" t="str">
        <f t="shared" si="179"/>
        <v/>
      </c>
      <c r="I1330" s="11"/>
      <c r="J1330" s="157"/>
      <c r="K1330" s="11">
        <f t="shared" si="180"/>
        <v>0</v>
      </c>
      <c r="L1330" s="55" t="str">
        <f t="shared" si="181"/>
        <v/>
      </c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AA1330" s="59"/>
      <c r="AB1330" s="59"/>
      <c r="AC1330" s="59"/>
      <c r="AD1330" s="59"/>
      <c r="AE1330" s="59"/>
      <c r="AF1330" s="59"/>
      <c r="AG1330" s="59"/>
      <c r="AH1330" s="65"/>
      <c r="BF1330" s="65"/>
      <c r="BG1330" s="65"/>
      <c r="BI1330" s="65"/>
    </row>
    <row r="1331" spans="4:61">
      <c r="D1331" s="11" t="str">
        <f t="shared" si="182"/>
        <v/>
      </c>
      <c r="E1331" s="11" t="str">
        <f t="shared" si="176"/>
        <v/>
      </c>
      <c r="F1331" s="55" t="str">
        <f t="shared" si="177"/>
        <v/>
      </c>
      <c r="G1331" s="14" t="str">
        <f t="shared" si="178"/>
        <v/>
      </c>
      <c r="H1331" s="55" t="str">
        <f t="shared" si="179"/>
        <v/>
      </c>
      <c r="I1331" s="11"/>
      <c r="J1331" s="157"/>
      <c r="K1331" s="11">
        <f t="shared" si="180"/>
        <v>0</v>
      </c>
      <c r="L1331" s="55" t="str">
        <f t="shared" si="181"/>
        <v/>
      </c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AA1331" s="59"/>
      <c r="AB1331" s="59"/>
      <c r="AC1331" s="59"/>
      <c r="AD1331" s="59"/>
      <c r="AE1331" s="59"/>
      <c r="AF1331" s="59"/>
      <c r="AG1331" s="59"/>
      <c r="AH1331" s="65"/>
      <c r="BF1331" s="65"/>
      <c r="BG1331" s="65"/>
      <c r="BI1331" s="65"/>
    </row>
    <row r="1332" spans="4:61">
      <c r="D1332" s="11" t="str">
        <f t="shared" si="182"/>
        <v/>
      </c>
      <c r="E1332" s="11" t="str">
        <f t="shared" si="176"/>
        <v/>
      </c>
      <c r="F1332" s="55" t="str">
        <f t="shared" si="177"/>
        <v/>
      </c>
      <c r="G1332" s="14" t="str">
        <f t="shared" si="178"/>
        <v/>
      </c>
      <c r="H1332" s="55" t="str">
        <f t="shared" si="179"/>
        <v/>
      </c>
      <c r="I1332" s="11"/>
      <c r="J1332" s="157"/>
      <c r="K1332" s="11">
        <f t="shared" si="180"/>
        <v>0</v>
      </c>
      <c r="L1332" s="55" t="str">
        <f t="shared" si="181"/>
        <v/>
      </c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AA1332" s="59"/>
      <c r="AB1332" s="59"/>
      <c r="AC1332" s="59"/>
      <c r="AD1332" s="59"/>
      <c r="AE1332" s="59"/>
      <c r="AF1332" s="59"/>
      <c r="AG1332" s="59"/>
      <c r="AH1332" s="65"/>
      <c r="BF1332" s="65"/>
      <c r="BG1332" s="65"/>
      <c r="BI1332" s="65"/>
    </row>
    <row r="1333" spans="4:61">
      <c r="D1333" s="11" t="str">
        <f t="shared" si="182"/>
        <v/>
      </c>
      <c r="E1333" s="11" t="str">
        <f t="shared" si="176"/>
        <v/>
      </c>
      <c r="F1333" s="55" t="str">
        <f t="shared" si="177"/>
        <v/>
      </c>
      <c r="G1333" s="14" t="str">
        <f t="shared" si="178"/>
        <v/>
      </c>
      <c r="H1333" s="55" t="str">
        <f t="shared" si="179"/>
        <v/>
      </c>
      <c r="I1333" s="11"/>
      <c r="J1333" s="157"/>
      <c r="K1333" s="11">
        <f t="shared" si="180"/>
        <v>0</v>
      </c>
      <c r="L1333" s="55" t="str">
        <f t="shared" si="181"/>
        <v/>
      </c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AA1333" s="59"/>
      <c r="AB1333" s="59"/>
      <c r="AC1333" s="59"/>
      <c r="AD1333" s="59"/>
      <c r="AE1333" s="59"/>
      <c r="AF1333" s="59"/>
      <c r="AG1333" s="59"/>
      <c r="AH1333" s="65"/>
      <c r="BF1333" s="65"/>
      <c r="BG1333" s="65"/>
      <c r="BI1333" s="65"/>
    </row>
  </sheetData>
  <mergeCells count="1">
    <mergeCell ref="A1:H1"/>
  </mergeCells>
  <dataValidations disablePrompts="1" count="1">
    <dataValidation type="list" allowBlank="1" showInputMessage="1" showErrorMessage="1" sqref="C21">
      <formula1>$AQ$2:$AQ$13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4"/>
  <sheetViews>
    <sheetView workbookViewId="0">
      <selection activeCell="U31" sqref="U31"/>
    </sheetView>
  </sheetViews>
  <sheetFormatPr defaultRowHeight="15"/>
  <sheetData>
    <row r="1" spans="1:22">
      <c r="A1" s="32"/>
      <c r="B1" s="209" t="s">
        <v>168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32"/>
      <c r="T1" s="32"/>
      <c r="U1" s="32"/>
      <c r="V1" s="32"/>
    </row>
    <row r="2" spans="1:22">
      <c r="A2" s="32"/>
      <c r="B2" s="209" t="s">
        <v>171</v>
      </c>
      <c r="C2" s="209"/>
      <c r="D2" s="209"/>
      <c r="E2" s="209"/>
      <c r="F2" s="209"/>
      <c r="G2" s="209"/>
      <c r="H2" s="209" t="s">
        <v>181</v>
      </c>
      <c r="I2" s="209"/>
      <c r="J2" s="209"/>
      <c r="K2" s="209"/>
      <c r="L2" s="220">
        <f>'Loan amortization pre-paid'!B39</f>
        <v>0.5</v>
      </c>
      <c r="M2" s="209"/>
      <c r="N2" s="209"/>
      <c r="O2" s="209"/>
      <c r="P2" s="209"/>
      <c r="Q2" s="209"/>
      <c r="R2" s="209"/>
      <c r="S2" s="32"/>
      <c r="T2" s="32"/>
      <c r="U2" s="32"/>
      <c r="V2" s="32"/>
    </row>
    <row r="3" spans="1:2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</row>
    <row r="18" spans="1:2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</row>
    <row r="19" spans="1:2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</row>
    <row r="21" spans="1:2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1:2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</row>
    <row r="24" spans="1:2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</row>
    <row r="25" spans="1:2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spans="1:2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1:2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1:2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1:2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spans="1:2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2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1:2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</row>
    <row r="39" spans="1:2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</row>
    <row r="43" spans="1:2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</row>
    <row r="44" spans="1:2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1:2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22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22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  <row r="48" spans="1:2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1:22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1:22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1:2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1:22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1:2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1:2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1:2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1:2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1:22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1:22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1:22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1:22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1:22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1:22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1:22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1:22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1:22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</row>
    <row r="69" spans="1:2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  <row r="70" spans="1:22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1:22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1:22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  <row r="73" spans="1:22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</row>
    <row r="74" spans="1:22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</row>
    <row r="75" spans="1:22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</row>
    <row r="76" spans="1:22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</row>
    <row r="77" spans="1:22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</row>
    <row r="78" spans="1:22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</row>
    <row r="79" spans="1:22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</row>
    <row r="80" spans="1:22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</row>
    <row r="81" spans="1:22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</row>
    <row r="82" spans="1:22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</row>
    <row r="83" spans="1:22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</row>
    <row r="84" spans="1:22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</row>
    <row r="85" spans="1:22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</row>
    <row r="86" spans="1:22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</row>
    <row r="87" spans="1:22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</row>
    <row r="88" spans="1:22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</row>
    <row r="89" spans="1:22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</row>
    <row r="90" spans="1:22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</row>
    <row r="91" spans="1:22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</row>
    <row r="92" spans="1:22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</row>
    <row r="93" spans="1:22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</row>
    <row r="94" spans="1:22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</row>
    <row r="95" spans="1:22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</row>
    <row r="96" spans="1:2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</row>
    <row r="97" spans="1:22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</row>
    <row r="98" spans="1:22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</row>
    <row r="99" spans="1:22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</row>
    <row r="100" spans="1:2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</row>
    <row r="101" spans="1:2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</row>
    <row r="102" spans="1:2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</row>
    <row r="103" spans="1:22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</row>
    <row r="104" spans="1:22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3"/>
  <sheetViews>
    <sheetView workbookViewId="0">
      <selection activeCell="B15" sqref="B15"/>
    </sheetView>
  </sheetViews>
  <sheetFormatPr defaultRowHeight="15" customHeight="1"/>
  <cols>
    <col min="1" max="1" width="3.28515625" bestFit="1" customWidth="1"/>
    <col min="2" max="2" width="62.5703125" customWidth="1"/>
    <col min="3" max="3" width="11.28515625" customWidth="1"/>
    <col min="4" max="4" width="7" bestFit="1" customWidth="1"/>
    <col min="5" max="5" width="6" customWidth="1"/>
    <col min="6" max="6" width="9.28515625" bestFit="1" customWidth="1"/>
    <col min="7" max="7" width="48.85546875" bestFit="1" customWidth="1"/>
    <col min="8" max="8" width="8" bestFit="1" customWidth="1"/>
  </cols>
  <sheetData>
    <row r="1" spans="1:35" ht="18.75">
      <c r="A1" s="11"/>
      <c r="B1" s="225" t="s">
        <v>153</v>
      </c>
      <c r="C1" s="226"/>
      <c r="D1" s="226"/>
      <c r="E1" s="226"/>
      <c r="F1" s="226"/>
      <c r="G1" s="226"/>
      <c r="H1" s="227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35" ht="15" customHeight="1">
      <c r="A2" s="11"/>
      <c r="B2" s="11" t="s">
        <v>152</v>
      </c>
      <c r="C2" s="200">
        <v>0.03</v>
      </c>
      <c r="D2" s="11"/>
      <c r="E2" s="11"/>
      <c r="F2" s="11"/>
      <c r="G2" s="11"/>
      <c r="H2" s="11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35" ht="15" customHeight="1">
      <c r="A3" s="201"/>
      <c r="B3" s="201" t="s">
        <v>142</v>
      </c>
      <c r="C3" s="201"/>
      <c r="D3" s="201"/>
      <c r="E3" s="201"/>
      <c r="F3" s="201" t="s">
        <v>143</v>
      </c>
      <c r="G3" s="11"/>
      <c r="H3" s="11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35" ht="15" customHeight="1">
      <c r="A4" s="202" t="s">
        <v>144</v>
      </c>
      <c r="B4" s="202" t="s">
        <v>148</v>
      </c>
      <c r="C4" s="203">
        <v>250000</v>
      </c>
      <c r="D4" s="202"/>
      <c r="E4" s="202"/>
      <c r="F4" s="203">
        <v>0</v>
      </c>
      <c r="G4" s="11"/>
      <c r="H4" s="11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35" ht="15" customHeight="1">
      <c r="A5" s="204" t="s">
        <v>145</v>
      </c>
      <c r="B5" s="204" t="str">
        <f>CONCATENATE("Where the total income exceeds Rs. ",C4,"/- but does not exceed Rs.")</f>
        <v>Where the total income exceeds Rs. 250000/- but does not exceed Rs.</v>
      </c>
      <c r="C5" s="203">
        <v>500000</v>
      </c>
      <c r="D5" s="202"/>
      <c r="E5" s="202"/>
      <c r="F5" s="205">
        <v>0.1</v>
      </c>
      <c r="G5" s="11" t="s">
        <v>149</v>
      </c>
      <c r="H5" s="206">
        <f>C4</f>
        <v>250000</v>
      </c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35" ht="15" customHeight="1">
      <c r="A6" s="202" t="s">
        <v>146</v>
      </c>
      <c r="B6" s="204" t="str">
        <f>CONCATENATE("Where the total income exceeds Rs. ",C5,"/- but does not exceed Rs.")</f>
        <v>Where the total income exceeds Rs. 500000/- but does not exceed Rs.</v>
      </c>
      <c r="C6" s="203">
        <v>1000000</v>
      </c>
      <c r="D6" s="203">
        <v>25000</v>
      </c>
      <c r="E6" s="202" t="s">
        <v>150</v>
      </c>
      <c r="F6" s="205">
        <v>0.2</v>
      </c>
      <c r="G6" s="202" t="s">
        <v>151</v>
      </c>
      <c r="H6" s="203">
        <v>500000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35" ht="15" customHeight="1">
      <c r="A7" s="202" t="s">
        <v>147</v>
      </c>
      <c r="B7" s="204" t="str">
        <f>CONCATENATE("Where the total income exceeds Rs. ",C6)</f>
        <v>Where the total income exceeds Rs. 1000000</v>
      </c>
      <c r="C7" s="202"/>
      <c r="D7" s="203">
        <v>125000</v>
      </c>
      <c r="E7" s="202" t="s">
        <v>150</v>
      </c>
      <c r="F7" s="205">
        <v>0.3</v>
      </c>
      <c r="G7" s="202" t="s">
        <v>151</v>
      </c>
      <c r="H7" s="206">
        <v>1000000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35" ht="15" customHeight="1">
      <c r="A8" s="32"/>
      <c r="B8" s="32"/>
      <c r="C8" s="207"/>
      <c r="D8" s="207"/>
      <c r="E8" s="207"/>
      <c r="F8" s="207"/>
      <c r="G8" s="207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1:35" ht="1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1:35" ht="1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1:35" ht="1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 ht="1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 ht="1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35" ht="1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</row>
    <row r="15" spans="1:35" ht="1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</row>
    <row r="16" spans="1:35" ht="1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</row>
    <row r="17" spans="1:35" ht="1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</row>
    <row r="18" spans="1:35" ht="1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</row>
    <row r="19" spans="1:35" ht="1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</row>
    <row r="20" spans="1:35" ht="1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</row>
    <row r="21" spans="1:35" ht="1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1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1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ht="1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1:35" ht="1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</row>
    <row r="26" spans="1:35" ht="1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35" ht="1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</row>
    <row r="28" spans="1:35" ht="1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</row>
    <row r="29" spans="1:35" ht="1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spans="1:35" ht="1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35" ht="1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</row>
    <row r="32" spans="1:35" ht="1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</row>
    <row r="33" spans="1:35" ht="1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100</vt:i4>
      </vt:variant>
    </vt:vector>
  </HeadingPairs>
  <TitlesOfParts>
    <vt:vector size="107" baseType="lpstr">
      <vt:lpstr>Loan amortization pre-paid</vt:lpstr>
      <vt:lpstr>Retirement Planner</vt:lpstr>
      <vt:lpstr>Long-term financial Goals</vt:lpstr>
      <vt:lpstr>Detailed Cash Flow Chart</vt:lpstr>
      <vt:lpstr>Loan amortization lump sum inv</vt:lpstr>
      <vt:lpstr>Result</vt:lpstr>
      <vt:lpstr>Income Tax Slabs</vt:lpstr>
      <vt:lpstr>'Detailed Cash Flow Chart'!age_1</vt:lpstr>
      <vt:lpstr>'Long-term financial Goals'!age_1</vt:lpstr>
      <vt:lpstr>'Retirement Planner'!age_1</vt:lpstr>
      <vt:lpstr>cess</vt:lpstr>
      <vt:lpstr>'Detailed Cash Flow Chart'!corpus_1</vt:lpstr>
      <vt:lpstr>'Long-term financial Goals'!corpus_1</vt:lpstr>
      <vt:lpstr>'Retirement Planner'!corpus_1</vt:lpstr>
      <vt:lpstr>'Detailed Cash Flow Chart'!curr</vt:lpstr>
      <vt:lpstr>'Long-term financial Goals'!curr</vt:lpstr>
      <vt:lpstr>'Detailed Cash Flow Chart'!currinv_1</vt:lpstr>
      <vt:lpstr>'Long-term financial Goals'!currinv_1</vt:lpstr>
      <vt:lpstr>'Retirement Planner'!currinv_1</vt:lpstr>
      <vt:lpstr>'Detailed Cash Flow Chart'!curroi_1</vt:lpstr>
      <vt:lpstr>'Long-term financial Goals'!curroi_1</vt:lpstr>
      <vt:lpstr>'Retirement Planner'!curroi_1</vt:lpstr>
      <vt:lpstr>'Loan amortization pre-paid'!EClimit</vt:lpstr>
      <vt:lpstr>EClimit</vt:lpstr>
      <vt:lpstr>'Loan amortization lump sum inv'!emi</vt:lpstr>
      <vt:lpstr>'Loan amortization pre-paid'!emi</vt:lpstr>
      <vt:lpstr>'Loan amortization pre-paid'!freq</vt:lpstr>
      <vt:lpstr>freq</vt:lpstr>
      <vt:lpstr>'Detailed Cash Flow Chart'!fvcurr</vt:lpstr>
      <vt:lpstr>'Long-term financial Goals'!fvcurr</vt:lpstr>
      <vt:lpstr>'Detailed Cash Flow Chart'!gcorpus</vt:lpstr>
      <vt:lpstr>'Long-term financial Goals'!gcorpus</vt:lpstr>
      <vt:lpstr>'Retirement Planner'!gcorpus</vt:lpstr>
      <vt:lpstr>'Detailed Cash Flow Chart'!gd_1</vt:lpstr>
      <vt:lpstr>'Long-term financial Goals'!gd_1</vt:lpstr>
      <vt:lpstr>'Retirement Planner'!gd_1</vt:lpstr>
      <vt:lpstr>'Detailed Cash Flow Chart'!inc_1</vt:lpstr>
      <vt:lpstr>'Long-term financial Goals'!inc_1</vt:lpstr>
      <vt:lpstr>'Retirement Planner'!inc_1</vt:lpstr>
      <vt:lpstr>'Detailed Cash Flow Chart'!incg</vt:lpstr>
      <vt:lpstr>'Long-term financial Goals'!incg</vt:lpstr>
      <vt:lpstr>'Retirement Planner'!incg</vt:lpstr>
      <vt:lpstr>'Detailed Cash Flow Chart'!inf_1</vt:lpstr>
      <vt:lpstr>'Long-term financial Goals'!inf_1</vt:lpstr>
      <vt:lpstr>'Retirement Planner'!inf_1</vt:lpstr>
      <vt:lpstr>'Detailed Cash Flow Chart'!infg</vt:lpstr>
      <vt:lpstr>'Long-term financial Goals'!infg</vt:lpstr>
      <vt:lpstr>'Loan amortization pre-paid'!inflation</vt:lpstr>
      <vt:lpstr>inflation</vt:lpstr>
      <vt:lpstr>'Loan amortization pre-paid'!initial</vt:lpstr>
      <vt:lpstr>initial</vt:lpstr>
      <vt:lpstr>'Detailed Cash Flow Chart'!k_1</vt:lpstr>
      <vt:lpstr>'Long-term financial Goals'!k_1</vt:lpstr>
      <vt:lpstr>'Retirement Planner'!k_1</vt:lpstr>
      <vt:lpstr>'Detailed Cash Flow Chart'!n_1</vt:lpstr>
      <vt:lpstr>'Long-term financial Goals'!n_1</vt:lpstr>
      <vt:lpstr>'Retirement Planner'!n_1</vt:lpstr>
      <vt:lpstr>'Detailed Cash Flow Chart'!pa_1</vt:lpstr>
      <vt:lpstr>'Long-term financial Goals'!pa_1</vt:lpstr>
      <vt:lpstr>'Retirement Planner'!pa_1</vt:lpstr>
      <vt:lpstr>'Detailed Cash Flow Chart'!preretint_1</vt:lpstr>
      <vt:lpstr>'Long-term financial Goals'!preretint_1</vt:lpstr>
      <vt:lpstr>'Retirement Planner'!preretint_1</vt:lpstr>
      <vt:lpstr>'Loan amortization pre-paid'!rate</vt:lpstr>
      <vt:lpstr>rate</vt:lpstr>
      <vt:lpstr>rate80D</vt:lpstr>
      <vt:lpstr>'Detailed Cash Flow Chart'!ratecurr</vt:lpstr>
      <vt:lpstr>'Long-term financial Goals'!ratecurr</vt:lpstr>
      <vt:lpstr>'Detailed Cash Flow Chart'!retg</vt:lpstr>
      <vt:lpstr>'Long-term financial Goals'!retg</vt:lpstr>
      <vt:lpstr>'Detailed Cash Flow Chart'!retroi_1</vt:lpstr>
      <vt:lpstr>'Long-term financial Goals'!retroi_1</vt:lpstr>
      <vt:lpstr>'Retirement Planner'!retroi_1</vt:lpstr>
      <vt:lpstr>'Loan amortization pre-paid'!retY</vt:lpstr>
      <vt:lpstr>'Detailed Cash Flow Chart'!rg1cs1</vt:lpstr>
      <vt:lpstr>'Long-term financial Goals'!rg1cs1</vt:lpstr>
      <vt:lpstr>'Retirement Planner'!rg1cs1</vt:lpstr>
      <vt:lpstr>'Detailed Cash Flow Chart'!rg1end</vt:lpstr>
      <vt:lpstr>'Detailed Cash Flow Chart'!rg1start</vt:lpstr>
      <vt:lpstr>'Long-term financial Goals'!rg1start</vt:lpstr>
      <vt:lpstr>'Retirement Planner'!rg1start</vt:lpstr>
      <vt:lpstr>'Detailed Cash Flow Chart'!rg2cs2</vt:lpstr>
      <vt:lpstr>'Long-term financial Goals'!rg2cs2</vt:lpstr>
      <vt:lpstr>'Retirement Planner'!rg2cs2</vt:lpstr>
      <vt:lpstr>'Detailed Cash Flow Chart'!rg2end</vt:lpstr>
      <vt:lpstr>'Detailed Cash Flow Chart'!rg2start</vt:lpstr>
      <vt:lpstr>'Long-term financial Goals'!rg2start</vt:lpstr>
      <vt:lpstr>'Retirement Planner'!rg2start</vt:lpstr>
      <vt:lpstr>'Detailed Cash Flow Chart'!salary_1</vt:lpstr>
      <vt:lpstr>'Long-term financial Goals'!salary_1</vt:lpstr>
      <vt:lpstr>'Retirement Planner'!salary_1</vt:lpstr>
      <vt:lpstr>'Loan amortization pre-paid'!salinc</vt:lpstr>
      <vt:lpstr>salinc</vt:lpstr>
      <vt:lpstr>'Loan amortization pre-paid'!seclimit</vt:lpstr>
      <vt:lpstr>seclimit</vt:lpstr>
      <vt:lpstr>'Detailed Cash Flow Chart'!tax_1</vt:lpstr>
      <vt:lpstr>'Long-term financial Goals'!tax_1</vt:lpstr>
      <vt:lpstr>'Retirement Planner'!tax_1</vt:lpstr>
      <vt:lpstr>'Loan amortization pre-paid'!term</vt:lpstr>
      <vt:lpstr>term</vt:lpstr>
      <vt:lpstr>'Detailed Cash Flow Chart'!typeg</vt:lpstr>
      <vt:lpstr>'Long-term financial Goals'!typeg</vt:lpstr>
      <vt:lpstr>'Detailed Cash Flow Chart'!y_1</vt:lpstr>
      <vt:lpstr>'Long-term financial Goals'!y_1</vt:lpstr>
      <vt:lpstr>'Retirement Planner'!y_1</vt:lpstr>
      <vt:lpstr>'Detailed Cash Flow Chart'!yearsg</vt:lpstr>
      <vt:lpstr>'Long-term financial Goals'!yearsg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user</cp:lastModifiedBy>
  <cp:lastPrinted>2013-12-06T14:18:50Z</cp:lastPrinted>
  <dcterms:created xsi:type="dcterms:W3CDTF">2013-11-02T16:23:36Z</dcterms:created>
  <dcterms:modified xsi:type="dcterms:W3CDTF">2015-07-05T06:59:42Z</dcterms:modified>
</cp:coreProperties>
</file>