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812" windowHeight="7692"/>
  </bookViews>
  <sheets>
    <sheet name="Individual or Corporate" sheetId="2" r:id="rId1"/>
    <sheet name="Government Service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2"/>
  <c r="B104"/>
  <c r="C103"/>
  <c r="B107" l="1"/>
  <c r="D24" i="1"/>
  <c r="A24" i="2"/>
  <c r="A25" s="1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B24"/>
  <c r="D24"/>
  <c r="C24"/>
  <c r="D13" i="1"/>
  <c r="D32"/>
  <c r="D11" i="2"/>
  <c r="D13" s="1"/>
  <c r="B25" l="1"/>
  <c r="A26"/>
  <c r="F25"/>
  <c r="E24"/>
  <c r="F24" s="1"/>
  <c r="D22" i="1"/>
  <c r="H24" i="2" l="1"/>
  <c r="H25" s="1"/>
  <c r="A27"/>
  <c r="F26"/>
  <c r="B26"/>
  <c r="G24"/>
  <c r="D26" i="1"/>
  <c r="D28" s="1"/>
  <c r="D34" s="1"/>
  <c r="G25" i="2" l="1"/>
  <c r="I25" s="1"/>
  <c r="I24"/>
  <c r="H26"/>
  <c r="A28"/>
  <c r="F27"/>
  <c r="B27"/>
  <c r="B28" s="1"/>
  <c r="G26"/>
  <c r="D36" i="1"/>
  <c r="H27" i="2" l="1"/>
  <c r="I26"/>
  <c r="A29"/>
  <c r="B29" s="1"/>
  <c r="F28"/>
  <c r="G27"/>
  <c r="I27" s="1"/>
  <c r="H28" l="1"/>
  <c r="G28"/>
  <c r="I28" s="1"/>
  <c r="A30"/>
  <c r="F29"/>
  <c r="H29" s="1"/>
  <c r="G29" l="1"/>
  <c r="I29" s="1"/>
  <c r="A31"/>
  <c r="F30"/>
  <c r="H30" s="1"/>
  <c r="B30"/>
  <c r="B31" s="1"/>
  <c r="A32" l="1"/>
  <c r="F31"/>
  <c r="H31" s="1"/>
  <c r="G30"/>
  <c r="G31" l="1"/>
  <c r="I31" s="1"/>
  <c r="I30"/>
  <c r="A33"/>
  <c r="F32"/>
  <c r="H32" s="1"/>
  <c r="B32"/>
  <c r="B33" s="1"/>
  <c r="G32" l="1"/>
  <c r="I32" s="1"/>
  <c r="A34"/>
  <c r="B34" s="1"/>
  <c r="F33"/>
  <c r="G33" l="1"/>
  <c r="H33"/>
  <c r="A35"/>
  <c r="F34"/>
  <c r="G34" l="1"/>
  <c r="I33"/>
  <c r="H34"/>
  <c r="I34" s="1"/>
  <c r="A36"/>
  <c r="F35"/>
  <c r="B35"/>
  <c r="B36" s="1"/>
  <c r="G35" l="1"/>
  <c r="H35"/>
  <c r="A37"/>
  <c r="B37" s="1"/>
  <c r="F36"/>
  <c r="G36" l="1"/>
  <c r="I35"/>
  <c r="H36"/>
  <c r="I36" s="1"/>
  <c r="A38"/>
  <c r="F37"/>
  <c r="G37" s="1"/>
  <c r="H37" l="1"/>
  <c r="I37" s="1"/>
  <c r="A39"/>
  <c r="F38"/>
  <c r="G38" s="1"/>
  <c r="B38"/>
  <c r="B39" s="1"/>
  <c r="H38" l="1"/>
  <c r="I38" s="1"/>
  <c r="A40"/>
  <c r="F39"/>
  <c r="G39" s="1"/>
  <c r="B40" l="1"/>
  <c r="H39"/>
  <c r="I39" s="1"/>
  <c r="A41"/>
  <c r="F40"/>
  <c r="G40" s="1"/>
  <c r="H40" l="1"/>
  <c r="I40" s="1"/>
  <c r="A42"/>
  <c r="F41"/>
  <c r="G41" s="1"/>
  <c r="B41"/>
  <c r="B42" s="1"/>
  <c r="H41" l="1"/>
  <c r="I41" s="1"/>
  <c r="A43"/>
  <c r="F42"/>
  <c r="G42" s="1"/>
  <c r="B43" l="1"/>
  <c r="H42"/>
  <c r="I42" s="1"/>
  <c r="A44"/>
  <c r="F43"/>
  <c r="G43" s="1"/>
  <c r="H43" l="1"/>
  <c r="I43" s="1"/>
  <c r="A45"/>
  <c r="F44"/>
  <c r="B44"/>
  <c r="B45" s="1"/>
  <c r="H44" l="1"/>
  <c r="G44"/>
  <c r="A46"/>
  <c r="B46" s="1"/>
  <c r="F45"/>
  <c r="I44" l="1"/>
  <c r="H45"/>
  <c r="A47"/>
  <c r="B47" s="1"/>
  <c r="F46"/>
  <c r="G45"/>
  <c r="H46" l="1"/>
  <c r="I45"/>
  <c r="G46"/>
  <c r="I46" s="1"/>
  <c r="A48"/>
  <c r="F47"/>
  <c r="H47" s="1"/>
  <c r="G47" l="1"/>
  <c r="I47" s="1"/>
  <c r="A49"/>
  <c r="F48"/>
  <c r="H48" s="1"/>
  <c r="B48"/>
  <c r="H49" l="1"/>
  <c r="I49"/>
  <c r="B49"/>
  <c r="A50"/>
  <c r="F49"/>
  <c r="G48"/>
  <c r="G49" s="1"/>
  <c r="H50" l="1"/>
  <c r="I50"/>
  <c r="I48"/>
  <c r="A51"/>
  <c r="F50"/>
  <c r="G50"/>
  <c r="B50"/>
  <c r="H51" l="1"/>
  <c r="I51"/>
  <c r="A52"/>
  <c r="F51"/>
  <c r="G51"/>
  <c r="B51"/>
  <c r="H52" l="1"/>
  <c r="I52"/>
  <c r="A53"/>
  <c r="F52"/>
  <c r="G52"/>
  <c r="B52"/>
  <c r="H53" l="1"/>
  <c r="I53"/>
  <c r="A54"/>
  <c r="F53"/>
  <c r="G53"/>
  <c r="B53"/>
  <c r="H54" l="1"/>
  <c r="I54"/>
  <c r="A55"/>
  <c r="F54"/>
  <c r="G54"/>
  <c r="B54"/>
  <c r="H55" l="1"/>
  <c r="I55"/>
  <c r="A56"/>
  <c r="F55"/>
  <c r="G55"/>
  <c r="B55"/>
  <c r="H56" l="1"/>
  <c r="I56"/>
  <c r="A57"/>
  <c r="F56"/>
  <c r="G56"/>
  <c r="B56"/>
  <c r="H57" l="1"/>
  <c r="I57"/>
  <c r="A58"/>
  <c r="F57"/>
  <c r="G57"/>
  <c r="B57"/>
  <c r="H58" l="1"/>
  <c r="I58"/>
  <c r="A59"/>
  <c r="F58"/>
  <c r="G58"/>
  <c r="B58"/>
  <c r="H59" l="1"/>
  <c r="I59"/>
  <c r="A60"/>
  <c r="F59"/>
  <c r="G59"/>
  <c r="B59"/>
  <c r="H60" l="1"/>
  <c r="I60"/>
  <c r="A61"/>
  <c r="F60"/>
  <c r="G60"/>
  <c r="B60"/>
  <c r="H61" l="1"/>
  <c r="I61"/>
  <c r="A62"/>
  <c r="F61"/>
  <c r="G61"/>
  <c r="B61"/>
  <c r="H62" l="1"/>
  <c r="I62"/>
  <c r="A63"/>
  <c r="F62"/>
  <c r="G62"/>
  <c r="B62"/>
  <c r="H63" l="1"/>
  <c r="I63"/>
  <c r="A64"/>
  <c r="F63"/>
  <c r="G63"/>
  <c r="B63"/>
  <c r="H64" l="1"/>
  <c r="I64"/>
  <c r="A65"/>
  <c r="F64"/>
  <c r="G64"/>
  <c r="B64"/>
  <c r="H65" l="1"/>
  <c r="I65"/>
  <c r="A66"/>
  <c r="F65"/>
  <c r="G65"/>
  <c r="B65"/>
  <c r="H66" l="1"/>
  <c r="I66"/>
  <c r="A67"/>
  <c r="F66"/>
  <c r="G66"/>
  <c r="B66"/>
  <c r="H67" l="1"/>
  <c r="I67"/>
  <c r="A68"/>
  <c r="F67"/>
  <c r="G67"/>
  <c r="B67"/>
  <c r="H68" l="1"/>
  <c r="I68"/>
  <c r="A69"/>
  <c r="F68"/>
  <c r="G68"/>
  <c r="B68"/>
  <c r="H69" l="1"/>
  <c r="I69"/>
  <c r="A70"/>
  <c r="F69"/>
  <c r="G69"/>
  <c r="B69"/>
  <c r="H70" l="1"/>
  <c r="I70"/>
  <c r="A71"/>
  <c r="F70"/>
  <c r="G70"/>
  <c r="B70"/>
  <c r="H71" l="1"/>
  <c r="I71"/>
  <c r="A72"/>
  <c r="F71"/>
  <c r="G71"/>
  <c r="B71"/>
  <c r="H72" l="1"/>
  <c r="I72"/>
  <c r="A73"/>
  <c r="F72"/>
  <c r="G72"/>
  <c r="B72"/>
  <c r="H73" l="1"/>
  <c r="I73"/>
  <c r="A74"/>
  <c r="F73"/>
  <c r="G73"/>
  <c r="B73"/>
  <c r="H74" l="1"/>
  <c r="I74"/>
  <c r="A75"/>
  <c r="F74"/>
  <c r="G74"/>
  <c r="B74"/>
  <c r="H75" l="1"/>
  <c r="I75"/>
  <c r="A76"/>
  <c r="F75"/>
  <c r="G75"/>
  <c r="B75"/>
  <c r="H76" l="1"/>
  <c r="I76"/>
  <c r="A77"/>
  <c r="F76"/>
  <c r="G76"/>
  <c r="B76"/>
  <c r="H77" l="1"/>
  <c r="I77"/>
  <c r="A78"/>
  <c r="F77"/>
  <c r="G77"/>
  <c r="B77"/>
  <c r="H78" l="1"/>
  <c r="I78"/>
  <c r="A79"/>
  <c r="F78"/>
  <c r="G78"/>
  <c r="B78"/>
  <c r="H79" l="1"/>
  <c r="I79"/>
  <c r="A80"/>
  <c r="F79"/>
  <c r="G79"/>
  <c r="B79"/>
  <c r="H80" l="1"/>
  <c r="I80"/>
  <c r="A81"/>
  <c r="F80"/>
  <c r="G80"/>
  <c r="B80"/>
  <c r="H81" l="1"/>
  <c r="I81"/>
  <c r="A82"/>
  <c r="F81"/>
  <c r="G81"/>
  <c r="B81"/>
  <c r="H82" l="1"/>
  <c r="I82"/>
  <c r="A83"/>
  <c r="F82"/>
  <c r="G82"/>
  <c r="B82"/>
  <c r="H83" l="1"/>
  <c r="I83"/>
  <c r="A84"/>
  <c r="F83"/>
  <c r="G83"/>
  <c r="B83"/>
  <c r="H84" l="1"/>
  <c r="I84"/>
  <c r="A85"/>
  <c r="F84"/>
  <c r="G84"/>
  <c r="B84"/>
  <c r="H85" l="1"/>
  <c r="I85"/>
  <c r="A86"/>
  <c r="F85"/>
  <c r="G85"/>
  <c r="B85"/>
  <c r="H86" l="1"/>
  <c r="I86"/>
  <c r="A87"/>
  <c r="F86"/>
  <c r="G86"/>
  <c r="B86"/>
  <c r="H87" l="1"/>
  <c r="I87"/>
  <c r="A88"/>
  <c r="F87"/>
  <c r="G87"/>
  <c r="B87"/>
  <c r="H88" l="1"/>
  <c r="I88"/>
  <c r="F88"/>
  <c r="G88"/>
  <c r="A89"/>
  <c r="B88"/>
  <c r="H89" l="1"/>
  <c r="I89"/>
  <c r="F89"/>
  <c r="G89"/>
  <c r="B89"/>
  <c r="A90"/>
  <c r="H90" l="1"/>
  <c r="I90"/>
  <c r="F90"/>
  <c r="G90"/>
  <c r="B90"/>
  <c r="A91"/>
  <c r="H91" l="1"/>
  <c r="I91"/>
  <c r="F91"/>
  <c r="G91"/>
  <c r="A92"/>
  <c r="B91"/>
  <c r="H92" l="1"/>
  <c r="I92"/>
  <c r="F92"/>
  <c r="G92"/>
  <c r="A93"/>
  <c r="B92"/>
  <c r="H93" l="1"/>
  <c r="I93"/>
  <c r="F93"/>
  <c r="G93"/>
  <c r="A94"/>
  <c r="B93"/>
  <c r="H94" l="1"/>
  <c r="I94"/>
  <c r="F94"/>
  <c r="G94"/>
  <c r="A95"/>
  <c r="B94"/>
  <c r="H95" l="1"/>
  <c r="I95"/>
  <c r="F95"/>
  <c r="G95"/>
  <c r="B95"/>
  <c r="A96"/>
  <c r="H96" l="1"/>
  <c r="I96"/>
  <c r="F96"/>
  <c r="G96"/>
  <c r="B96"/>
  <c r="A97"/>
  <c r="H97" l="1"/>
  <c r="I97"/>
  <c r="F97"/>
  <c r="G97"/>
  <c r="B97"/>
  <c r="A98"/>
  <c r="H98" l="1"/>
  <c r="I98"/>
  <c r="F98"/>
  <c r="G98"/>
  <c r="B98"/>
  <c r="A99"/>
  <c r="H99" l="1"/>
  <c r="I99"/>
  <c r="B102" s="1"/>
  <c r="B99"/>
  <c r="F99"/>
  <c r="G99"/>
  <c r="B109" l="1"/>
</calcChain>
</file>

<file path=xl/sharedStrings.xml><?xml version="1.0" encoding="utf-8"?>
<sst xmlns="http://schemas.openxmlformats.org/spreadsheetml/2006/main" count="73" uniqueCount="54">
  <si>
    <t>Government</t>
  </si>
  <si>
    <t>Individual or Corporate</t>
  </si>
  <si>
    <t>Enter your tax slab after you retire</t>
  </si>
  <si>
    <t>Do not underestimate! We can assume that this slab corresponds to the FY when you do not receive any income from salary</t>
  </si>
  <si>
    <t>Towards Government bonds (G)</t>
  </si>
  <si>
    <t xml:space="preserve">Toward corporate bonds (C) </t>
  </si>
  <si>
    <t>Fill only green cells</t>
  </si>
  <si>
    <t>Towards Equity (E)</t>
  </si>
  <si>
    <t>Expected Return</t>
  </si>
  <si>
    <t>Expected portfolio return from NPS</t>
  </si>
  <si>
    <t>Before tax</t>
  </si>
  <si>
    <r>
      <t xml:space="preserve">Current </t>
    </r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monthly subscription</t>
    </r>
  </si>
  <si>
    <t>Your contribution plus employer contribution (if any)</t>
  </si>
  <si>
    <t>Current corpus</t>
  </si>
  <si>
    <t>Current age</t>
  </si>
  <si>
    <t>Value of current corpus when you turn 60</t>
  </si>
  <si>
    <t>National Pension Scheme Calculator for Government Service</t>
  </si>
  <si>
    <t>It is assumed as per current tax law that NPS corpus withdrawan will be taxed as per slab</t>
  </si>
  <si>
    <t>It is assumed, without offical confirmation, that NPS corpus withdrawn is tax-free. There is no clarity on this</t>
  </si>
  <si>
    <t>Assumed 40% will be annuitized and rest withdrawn at age 60</t>
  </si>
  <si>
    <t>Your contribution plus employer contribution</t>
  </si>
  <si>
    <t>Rate at which contributions increase each year</t>
  </si>
  <si>
    <t>Value of future contributions when you turn 60</t>
  </si>
  <si>
    <t>Ensure this is not equal to expected portfolio return</t>
  </si>
  <si>
    <t>Total corpus at age 60 before tax</t>
  </si>
  <si>
    <t>Amount to be used for annuity</t>
  </si>
  <si>
    <t>Annuity rate before tax</t>
  </si>
  <si>
    <t>Do not assume too high values. Remember even current values are less than 7%</t>
  </si>
  <si>
    <t>Constant Monthly annuity</t>
  </si>
  <si>
    <t xml:space="preserve">Lump sum amount </t>
  </si>
  <si>
    <t>This amount is assumed (without official confirmation) to be tax free</t>
  </si>
  <si>
    <t>15% of corpus is invested in equity for government employees</t>
  </si>
  <si>
    <t>Return from remaining corpus</t>
  </si>
  <si>
    <t>Age</t>
  </si>
  <si>
    <t>Monthly</t>
  </si>
  <si>
    <t>Contribution</t>
  </si>
  <si>
    <t>of contributions</t>
  </si>
  <si>
    <t>year end value</t>
  </si>
  <si>
    <t>of total corpus</t>
  </si>
  <si>
    <t>Current Asset allocation (can change future asset allocation below)</t>
  </si>
  <si>
    <t>Corporate</t>
  </si>
  <si>
    <t>Equity</t>
  </si>
  <si>
    <t>Net portfolio</t>
  </si>
  <si>
    <t>Return</t>
  </si>
  <si>
    <t>Expected return from equity</t>
  </si>
  <si>
    <t>Year end value</t>
  </si>
  <si>
    <t>of current corus</t>
  </si>
  <si>
    <t>Asset allocation can be changed below</t>
  </si>
  <si>
    <t>Total corpus before tax</t>
  </si>
  <si>
    <t>Annuity rate after tax</t>
  </si>
  <si>
    <t>Lump sum amount after tax</t>
  </si>
  <si>
    <t>National Pension Scheme Calculator for corporate and individuals</t>
  </si>
  <si>
    <t>Amount that be withdrawn free from tax</t>
  </si>
  <si>
    <t>40% of remaining amount after tax-free withdrawal. You can increase this if you want.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</si>
</sst>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00%"/>
    <numFmt numFmtId="165" formatCode="_ * #,##0_ ;_ * \-#,##0_ ;_ * &quot;-&quot;??_ ;_ @_ "/>
    <numFmt numFmtId="166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3" borderId="0" xfId="0" applyFill="1"/>
    <xf numFmtId="10" fontId="0" fillId="0" borderId="0" xfId="0" applyNumberFormat="1"/>
    <xf numFmtId="0" fontId="0" fillId="2" borderId="0" xfId="0" applyFill="1"/>
    <xf numFmtId="9" fontId="0" fillId="2" borderId="0" xfId="2" applyFont="1" applyFill="1"/>
    <xf numFmtId="9" fontId="0" fillId="2" borderId="1" xfId="2" applyFont="1" applyFill="1" applyBorder="1"/>
    <xf numFmtId="0" fontId="0" fillId="0" borderId="1" xfId="0" applyBorder="1"/>
    <xf numFmtId="0" fontId="0" fillId="3" borderId="1" xfId="0" applyFill="1" applyBorder="1"/>
    <xf numFmtId="9" fontId="0" fillId="3" borderId="1" xfId="2" applyFont="1" applyFill="1" applyBorder="1"/>
    <xf numFmtId="164" fontId="0" fillId="3" borderId="0" xfId="0" applyNumberFormat="1" applyFill="1"/>
    <xf numFmtId="165" fontId="0" fillId="3" borderId="0" xfId="1" applyNumberFormat="1" applyFont="1" applyFill="1"/>
    <xf numFmtId="0" fontId="2" fillId="3" borderId="0" xfId="0" applyFont="1" applyFill="1"/>
    <xf numFmtId="165" fontId="0" fillId="2" borderId="0" xfId="1" applyNumberFormat="1" applyFont="1" applyFill="1"/>
    <xf numFmtId="0" fontId="2" fillId="3" borderId="0" xfId="0" applyFont="1" applyFill="1" applyAlignment="1"/>
    <xf numFmtId="165" fontId="0" fillId="2" borderId="1" xfId="1" applyNumberFormat="1" applyFont="1" applyFill="1" applyBorder="1"/>
    <xf numFmtId="0" fontId="0" fillId="2" borderId="1" xfId="0" applyFill="1" applyBorder="1"/>
    <xf numFmtId="164" fontId="0" fillId="3" borderId="1" xfId="0" applyNumberFormat="1" applyFill="1" applyBorder="1"/>
    <xf numFmtId="165" fontId="0" fillId="0" borderId="1" xfId="1" applyNumberFormat="1" applyFont="1" applyBorder="1"/>
    <xf numFmtId="165" fontId="0" fillId="3" borderId="0" xfId="0" applyNumberFormat="1" applyFill="1"/>
    <xf numFmtId="10" fontId="0" fillId="3" borderId="0" xfId="2" applyNumberFormat="1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10" fontId="0" fillId="0" borderId="1" xfId="0" applyNumberFormat="1" applyBorder="1"/>
    <xf numFmtId="166" fontId="0" fillId="2" borderId="0" xfId="2" applyNumberFormat="1" applyFont="1" applyFill="1"/>
    <xf numFmtId="0" fontId="3" fillId="0" borderId="0" xfId="0" applyFont="1" applyAlignment="1"/>
    <xf numFmtId="0" fontId="3" fillId="3" borderId="0" xfId="0" applyFont="1" applyFill="1" applyAlignment="1"/>
    <xf numFmtId="0" fontId="2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V113"/>
  <sheetViews>
    <sheetView tabSelected="1" zoomScale="130" zoomScaleNormal="130" workbookViewId="0">
      <selection activeCell="C109" sqref="C109"/>
    </sheetView>
  </sheetViews>
  <sheetFormatPr defaultRowHeight="14.4"/>
  <cols>
    <col min="1" max="1" width="27.44140625" customWidth="1"/>
    <col min="2" max="2" width="14.88671875" bestFit="1" customWidth="1"/>
    <col min="3" max="3" width="15.33203125" bestFit="1" customWidth="1"/>
    <col min="4" max="4" width="14.109375" bestFit="1" customWidth="1"/>
    <col min="5" max="6" width="15.33203125" customWidth="1"/>
    <col min="7" max="7" width="15.33203125" bestFit="1" customWidth="1"/>
    <col min="8" max="8" width="14.109375" bestFit="1" customWidth="1"/>
    <col min="9" max="9" width="12.88671875" bestFit="1" customWidth="1"/>
    <col min="10" max="10" width="14.109375" bestFit="1" customWidth="1"/>
    <col min="20" max="20" width="0" hidden="1" customWidth="1"/>
  </cols>
  <sheetData>
    <row r="1" spans="1:22" ht="21">
      <c r="A1" s="29" t="s">
        <v>51</v>
      </c>
      <c r="B1" s="29"/>
      <c r="C1" s="29"/>
      <c r="D1" s="29"/>
      <c r="E1" s="29"/>
      <c r="F1" s="29"/>
      <c r="G1" s="29"/>
      <c r="H1" s="29"/>
      <c r="I1" s="26"/>
      <c r="J1" s="26"/>
      <c r="K1" s="26"/>
      <c r="L1" s="26"/>
      <c r="M1" s="26"/>
      <c r="N1" s="26"/>
      <c r="O1" s="26"/>
      <c r="P1" s="26"/>
      <c r="Q1" s="25"/>
      <c r="R1" s="1"/>
      <c r="S1" s="1"/>
      <c r="T1" t="s">
        <v>0</v>
      </c>
      <c r="U1" s="1"/>
      <c r="V1" s="2">
        <v>0.10299999999999999</v>
      </c>
    </row>
    <row r="2" spans="1:22">
      <c r="A2" s="1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t="s">
        <v>1</v>
      </c>
      <c r="U2" s="1"/>
      <c r="V2" s="2">
        <v>0.20599999999999999</v>
      </c>
    </row>
    <row r="3" spans="1:22">
      <c r="A3" s="1" t="s">
        <v>17</v>
      </c>
      <c r="B3" s="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U3" s="1"/>
    </row>
    <row r="4" spans="1:22">
      <c r="A4" s="1" t="s">
        <v>2</v>
      </c>
      <c r="B4" s="1"/>
      <c r="C4" s="1"/>
      <c r="D4" s="24">
        <v>0.20599999999999999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U4" s="1"/>
    </row>
    <row r="5" spans="1:2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U5" s="1"/>
    </row>
    <row r="6" spans="1:22">
      <c r="A6" s="27" t="s">
        <v>39</v>
      </c>
      <c r="B6" s="27"/>
      <c r="C6" s="27"/>
      <c r="D6" s="27"/>
      <c r="E6" s="11" t="s">
        <v>8</v>
      </c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U6" s="1"/>
    </row>
    <row r="7" spans="1:22">
      <c r="A7" s="1" t="s">
        <v>4</v>
      </c>
      <c r="B7" s="1"/>
      <c r="C7" s="1"/>
      <c r="D7" s="5">
        <v>0.2</v>
      </c>
      <c r="E7" s="5">
        <v>0.08</v>
      </c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U7" s="1"/>
    </row>
    <row r="8" spans="1:22">
      <c r="A8" s="1"/>
      <c r="B8" s="1"/>
      <c r="C8" s="1"/>
      <c r="D8" s="6"/>
      <c r="E8" s="6"/>
      <c r="F8" s="1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U8" s="1"/>
    </row>
    <row r="9" spans="1:22">
      <c r="A9" s="1" t="s">
        <v>5</v>
      </c>
      <c r="B9" s="1"/>
      <c r="C9" s="1"/>
      <c r="D9" s="5">
        <v>0.2</v>
      </c>
      <c r="E9" s="5">
        <v>0.08</v>
      </c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U9" s="1"/>
    </row>
    <row r="10" spans="1:22">
      <c r="A10" s="1"/>
      <c r="B10" s="1"/>
      <c r="C10" s="1"/>
      <c r="D10" s="7"/>
      <c r="E10" s="6"/>
      <c r="F10" s="1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U10" s="1"/>
    </row>
    <row r="11" spans="1:22">
      <c r="A11" s="1" t="s">
        <v>7</v>
      </c>
      <c r="B11" s="1"/>
      <c r="C11" s="1"/>
      <c r="D11" s="8">
        <f>1-D9-D7</f>
        <v>0.60000000000000009</v>
      </c>
      <c r="E11" s="5">
        <v>0.12</v>
      </c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U11" s="1"/>
    </row>
    <row r="12" spans="1:2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U12" s="1"/>
    </row>
    <row r="13" spans="1:22">
      <c r="A13" s="1" t="s">
        <v>9</v>
      </c>
      <c r="B13" s="1"/>
      <c r="C13" s="1"/>
      <c r="D13" s="9">
        <f>(D7*E7)+(D9*E9)+(D11*E11)</f>
        <v>0.10400000000000001</v>
      </c>
      <c r="E13" s="1" t="s">
        <v>10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U13" s="1"/>
    </row>
    <row r="14" spans="1:2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U14" s="1"/>
    </row>
    <row r="15" spans="1:22">
      <c r="A15" s="1" t="s">
        <v>11</v>
      </c>
      <c r="B15" s="1"/>
      <c r="C15" s="1"/>
      <c r="D15" s="12">
        <v>25000</v>
      </c>
      <c r="E15" s="1" t="s">
        <v>12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spans="1:22">
      <c r="A16" s="1"/>
      <c r="B16" s="1"/>
      <c r="C16" s="1"/>
      <c r="D16" s="1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spans="1:21">
      <c r="A17" t="s">
        <v>21</v>
      </c>
      <c r="D17" s="5">
        <v>0.06</v>
      </c>
      <c r="E17" t="s">
        <v>23</v>
      </c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spans="1:21">
      <c r="A18" s="1" t="s">
        <v>13</v>
      </c>
      <c r="B18" s="1"/>
      <c r="C18" s="1"/>
      <c r="D18" s="12">
        <v>1000000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U18" s="1"/>
    </row>
    <row r="19" spans="1:2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U19" s="1"/>
    </row>
    <row r="20" spans="1:21">
      <c r="A20" s="1" t="s">
        <v>14</v>
      </c>
      <c r="B20" s="1"/>
      <c r="C20" s="1"/>
      <c r="D20" s="3">
        <v>35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U20" s="1"/>
    </row>
    <row r="21" spans="1:21">
      <c r="E21" s="1"/>
      <c r="F21" s="1"/>
      <c r="J21" s="1"/>
      <c r="K21" s="1"/>
      <c r="L21" s="1"/>
      <c r="M21" s="1"/>
      <c r="N21" s="1"/>
      <c r="O21" s="1"/>
      <c r="P21" s="1"/>
      <c r="U21" s="1"/>
    </row>
    <row r="22" spans="1:21">
      <c r="A22" s="6" t="s">
        <v>33</v>
      </c>
      <c r="B22" s="6" t="s">
        <v>34</v>
      </c>
      <c r="C22" s="28" t="s">
        <v>47</v>
      </c>
      <c r="D22" s="28"/>
      <c r="E22" s="28"/>
      <c r="F22" s="20" t="s">
        <v>42</v>
      </c>
      <c r="G22" s="6" t="s">
        <v>37</v>
      </c>
      <c r="H22" s="6" t="s">
        <v>45</v>
      </c>
      <c r="I22" s="6" t="s">
        <v>37</v>
      </c>
      <c r="J22" s="1"/>
      <c r="K22" s="1"/>
      <c r="L22" s="1"/>
      <c r="M22" s="1"/>
      <c r="N22" s="1"/>
      <c r="O22" s="1"/>
      <c r="P22" s="1"/>
    </row>
    <row r="23" spans="1:21">
      <c r="A23" s="6"/>
      <c r="B23" s="6" t="s">
        <v>35</v>
      </c>
      <c r="C23" s="6" t="s">
        <v>0</v>
      </c>
      <c r="D23" s="6" t="s">
        <v>40</v>
      </c>
      <c r="E23" s="6" t="s">
        <v>41</v>
      </c>
      <c r="F23" s="6" t="s">
        <v>43</v>
      </c>
      <c r="G23" s="6" t="s">
        <v>36</v>
      </c>
      <c r="H23" s="6" t="s">
        <v>46</v>
      </c>
      <c r="I23" s="6" t="s">
        <v>38</v>
      </c>
      <c r="J23" s="1"/>
      <c r="K23" s="1"/>
      <c r="L23" s="1"/>
      <c r="M23" s="1"/>
      <c r="N23" s="1"/>
      <c r="O23" s="1"/>
      <c r="P23" s="1"/>
    </row>
    <row r="24" spans="1:21">
      <c r="A24" s="21">
        <f>D20+1</f>
        <v>36</v>
      </c>
      <c r="B24" s="17">
        <f>D15</f>
        <v>25000</v>
      </c>
      <c r="C24" s="22">
        <f>D7</f>
        <v>0.2</v>
      </c>
      <c r="D24" s="22">
        <f>D9</f>
        <v>0.2</v>
      </c>
      <c r="E24" s="22">
        <f>1-C24-D24</f>
        <v>0.60000000000000009</v>
      </c>
      <c r="F24" s="23">
        <f>IF(A24&lt;&gt;"",(C24*$E$7)+(D24*$E$9)+(E24*$E$11),"")</f>
        <v>0.10400000000000001</v>
      </c>
      <c r="G24" s="17">
        <f>12*B24*(1+F24)</f>
        <v>331200</v>
      </c>
      <c r="H24" s="17">
        <f>IF(A24&lt;&gt;"",D18*(1+F24),"")</f>
        <v>1104000</v>
      </c>
      <c r="I24" s="17">
        <f t="shared" ref="I24:I55" si="0">IF(A24&lt;&gt;"",G24+H24,"")</f>
        <v>1435200</v>
      </c>
      <c r="J24" s="1"/>
      <c r="K24" s="1"/>
      <c r="L24" s="1"/>
      <c r="M24" s="1"/>
      <c r="N24" s="1"/>
      <c r="O24" s="1"/>
      <c r="P24" s="1"/>
    </row>
    <row r="25" spans="1:21">
      <c r="A25" s="21">
        <f>IF(A24&gt;=60,"",A24+1)</f>
        <v>37</v>
      </c>
      <c r="B25" s="17">
        <f>IF(A25&lt;&gt;"",B24*(1+$D$17),"")</f>
        <v>26500</v>
      </c>
      <c r="C25" s="5">
        <v>0.2</v>
      </c>
      <c r="D25" s="5">
        <v>0.2</v>
      </c>
      <c r="E25" s="22">
        <f t="shared" ref="E25:E88" si="1">1-C25-D25</f>
        <v>0.60000000000000009</v>
      </c>
      <c r="F25" s="23">
        <f t="shared" ref="F25:F88" si="2">IF(A25&lt;&gt;"",(C25*$E$7)+(D25*$E$9)+(E25*$E$11),"")</f>
        <v>0.10400000000000001</v>
      </c>
      <c r="G25" s="17">
        <f>IF(A25&lt;&gt;"",(G24+12*B25)*(1+F25),"")</f>
        <v>716716.8</v>
      </c>
      <c r="H25" s="17">
        <f t="shared" ref="H25:H56" si="3">IF(A25&lt;&gt;"",H24*(1+F25),"")</f>
        <v>1218816</v>
      </c>
      <c r="I25" s="17">
        <f t="shared" si="0"/>
        <v>1935532.8</v>
      </c>
      <c r="J25" s="1"/>
      <c r="K25" s="1"/>
      <c r="L25" s="1"/>
      <c r="M25" s="1"/>
      <c r="N25" s="1"/>
      <c r="O25" s="1"/>
      <c r="P25" s="1"/>
    </row>
    <row r="26" spans="1:21">
      <c r="A26" s="21">
        <f t="shared" ref="A26:A89" si="4">IF(A25&gt;=60,"",A25+1)</f>
        <v>38</v>
      </c>
      <c r="B26" s="17">
        <f t="shared" ref="B26:B89" si="5">IF(A26&lt;&gt;"",B25*(1+$D$17),"")</f>
        <v>28090</v>
      </c>
      <c r="C26" s="5">
        <v>0.2</v>
      </c>
      <c r="D26" s="5">
        <v>0.2</v>
      </c>
      <c r="E26" s="22">
        <f t="shared" si="1"/>
        <v>0.60000000000000009</v>
      </c>
      <c r="F26" s="23">
        <f t="shared" si="2"/>
        <v>0.10400000000000001</v>
      </c>
      <c r="G26" s="17">
        <f t="shared" ref="G26:G89" si="6">IF(A26&lt;&gt;"",(G25+12*B26)*(1+F26),"")</f>
        <v>1163391.6672000003</v>
      </c>
      <c r="H26" s="17">
        <f t="shared" si="3"/>
        <v>1345572.8640000001</v>
      </c>
      <c r="I26" s="17">
        <f t="shared" si="0"/>
        <v>2508964.5312000001</v>
      </c>
      <c r="J26" s="1"/>
      <c r="K26" s="1"/>
      <c r="L26" s="1"/>
      <c r="M26" s="1"/>
      <c r="N26" s="1"/>
      <c r="O26" s="1"/>
      <c r="P26" s="1"/>
    </row>
    <row r="27" spans="1:21">
      <c r="A27" s="21">
        <f t="shared" si="4"/>
        <v>39</v>
      </c>
      <c r="B27" s="17">
        <f t="shared" si="5"/>
        <v>29775.4</v>
      </c>
      <c r="C27" s="5">
        <v>0.2</v>
      </c>
      <c r="D27" s="5">
        <v>0.2</v>
      </c>
      <c r="E27" s="22">
        <f t="shared" si="1"/>
        <v>0.60000000000000009</v>
      </c>
      <c r="F27" s="23">
        <f t="shared" si="2"/>
        <v>0.10400000000000001</v>
      </c>
      <c r="G27" s="17">
        <f t="shared" si="6"/>
        <v>1678848.8997888004</v>
      </c>
      <c r="H27" s="17">
        <f t="shared" si="3"/>
        <v>1485512.4418560001</v>
      </c>
      <c r="I27" s="17">
        <f t="shared" si="0"/>
        <v>3164361.3416448003</v>
      </c>
      <c r="J27" s="1"/>
      <c r="K27" s="1"/>
      <c r="L27" s="1"/>
      <c r="M27" s="1"/>
      <c r="N27" s="1"/>
      <c r="O27" s="1"/>
      <c r="P27" s="1"/>
    </row>
    <row r="28" spans="1:21">
      <c r="A28" s="21">
        <f t="shared" si="4"/>
        <v>40</v>
      </c>
      <c r="B28" s="17">
        <f t="shared" si="5"/>
        <v>31561.924000000003</v>
      </c>
      <c r="C28" s="5">
        <v>0.2</v>
      </c>
      <c r="D28" s="5">
        <v>0.2</v>
      </c>
      <c r="E28" s="22">
        <f t="shared" si="1"/>
        <v>0.60000000000000009</v>
      </c>
      <c r="F28" s="23">
        <f t="shared" si="2"/>
        <v>0.10400000000000001</v>
      </c>
      <c r="G28" s="17">
        <f t="shared" si="6"/>
        <v>2271581.5545188356</v>
      </c>
      <c r="H28" s="17">
        <f t="shared" si="3"/>
        <v>1640005.7358090242</v>
      </c>
      <c r="I28" s="17">
        <f t="shared" si="0"/>
        <v>3911587.29032786</v>
      </c>
      <c r="J28" s="1"/>
      <c r="K28" s="1"/>
      <c r="L28" s="1"/>
      <c r="M28" s="1"/>
      <c r="N28" s="1"/>
      <c r="O28" s="1"/>
      <c r="P28" s="1"/>
    </row>
    <row r="29" spans="1:21">
      <c r="A29" s="21">
        <f t="shared" si="4"/>
        <v>41</v>
      </c>
      <c r="B29" s="17">
        <f t="shared" si="5"/>
        <v>33455.639440000006</v>
      </c>
      <c r="C29" s="5">
        <v>0.2</v>
      </c>
      <c r="D29" s="5">
        <v>0.2</v>
      </c>
      <c r="E29" s="22">
        <f t="shared" si="1"/>
        <v>0.60000000000000009</v>
      </c>
      <c r="F29" s="23">
        <f t="shared" si="2"/>
        <v>0.10400000000000001</v>
      </c>
      <c r="G29" s="17">
        <f t="shared" si="6"/>
        <v>2951046.3474899149</v>
      </c>
      <c r="H29" s="17">
        <f t="shared" si="3"/>
        <v>1810566.3323331629</v>
      </c>
      <c r="I29" s="17">
        <f t="shared" si="0"/>
        <v>4761612.6798230782</v>
      </c>
      <c r="J29" s="1"/>
      <c r="K29" s="1"/>
      <c r="L29" s="1"/>
      <c r="M29" s="1"/>
      <c r="N29" s="1"/>
      <c r="O29" s="1"/>
      <c r="P29" s="1"/>
    </row>
    <row r="30" spans="1:21">
      <c r="A30" s="21">
        <f t="shared" si="4"/>
        <v>42</v>
      </c>
      <c r="B30" s="17">
        <f t="shared" si="5"/>
        <v>35462.977806400006</v>
      </c>
      <c r="C30" s="5">
        <v>0.2</v>
      </c>
      <c r="D30" s="5">
        <v>0.2</v>
      </c>
      <c r="E30" s="22">
        <f t="shared" si="1"/>
        <v>0.60000000000000009</v>
      </c>
      <c r="F30" s="23">
        <f t="shared" si="2"/>
        <v>0.10400000000000001</v>
      </c>
      <c r="G30" s="17">
        <f t="shared" si="6"/>
        <v>3727768.6976080537</v>
      </c>
      <c r="H30" s="17">
        <f t="shared" si="3"/>
        <v>1998865.2308958119</v>
      </c>
      <c r="I30" s="17">
        <f t="shared" si="0"/>
        <v>5726633.9285038654</v>
      </c>
      <c r="J30" s="1"/>
      <c r="K30" s="1"/>
      <c r="L30" s="1"/>
      <c r="M30" s="1"/>
      <c r="N30" s="1"/>
      <c r="O30" s="1"/>
      <c r="P30" s="1"/>
    </row>
    <row r="31" spans="1:21">
      <c r="A31" s="21">
        <f t="shared" si="4"/>
        <v>43</v>
      </c>
      <c r="B31" s="17">
        <f t="shared" si="5"/>
        <v>37590.756474784008</v>
      </c>
      <c r="C31" s="5">
        <v>0.2</v>
      </c>
      <c r="D31" s="5">
        <v>0.2</v>
      </c>
      <c r="E31" s="22">
        <f t="shared" si="1"/>
        <v>0.60000000000000009</v>
      </c>
      <c r="F31" s="23">
        <f t="shared" si="2"/>
        <v>0.10400000000000001</v>
      </c>
      <c r="G31" s="17">
        <f t="shared" si="6"/>
        <v>4613458.98393723</v>
      </c>
      <c r="H31" s="17">
        <f t="shared" si="3"/>
        <v>2206747.2149089766</v>
      </c>
      <c r="I31" s="17">
        <f t="shared" si="0"/>
        <v>6820206.1988462061</v>
      </c>
      <c r="J31" s="1"/>
      <c r="K31" s="1"/>
      <c r="L31" s="1"/>
      <c r="M31" s="1"/>
      <c r="N31" s="1"/>
      <c r="O31" s="1"/>
      <c r="P31" s="1"/>
    </row>
    <row r="32" spans="1:21">
      <c r="A32" s="21">
        <f t="shared" si="4"/>
        <v>44</v>
      </c>
      <c r="B32" s="17">
        <f t="shared" si="5"/>
        <v>39846.201863271053</v>
      </c>
      <c r="C32" s="5">
        <v>0.2</v>
      </c>
      <c r="D32" s="5">
        <v>0.2</v>
      </c>
      <c r="E32" s="22">
        <f t="shared" si="1"/>
        <v>0.60000000000000009</v>
      </c>
      <c r="F32" s="23">
        <f t="shared" si="2"/>
        <v>0.10400000000000001</v>
      </c>
      <c r="G32" s="17">
        <f t="shared" si="6"/>
        <v>5621141.2005513171</v>
      </c>
      <c r="H32" s="17">
        <f t="shared" si="3"/>
        <v>2436248.9252595105</v>
      </c>
      <c r="I32" s="17">
        <f t="shared" si="0"/>
        <v>8057390.1258108281</v>
      </c>
      <c r="J32" s="1"/>
      <c r="K32" s="1"/>
      <c r="L32" s="1"/>
      <c r="M32" s="1"/>
      <c r="N32" s="1"/>
      <c r="O32" s="1"/>
      <c r="P32" s="1"/>
    </row>
    <row r="33" spans="1:16">
      <c r="A33" s="21">
        <f t="shared" si="4"/>
        <v>45</v>
      </c>
      <c r="B33" s="17">
        <f t="shared" si="5"/>
        <v>42236.973975067318</v>
      </c>
      <c r="C33" s="5">
        <v>0.2</v>
      </c>
      <c r="D33" s="5">
        <v>0.2</v>
      </c>
      <c r="E33" s="22">
        <f t="shared" si="1"/>
        <v>0.60000000000000009</v>
      </c>
      <c r="F33" s="23">
        <f t="shared" si="2"/>
        <v>0.10400000000000001</v>
      </c>
      <c r="G33" s="17">
        <f t="shared" si="6"/>
        <v>6765295.3166303467</v>
      </c>
      <c r="H33" s="17">
        <f t="shared" si="3"/>
        <v>2689618.8134864997</v>
      </c>
      <c r="I33" s="17">
        <f t="shared" si="0"/>
        <v>9454914.1301168464</v>
      </c>
      <c r="J33" s="1"/>
      <c r="K33" s="1"/>
      <c r="L33" s="1"/>
      <c r="M33" s="1"/>
      <c r="N33" s="1"/>
      <c r="O33" s="1"/>
      <c r="P33" s="1"/>
    </row>
    <row r="34" spans="1:16">
      <c r="A34" s="21">
        <f t="shared" si="4"/>
        <v>46</v>
      </c>
      <c r="B34" s="17">
        <f t="shared" si="5"/>
        <v>44771.192413571356</v>
      </c>
      <c r="C34" s="5">
        <v>0.2</v>
      </c>
      <c r="D34" s="5">
        <v>0.2</v>
      </c>
      <c r="E34" s="22">
        <f t="shared" si="1"/>
        <v>0.60000000000000009</v>
      </c>
      <c r="F34" s="23">
        <f t="shared" si="2"/>
        <v>0.10400000000000001</v>
      </c>
      <c r="G34" s="17">
        <f t="shared" si="6"/>
        <v>8062014.786654897</v>
      </c>
      <c r="H34" s="17">
        <f t="shared" si="3"/>
        <v>2969339.1700890958</v>
      </c>
      <c r="I34" s="17">
        <f t="shared" si="0"/>
        <v>11031353.956743993</v>
      </c>
      <c r="J34" s="1"/>
      <c r="K34" s="1"/>
      <c r="L34" s="1"/>
      <c r="M34" s="1"/>
      <c r="N34" s="1"/>
      <c r="O34" s="1"/>
      <c r="P34" s="1"/>
    </row>
    <row r="35" spans="1:16">
      <c r="A35" s="21">
        <f t="shared" si="4"/>
        <v>47</v>
      </c>
      <c r="B35" s="17">
        <f t="shared" si="5"/>
        <v>47457.463958385641</v>
      </c>
      <c r="C35" s="5">
        <v>0.2</v>
      </c>
      <c r="D35" s="5">
        <v>0.2</v>
      </c>
      <c r="E35" s="22">
        <f t="shared" si="1"/>
        <v>0.60000000000000009</v>
      </c>
      <c r="F35" s="23">
        <f t="shared" si="2"/>
        <v>0.10400000000000001</v>
      </c>
      <c r="G35" s="17">
        <f t="shared" si="6"/>
        <v>9529180.806987701</v>
      </c>
      <c r="H35" s="17">
        <f t="shared" si="3"/>
        <v>3278150.4437783621</v>
      </c>
      <c r="I35" s="17">
        <f t="shared" si="0"/>
        <v>12807331.250766063</v>
      </c>
      <c r="J35" s="1"/>
      <c r="K35" s="1"/>
      <c r="L35" s="1"/>
      <c r="M35" s="1"/>
      <c r="N35" s="1"/>
      <c r="O35" s="1"/>
      <c r="P35" s="1"/>
    </row>
    <row r="36" spans="1:16">
      <c r="A36" s="21">
        <f t="shared" si="4"/>
        <v>48</v>
      </c>
      <c r="B36" s="17">
        <f t="shared" si="5"/>
        <v>50304.91179588878</v>
      </c>
      <c r="C36" s="5">
        <v>0.2</v>
      </c>
      <c r="D36" s="5">
        <v>0.2</v>
      </c>
      <c r="E36" s="22">
        <f t="shared" si="1"/>
        <v>0.60000000000000009</v>
      </c>
      <c r="F36" s="23">
        <f t="shared" si="2"/>
        <v>0.10400000000000001</v>
      </c>
      <c r="G36" s="17">
        <f t="shared" si="6"/>
        <v>11186655.082386356</v>
      </c>
      <c r="H36" s="17">
        <f t="shared" si="3"/>
        <v>3619078.089931312</v>
      </c>
      <c r="I36" s="17">
        <f t="shared" si="0"/>
        <v>14805733.172317669</v>
      </c>
      <c r="J36" s="1"/>
      <c r="K36" s="1"/>
      <c r="L36" s="1"/>
      <c r="M36" s="1"/>
      <c r="N36" s="1"/>
      <c r="O36" s="1"/>
      <c r="P36" s="1"/>
    </row>
    <row r="37" spans="1:16">
      <c r="A37" s="21">
        <f t="shared" si="4"/>
        <v>49</v>
      </c>
      <c r="B37" s="17">
        <f t="shared" si="5"/>
        <v>53323.206503642112</v>
      </c>
      <c r="C37" s="5">
        <v>0.2</v>
      </c>
      <c r="D37" s="5">
        <v>0.2</v>
      </c>
      <c r="E37" s="22">
        <f t="shared" si="1"/>
        <v>0.60000000000000009</v>
      </c>
      <c r="F37" s="23">
        <f t="shared" si="2"/>
        <v>0.10400000000000001</v>
      </c>
      <c r="G37" s="17">
        <f t="shared" si="6"/>
        <v>13056493.050714789</v>
      </c>
      <c r="H37" s="17">
        <f t="shared" si="3"/>
        <v>3995462.211284169</v>
      </c>
      <c r="I37" s="17">
        <f t="shared" si="0"/>
        <v>17051955.261998959</v>
      </c>
      <c r="J37" s="1"/>
      <c r="K37" s="1"/>
      <c r="L37" s="1"/>
      <c r="M37" s="1"/>
      <c r="N37" s="1"/>
      <c r="O37" s="1"/>
      <c r="P37" s="1"/>
    </row>
    <row r="38" spans="1:16">
      <c r="A38" s="21">
        <f t="shared" si="4"/>
        <v>50</v>
      </c>
      <c r="B38" s="17">
        <f t="shared" si="5"/>
        <v>56522.598893860639</v>
      </c>
      <c r="C38" s="5">
        <v>0.2</v>
      </c>
      <c r="D38" s="5">
        <v>0.2</v>
      </c>
      <c r="E38" s="22">
        <f t="shared" si="1"/>
        <v>0.60000000000000009</v>
      </c>
      <c r="F38" s="23">
        <f t="shared" si="2"/>
        <v>0.10400000000000001</v>
      </c>
      <c r="G38" s="17">
        <f t="shared" si="6"/>
        <v>15163179.718134994</v>
      </c>
      <c r="H38" s="17">
        <f t="shared" si="3"/>
        <v>4410990.2812577225</v>
      </c>
      <c r="I38" s="17">
        <f t="shared" si="0"/>
        <v>19574169.999392718</v>
      </c>
      <c r="J38" s="1"/>
      <c r="K38" s="1"/>
      <c r="L38" s="1"/>
      <c r="M38" s="1"/>
      <c r="N38" s="1"/>
      <c r="O38" s="1"/>
      <c r="P38" s="1"/>
    </row>
    <row r="39" spans="1:16">
      <c r="A39" s="21">
        <f t="shared" si="4"/>
        <v>51</v>
      </c>
      <c r="B39" s="17">
        <f t="shared" si="5"/>
        <v>59913.954827492278</v>
      </c>
      <c r="C39" s="5">
        <v>0.2</v>
      </c>
      <c r="D39" s="5">
        <v>0.2</v>
      </c>
      <c r="E39" s="22">
        <f t="shared" si="1"/>
        <v>0.60000000000000009</v>
      </c>
      <c r="F39" s="23">
        <f t="shared" si="2"/>
        <v>0.10400000000000001</v>
      </c>
      <c r="G39" s="17">
        <f t="shared" si="6"/>
        <v>17533890.482375652</v>
      </c>
      <c r="H39" s="17">
        <f t="shared" si="3"/>
        <v>4869733.2705085259</v>
      </c>
      <c r="I39" s="17">
        <f t="shared" si="0"/>
        <v>22403623.752884179</v>
      </c>
      <c r="J39" s="1"/>
      <c r="K39" s="1"/>
      <c r="L39" s="1"/>
      <c r="M39" s="1"/>
      <c r="N39" s="1"/>
      <c r="O39" s="1"/>
      <c r="P39" s="1"/>
    </row>
    <row r="40" spans="1:16">
      <c r="A40" s="21">
        <f t="shared" si="4"/>
        <v>52</v>
      </c>
      <c r="B40" s="17">
        <f t="shared" si="5"/>
        <v>63508.79211714182</v>
      </c>
      <c r="C40" s="5">
        <v>0.2</v>
      </c>
      <c r="D40" s="5">
        <v>0.2</v>
      </c>
      <c r="E40" s="22">
        <f t="shared" si="1"/>
        <v>0.60000000000000009</v>
      </c>
      <c r="F40" s="23">
        <f t="shared" si="2"/>
        <v>0.10400000000000001</v>
      </c>
      <c r="G40" s="17">
        <f t="shared" si="6"/>
        <v>20198779.570510615</v>
      </c>
      <c r="H40" s="17">
        <f t="shared" si="3"/>
        <v>5376185.5306414133</v>
      </c>
      <c r="I40" s="17">
        <f t="shared" si="0"/>
        <v>25574965.101152029</v>
      </c>
      <c r="J40" s="1"/>
      <c r="K40" s="1"/>
      <c r="L40" s="1"/>
      <c r="M40" s="1"/>
      <c r="N40" s="1"/>
      <c r="O40" s="1"/>
      <c r="P40" s="1"/>
    </row>
    <row r="41" spans="1:16">
      <c r="A41" s="21">
        <f t="shared" si="4"/>
        <v>53</v>
      </c>
      <c r="B41" s="17">
        <f t="shared" si="5"/>
        <v>67319.319644170333</v>
      </c>
      <c r="C41" s="5">
        <v>0.2</v>
      </c>
      <c r="D41" s="5">
        <v>0.2</v>
      </c>
      <c r="E41" s="22">
        <f t="shared" si="1"/>
        <v>0.60000000000000009</v>
      </c>
      <c r="F41" s="23">
        <f t="shared" si="2"/>
        <v>0.10400000000000001</v>
      </c>
      <c r="G41" s="17">
        <f t="shared" si="6"/>
        <v>23191298.992489688</v>
      </c>
      <c r="H41" s="17">
        <f t="shared" si="3"/>
        <v>5935308.825828121</v>
      </c>
      <c r="I41" s="17">
        <f t="shared" si="0"/>
        <v>29126607.818317808</v>
      </c>
      <c r="J41" s="1"/>
      <c r="K41" s="1"/>
      <c r="L41" s="1"/>
      <c r="M41" s="1"/>
      <c r="N41" s="1"/>
      <c r="O41" s="1"/>
      <c r="P41" s="1"/>
    </row>
    <row r="42" spans="1:16">
      <c r="A42" s="21">
        <f t="shared" si="4"/>
        <v>54</v>
      </c>
      <c r="B42" s="17">
        <f t="shared" si="5"/>
        <v>71358.478822820558</v>
      </c>
      <c r="C42" s="5">
        <v>0.2</v>
      </c>
      <c r="D42" s="5">
        <v>0.2</v>
      </c>
      <c r="E42" s="22">
        <f t="shared" si="1"/>
        <v>0.60000000000000009</v>
      </c>
      <c r="F42" s="23">
        <f t="shared" si="2"/>
        <v>0.10400000000000001</v>
      </c>
      <c r="G42" s="17">
        <f t="shared" si="6"/>
        <v>26548551.215153344</v>
      </c>
      <c r="H42" s="17">
        <f t="shared" si="3"/>
        <v>6552580.9437142462</v>
      </c>
      <c r="I42" s="17">
        <f t="shared" si="0"/>
        <v>33101132.15886759</v>
      </c>
      <c r="J42" s="1"/>
      <c r="K42" s="1"/>
      <c r="L42" s="1"/>
      <c r="M42" s="1"/>
      <c r="N42" s="1"/>
      <c r="O42" s="1"/>
      <c r="P42" s="1"/>
    </row>
    <row r="43" spans="1:16">
      <c r="A43" s="21">
        <f t="shared" si="4"/>
        <v>55</v>
      </c>
      <c r="B43" s="17">
        <f t="shared" si="5"/>
        <v>75639.987552189792</v>
      </c>
      <c r="C43" s="5">
        <v>0.2</v>
      </c>
      <c r="D43" s="5">
        <v>0.2</v>
      </c>
      <c r="E43" s="22">
        <f t="shared" si="1"/>
        <v>0.60000000000000009</v>
      </c>
      <c r="F43" s="23">
        <f t="shared" si="2"/>
        <v>0.10400000000000001</v>
      </c>
      <c r="G43" s="17">
        <f t="shared" si="6"/>
        <v>30311679.096620705</v>
      </c>
      <c r="H43" s="17">
        <f t="shared" si="3"/>
        <v>7234049.3618605286</v>
      </c>
      <c r="I43" s="17">
        <f t="shared" si="0"/>
        <v>37545728.458481237</v>
      </c>
      <c r="J43" s="1"/>
      <c r="K43" s="1"/>
      <c r="L43" s="1"/>
      <c r="M43" s="1"/>
      <c r="N43" s="1"/>
      <c r="O43" s="1"/>
      <c r="P43" s="1"/>
    </row>
    <row r="44" spans="1:16">
      <c r="A44" s="21">
        <f t="shared" si="4"/>
        <v>56</v>
      </c>
      <c r="B44" s="17">
        <f t="shared" si="5"/>
        <v>80178.386805321177</v>
      </c>
      <c r="C44" s="5">
        <v>0.2</v>
      </c>
      <c r="D44" s="5">
        <v>0.2</v>
      </c>
      <c r="E44" s="22">
        <f t="shared" si="1"/>
        <v>0.60000000000000009</v>
      </c>
      <c r="F44" s="23">
        <f t="shared" si="2"/>
        <v>0.10400000000000001</v>
      </c>
      <c r="G44" s="17">
        <f t="shared" si="6"/>
        <v>34526296.991066158</v>
      </c>
      <c r="H44" s="17">
        <f t="shared" si="3"/>
        <v>7986390.4954940239</v>
      </c>
      <c r="I44" s="17">
        <f t="shared" si="0"/>
        <v>42512687.486560181</v>
      </c>
      <c r="J44" s="1"/>
      <c r="K44" s="1"/>
      <c r="L44" s="1"/>
      <c r="M44" s="1"/>
      <c r="N44" s="1"/>
      <c r="O44" s="1"/>
      <c r="P44" s="1"/>
    </row>
    <row r="45" spans="1:16">
      <c r="A45" s="21">
        <f t="shared" si="4"/>
        <v>57</v>
      </c>
      <c r="B45" s="17">
        <f t="shared" si="5"/>
        <v>84989.090013640453</v>
      </c>
      <c r="C45" s="5">
        <v>0.2</v>
      </c>
      <c r="D45" s="5">
        <v>0.2</v>
      </c>
      <c r="E45" s="22">
        <f t="shared" si="1"/>
        <v>0.60000000000000009</v>
      </c>
      <c r="F45" s="23">
        <f t="shared" si="2"/>
        <v>0.10400000000000001</v>
      </c>
      <c r="G45" s="17">
        <f t="shared" si="6"/>
        <v>39242967.342637755</v>
      </c>
      <c r="H45" s="17">
        <f t="shared" si="3"/>
        <v>8816975.1070254035</v>
      </c>
      <c r="I45" s="17">
        <f t="shared" si="0"/>
        <v>48059942.449663162</v>
      </c>
      <c r="J45" s="1"/>
      <c r="K45" s="1"/>
      <c r="L45" s="1"/>
      <c r="M45" s="1"/>
      <c r="N45" s="1"/>
      <c r="O45" s="1"/>
      <c r="P45" s="1"/>
    </row>
    <row r="46" spans="1:16">
      <c r="A46" s="21">
        <f t="shared" si="4"/>
        <v>58</v>
      </c>
      <c r="B46" s="17">
        <f t="shared" si="5"/>
        <v>90088.435414458887</v>
      </c>
      <c r="C46" s="5">
        <v>0.2</v>
      </c>
      <c r="D46" s="5">
        <v>0.2</v>
      </c>
      <c r="E46" s="22">
        <f t="shared" si="1"/>
        <v>0.60000000000000009</v>
      </c>
      <c r="F46" s="23">
        <f t="shared" si="2"/>
        <v>0.10400000000000001</v>
      </c>
      <c r="G46" s="17">
        <f t="shared" si="6"/>
        <v>44517727.538642839</v>
      </c>
      <c r="H46" s="17">
        <f t="shared" si="3"/>
        <v>9733940.518156046</v>
      </c>
      <c r="I46" s="17">
        <f t="shared" si="0"/>
        <v>54251668.056798883</v>
      </c>
      <c r="J46" s="1"/>
      <c r="K46" s="1"/>
      <c r="L46" s="1"/>
      <c r="M46" s="1"/>
      <c r="N46" s="1"/>
      <c r="O46" s="1"/>
      <c r="P46" s="1"/>
    </row>
    <row r="47" spans="1:16">
      <c r="A47" s="21">
        <f t="shared" si="4"/>
        <v>59</v>
      </c>
      <c r="B47" s="17">
        <f t="shared" si="5"/>
        <v>95493.741539326424</v>
      </c>
      <c r="C47" s="5">
        <v>0.2</v>
      </c>
      <c r="D47" s="5">
        <v>0.2</v>
      </c>
      <c r="E47" s="22">
        <f t="shared" si="1"/>
        <v>0.60000000000000009</v>
      </c>
      <c r="F47" s="23">
        <f t="shared" si="2"/>
        <v>0.10400000000000001</v>
      </c>
      <c r="G47" s="17">
        <f t="shared" si="6"/>
        <v>50412672.290574692</v>
      </c>
      <c r="H47" s="17">
        <f t="shared" si="3"/>
        <v>10746270.332044275</v>
      </c>
      <c r="I47" s="17">
        <f t="shared" si="0"/>
        <v>61158942.622618966</v>
      </c>
      <c r="J47" s="1"/>
      <c r="K47" s="1"/>
      <c r="L47" s="1"/>
      <c r="M47" s="1"/>
      <c r="N47" s="1"/>
      <c r="O47" s="1"/>
      <c r="P47" s="1"/>
    </row>
    <row r="48" spans="1:16">
      <c r="A48" s="21">
        <f t="shared" si="4"/>
        <v>60</v>
      </c>
      <c r="B48" s="17">
        <f t="shared" si="5"/>
        <v>101223.36603168602</v>
      </c>
      <c r="C48" s="5">
        <v>0.2</v>
      </c>
      <c r="D48" s="5">
        <v>0.2</v>
      </c>
      <c r="E48" s="22">
        <f t="shared" si="1"/>
        <v>0.60000000000000009</v>
      </c>
      <c r="F48" s="23">
        <f t="shared" si="2"/>
        <v>0.10400000000000001</v>
      </c>
      <c r="G48" s="17">
        <f t="shared" si="6"/>
        <v>56996597.361982241</v>
      </c>
      <c r="H48" s="17">
        <f t="shared" si="3"/>
        <v>11863882.44657688</v>
      </c>
      <c r="I48" s="17">
        <f t="shared" si="0"/>
        <v>68860479.80855912</v>
      </c>
      <c r="J48" s="1"/>
      <c r="K48" s="1"/>
      <c r="L48" s="1"/>
      <c r="M48" s="1"/>
      <c r="N48" s="1"/>
      <c r="O48" s="1"/>
      <c r="P48" s="1"/>
    </row>
    <row r="49" spans="1:16">
      <c r="A49" s="21" t="str">
        <f t="shared" si="4"/>
        <v/>
      </c>
      <c r="B49" s="17" t="str">
        <f t="shared" si="5"/>
        <v/>
      </c>
      <c r="C49" s="5">
        <v>0.2</v>
      </c>
      <c r="D49" s="5">
        <v>0.2</v>
      </c>
      <c r="E49" s="22">
        <f t="shared" si="1"/>
        <v>0.60000000000000009</v>
      </c>
      <c r="F49" s="23" t="str">
        <f t="shared" si="2"/>
        <v/>
      </c>
      <c r="G49" s="17" t="str">
        <f t="shared" si="6"/>
        <v/>
      </c>
      <c r="H49" s="6" t="str">
        <f t="shared" si="3"/>
        <v/>
      </c>
      <c r="I49" s="17" t="str">
        <f t="shared" si="0"/>
        <v/>
      </c>
      <c r="J49" s="1"/>
      <c r="K49" s="1"/>
      <c r="L49" s="1"/>
      <c r="M49" s="1"/>
      <c r="N49" s="1"/>
      <c r="O49" s="1"/>
      <c r="P49" s="1"/>
    </row>
    <row r="50" spans="1:16">
      <c r="A50" s="21" t="str">
        <f t="shared" si="4"/>
        <v/>
      </c>
      <c r="B50" s="17" t="str">
        <f t="shared" si="5"/>
        <v/>
      </c>
      <c r="C50" s="5">
        <v>0.2</v>
      </c>
      <c r="D50" s="5">
        <v>0.2</v>
      </c>
      <c r="E50" s="22">
        <f t="shared" si="1"/>
        <v>0.60000000000000009</v>
      </c>
      <c r="F50" s="23" t="str">
        <f t="shared" si="2"/>
        <v/>
      </c>
      <c r="G50" s="17" t="str">
        <f t="shared" si="6"/>
        <v/>
      </c>
      <c r="H50" s="6" t="str">
        <f t="shared" si="3"/>
        <v/>
      </c>
      <c r="I50" s="17" t="str">
        <f t="shared" si="0"/>
        <v/>
      </c>
      <c r="J50" s="1"/>
      <c r="K50" s="1"/>
      <c r="L50" s="1"/>
      <c r="M50" s="1"/>
      <c r="N50" s="1"/>
      <c r="O50" s="1"/>
      <c r="P50" s="1"/>
    </row>
    <row r="51" spans="1:16">
      <c r="A51" s="21" t="str">
        <f t="shared" si="4"/>
        <v/>
      </c>
      <c r="B51" s="17" t="str">
        <f t="shared" si="5"/>
        <v/>
      </c>
      <c r="C51" s="5">
        <v>0.2</v>
      </c>
      <c r="D51" s="5">
        <v>0.2</v>
      </c>
      <c r="E51" s="22">
        <f t="shared" si="1"/>
        <v>0.60000000000000009</v>
      </c>
      <c r="F51" s="23" t="str">
        <f t="shared" si="2"/>
        <v/>
      </c>
      <c r="G51" s="17" t="str">
        <f t="shared" si="6"/>
        <v/>
      </c>
      <c r="H51" s="6" t="str">
        <f t="shared" si="3"/>
        <v/>
      </c>
      <c r="I51" s="17" t="str">
        <f t="shared" si="0"/>
        <v/>
      </c>
      <c r="J51" s="1"/>
      <c r="K51" s="1"/>
      <c r="L51" s="1"/>
      <c r="M51" s="1"/>
      <c r="N51" s="1"/>
      <c r="O51" s="1"/>
      <c r="P51" s="1"/>
    </row>
    <row r="52" spans="1:16">
      <c r="A52" s="21" t="str">
        <f t="shared" si="4"/>
        <v/>
      </c>
      <c r="B52" s="17" t="str">
        <f t="shared" si="5"/>
        <v/>
      </c>
      <c r="C52" s="5">
        <v>0.2</v>
      </c>
      <c r="D52" s="5">
        <v>0.2</v>
      </c>
      <c r="E52" s="22">
        <f t="shared" si="1"/>
        <v>0.60000000000000009</v>
      </c>
      <c r="F52" s="23" t="str">
        <f t="shared" si="2"/>
        <v/>
      </c>
      <c r="G52" s="17" t="str">
        <f t="shared" si="6"/>
        <v/>
      </c>
      <c r="H52" s="6" t="str">
        <f t="shared" si="3"/>
        <v/>
      </c>
      <c r="I52" s="17" t="str">
        <f t="shared" si="0"/>
        <v/>
      </c>
      <c r="J52" s="1"/>
      <c r="K52" s="1"/>
      <c r="L52" s="1"/>
      <c r="M52" s="1"/>
      <c r="N52" s="1"/>
      <c r="O52" s="1"/>
      <c r="P52" s="1"/>
    </row>
    <row r="53" spans="1:16">
      <c r="A53" s="21" t="str">
        <f t="shared" si="4"/>
        <v/>
      </c>
      <c r="B53" s="17" t="str">
        <f t="shared" si="5"/>
        <v/>
      </c>
      <c r="C53" s="5">
        <v>0.2</v>
      </c>
      <c r="D53" s="5">
        <v>0.2</v>
      </c>
      <c r="E53" s="22">
        <f t="shared" si="1"/>
        <v>0.60000000000000009</v>
      </c>
      <c r="F53" s="23" t="str">
        <f t="shared" si="2"/>
        <v/>
      </c>
      <c r="G53" s="17" t="str">
        <f t="shared" si="6"/>
        <v/>
      </c>
      <c r="H53" s="6" t="str">
        <f t="shared" si="3"/>
        <v/>
      </c>
      <c r="I53" s="17" t="str">
        <f t="shared" si="0"/>
        <v/>
      </c>
      <c r="J53" s="1"/>
      <c r="K53" s="1"/>
      <c r="L53" s="1"/>
      <c r="M53" s="1"/>
      <c r="N53" s="1"/>
      <c r="O53" s="1"/>
      <c r="P53" s="1"/>
    </row>
    <row r="54" spans="1:16">
      <c r="A54" s="21" t="str">
        <f t="shared" si="4"/>
        <v/>
      </c>
      <c r="B54" s="17" t="str">
        <f t="shared" si="5"/>
        <v/>
      </c>
      <c r="C54" s="5">
        <v>0.2</v>
      </c>
      <c r="D54" s="5">
        <v>0.2</v>
      </c>
      <c r="E54" s="22">
        <f t="shared" si="1"/>
        <v>0.60000000000000009</v>
      </c>
      <c r="F54" s="23" t="str">
        <f t="shared" si="2"/>
        <v/>
      </c>
      <c r="G54" s="17" t="str">
        <f t="shared" si="6"/>
        <v/>
      </c>
      <c r="H54" s="6" t="str">
        <f t="shared" si="3"/>
        <v/>
      </c>
      <c r="I54" s="17" t="str">
        <f t="shared" si="0"/>
        <v/>
      </c>
      <c r="J54" s="1"/>
      <c r="K54" s="1"/>
      <c r="L54" s="1"/>
      <c r="M54" s="1"/>
      <c r="N54" s="1"/>
      <c r="O54" s="1"/>
      <c r="P54" s="1"/>
    </row>
    <row r="55" spans="1:16">
      <c r="A55" s="21" t="str">
        <f t="shared" si="4"/>
        <v/>
      </c>
      <c r="B55" s="17" t="str">
        <f t="shared" si="5"/>
        <v/>
      </c>
      <c r="C55" s="5">
        <v>0.2</v>
      </c>
      <c r="D55" s="5">
        <v>0.2</v>
      </c>
      <c r="E55" s="22">
        <f t="shared" si="1"/>
        <v>0.60000000000000009</v>
      </c>
      <c r="F55" s="23" t="str">
        <f t="shared" si="2"/>
        <v/>
      </c>
      <c r="G55" s="17" t="str">
        <f t="shared" si="6"/>
        <v/>
      </c>
      <c r="H55" s="6" t="str">
        <f t="shared" si="3"/>
        <v/>
      </c>
      <c r="I55" s="17" t="str">
        <f t="shared" si="0"/>
        <v/>
      </c>
      <c r="J55" s="1"/>
      <c r="K55" s="1"/>
      <c r="L55" s="1"/>
      <c r="M55" s="1"/>
      <c r="N55" s="1"/>
      <c r="O55" s="1"/>
      <c r="P55" s="1"/>
    </row>
    <row r="56" spans="1:16">
      <c r="A56" s="21" t="str">
        <f t="shared" si="4"/>
        <v/>
      </c>
      <c r="B56" s="17" t="str">
        <f t="shared" si="5"/>
        <v/>
      </c>
      <c r="C56" s="5">
        <v>0.2</v>
      </c>
      <c r="D56" s="5">
        <v>0.2</v>
      </c>
      <c r="E56" s="22">
        <f t="shared" si="1"/>
        <v>0.60000000000000009</v>
      </c>
      <c r="F56" s="23" t="str">
        <f t="shared" si="2"/>
        <v/>
      </c>
      <c r="G56" s="17" t="str">
        <f t="shared" si="6"/>
        <v/>
      </c>
      <c r="H56" s="6" t="str">
        <f t="shared" si="3"/>
        <v/>
      </c>
      <c r="I56" s="17" t="str">
        <f t="shared" ref="I56:I87" si="7">IF(A56&lt;&gt;"",G56+H56,"")</f>
        <v/>
      </c>
      <c r="J56" s="1"/>
      <c r="K56" s="1"/>
      <c r="L56" s="1"/>
      <c r="M56" s="1"/>
      <c r="N56" s="1"/>
      <c r="O56" s="1"/>
      <c r="P56" s="1"/>
    </row>
    <row r="57" spans="1:16">
      <c r="A57" s="21" t="str">
        <f t="shared" si="4"/>
        <v/>
      </c>
      <c r="B57" s="17" t="str">
        <f t="shared" si="5"/>
        <v/>
      </c>
      <c r="C57" s="5">
        <v>0.2</v>
      </c>
      <c r="D57" s="5">
        <v>0.2</v>
      </c>
      <c r="E57" s="22">
        <f t="shared" si="1"/>
        <v>0.60000000000000009</v>
      </c>
      <c r="F57" s="23" t="str">
        <f t="shared" si="2"/>
        <v/>
      </c>
      <c r="G57" s="17" t="str">
        <f t="shared" si="6"/>
        <v/>
      </c>
      <c r="H57" s="6" t="str">
        <f t="shared" ref="H57:H88" si="8">IF(A57&lt;&gt;"",H56*(1+F57),"")</f>
        <v/>
      </c>
      <c r="I57" s="17" t="str">
        <f t="shared" si="7"/>
        <v/>
      </c>
      <c r="J57" s="1"/>
      <c r="K57" s="1"/>
      <c r="L57" s="1"/>
      <c r="M57" s="1"/>
      <c r="N57" s="1"/>
      <c r="O57" s="1"/>
      <c r="P57" s="1"/>
    </row>
    <row r="58" spans="1:16">
      <c r="A58" s="21" t="str">
        <f t="shared" si="4"/>
        <v/>
      </c>
      <c r="B58" s="17" t="str">
        <f t="shared" si="5"/>
        <v/>
      </c>
      <c r="C58" s="5">
        <v>0.2</v>
      </c>
      <c r="D58" s="5">
        <v>0.2</v>
      </c>
      <c r="E58" s="22">
        <f t="shared" si="1"/>
        <v>0.60000000000000009</v>
      </c>
      <c r="F58" s="23" t="str">
        <f t="shared" si="2"/>
        <v/>
      </c>
      <c r="G58" s="17" t="str">
        <f t="shared" si="6"/>
        <v/>
      </c>
      <c r="H58" s="6" t="str">
        <f t="shared" si="8"/>
        <v/>
      </c>
      <c r="I58" s="17" t="str">
        <f t="shared" si="7"/>
        <v/>
      </c>
      <c r="J58" s="1"/>
      <c r="K58" s="1"/>
      <c r="L58" s="1"/>
      <c r="M58" s="1"/>
      <c r="N58" s="1"/>
      <c r="O58" s="1"/>
      <c r="P58" s="1"/>
    </row>
    <row r="59" spans="1:16">
      <c r="A59" s="21" t="str">
        <f t="shared" si="4"/>
        <v/>
      </c>
      <c r="B59" s="17" t="str">
        <f t="shared" si="5"/>
        <v/>
      </c>
      <c r="C59" s="5">
        <v>0.2</v>
      </c>
      <c r="D59" s="5">
        <v>0.2</v>
      </c>
      <c r="E59" s="22">
        <f t="shared" si="1"/>
        <v>0.60000000000000009</v>
      </c>
      <c r="F59" s="23" t="str">
        <f t="shared" si="2"/>
        <v/>
      </c>
      <c r="G59" s="17" t="str">
        <f t="shared" si="6"/>
        <v/>
      </c>
      <c r="H59" s="6" t="str">
        <f t="shared" si="8"/>
        <v/>
      </c>
      <c r="I59" s="17" t="str">
        <f t="shared" si="7"/>
        <v/>
      </c>
      <c r="J59" s="1"/>
      <c r="K59" s="1"/>
      <c r="L59" s="1"/>
      <c r="M59" s="1"/>
      <c r="N59" s="1"/>
      <c r="O59" s="1"/>
      <c r="P59" s="1"/>
    </row>
    <row r="60" spans="1:16">
      <c r="A60" s="21" t="str">
        <f t="shared" si="4"/>
        <v/>
      </c>
      <c r="B60" s="17" t="str">
        <f t="shared" si="5"/>
        <v/>
      </c>
      <c r="C60" s="5">
        <v>0.2</v>
      </c>
      <c r="D60" s="5">
        <v>0.2</v>
      </c>
      <c r="E60" s="22">
        <f t="shared" si="1"/>
        <v>0.60000000000000009</v>
      </c>
      <c r="F60" s="23" t="str">
        <f t="shared" si="2"/>
        <v/>
      </c>
      <c r="G60" s="17" t="str">
        <f t="shared" si="6"/>
        <v/>
      </c>
      <c r="H60" s="6" t="str">
        <f t="shared" si="8"/>
        <v/>
      </c>
      <c r="I60" s="17" t="str">
        <f t="shared" si="7"/>
        <v/>
      </c>
      <c r="J60" s="1"/>
      <c r="K60" s="1"/>
      <c r="L60" s="1"/>
      <c r="M60" s="1"/>
      <c r="N60" s="1"/>
      <c r="O60" s="1"/>
      <c r="P60" s="1"/>
    </row>
    <row r="61" spans="1:16">
      <c r="A61" s="21" t="str">
        <f t="shared" si="4"/>
        <v/>
      </c>
      <c r="B61" s="17" t="str">
        <f t="shared" si="5"/>
        <v/>
      </c>
      <c r="C61" s="5">
        <v>0.2</v>
      </c>
      <c r="D61" s="5">
        <v>0.2</v>
      </c>
      <c r="E61" s="22">
        <f t="shared" si="1"/>
        <v>0.60000000000000009</v>
      </c>
      <c r="F61" s="23" t="str">
        <f t="shared" si="2"/>
        <v/>
      </c>
      <c r="G61" s="17" t="str">
        <f t="shared" si="6"/>
        <v/>
      </c>
      <c r="H61" s="6" t="str">
        <f t="shared" si="8"/>
        <v/>
      </c>
      <c r="I61" s="17" t="str">
        <f t="shared" si="7"/>
        <v/>
      </c>
      <c r="J61" s="1"/>
      <c r="K61" s="1"/>
      <c r="L61" s="1"/>
      <c r="M61" s="1"/>
      <c r="N61" s="1"/>
      <c r="O61" s="1"/>
      <c r="P61" s="1"/>
    </row>
    <row r="62" spans="1:16">
      <c r="A62" s="21" t="str">
        <f t="shared" si="4"/>
        <v/>
      </c>
      <c r="B62" s="17" t="str">
        <f t="shared" si="5"/>
        <v/>
      </c>
      <c r="C62" s="5">
        <v>0.2</v>
      </c>
      <c r="D62" s="5">
        <v>0.2</v>
      </c>
      <c r="E62" s="22">
        <f t="shared" si="1"/>
        <v>0.60000000000000009</v>
      </c>
      <c r="F62" s="23" t="str">
        <f t="shared" si="2"/>
        <v/>
      </c>
      <c r="G62" s="17" t="str">
        <f t="shared" si="6"/>
        <v/>
      </c>
      <c r="H62" s="6" t="str">
        <f t="shared" si="8"/>
        <v/>
      </c>
      <c r="I62" s="17" t="str">
        <f t="shared" si="7"/>
        <v/>
      </c>
      <c r="J62" s="1"/>
      <c r="K62" s="1"/>
      <c r="L62" s="1"/>
      <c r="M62" s="1"/>
      <c r="N62" s="1"/>
      <c r="O62" s="1"/>
      <c r="P62" s="1"/>
    </row>
    <row r="63" spans="1:16">
      <c r="A63" s="21" t="str">
        <f t="shared" si="4"/>
        <v/>
      </c>
      <c r="B63" s="17" t="str">
        <f t="shared" si="5"/>
        <v/>
      </c>
      <c r="C63" s="5">
        <v>0.2</v>
      </c>
      <c r="D63" s="5">
        <v>0.2</v>
      </c>
      <c r="E63" s="22">
        <f t="shared" si="1"/>
        <v>0.60000000000000009</v>
      </c>
      <c r="F63" s="23" t="str">
        <f t="shared" si="2"/>
        <v/>
      </c>
      <c r="G63" s="17" t="str">
        <f t="shared" si="6"/>
        <v/>
      </c>
      <c r="H63" s="6" t="str">
        <f t="shared" si="8"/>
        <v/>
      </c>
      <c r="I63" s="17" t="str">
        <f t="shared" si="7"/>
        <v/>
      </c>
      <c r="J63" s="1"/>
      <c r="K63" s="1"/>
      <c r="L63" s="1"/>
      <c r="M63" s="1"/>
      <c r="N63" s="1"/>
      <c r="O63" s="1"/>
      <c r="P63" s="1"/>
    </row>
    <row r="64" spans="1:16">
      <c r="A64" s="21" t="str">
        <f t="shared" si="4"/>
        <v/>
      </c>
      <c r="B64" s="17" t="str">
        <f t="shared" si="5"/>
        <v/>
      </c>
      <c r="C64" s="5">
        <v>0.2</v>
      </c>
      <c r="D64" s="5">
        <v>0.2</v>
      </c>
      <c r="E64" s="22">
        <f t="shared" si="1"/>
        <v>0.60000000000000009</v>
      </c>
      <c r="F64" s="23" t="str">
        <f t="shared" si="2"/>
        <v/>
      </c>
      <c r="G64" s="17" t="str">
        <f t="shared" si="6"/>
        <v/>
      </c>
      <c r="H64" s="6" t="str">
        <f t="shared" si="8"/>
        <v/>
      </c>
      <c r="I64" s="17" t="str">
        <f t="shared" si="7"/>
        <v/>
      </c>
      <c r="J64" s="1"/>
      <c r="K64" s="1"/>
      <c r="L64" s="1"/>
      <c r="M64" s="1"/>
      <c r="N64" s="1"/>
      <c r="O64" s="1"/>
      <c r="P64" s="1"/>
    </row>
    <row r="65" spans="1:16">
      <c r="A65" s="21" t="str">
        <f t="shared" si="4"/>
        <v/>
      </c>
      <c r="B65" s="17" t="str">
        <f t="shared" si="5"/>
        <v/>
      </c>
      <c r="C65" s="5">
        <v>0.2</v>
      </c>
      <c r="D65" s="5">
        <v>0.2</v>
      </c>
      <c r="E65" s="22">
        <f t="shared" si="1"/>
        <v>0.60000000000000009</v>
      </c>
      <c r="F65" s="23" t="str">
        <f t="shared" si="2"/>
        <v/>
      </c>
      <c r="G65" s="17" t="str">
        <f t="shared" si="6"/>
        <v/>
      </c>
      <c r="H65" s="6" t="str">
        <f t="shared" si="8"/>
        <v/>
      </c>
      <c r="I65" s="17" t="str">
        <f t="shared" si="7"/>
        <v/>
      </c>
      <c r="J65" s="1"/>
      <c r="K65" s="1"/>
      <c r="L65" s="1"/>
      <c r="M65" s="1"/>
      <c r="N65" s="1"/>
      <c r="O65" s="1"/>
      <c r="P65" s="1"/>
    </row>
    <row r="66" spans="1:16">
      <c r="A66" s="21" t="str">
        <f t="shared" si="4"/>
        <v/>
      </c>
      <c r="B66" s="17" t="str">
        <f t="shared" si="5"/>
        <v/>
      </c>
      <c r="C66" s="5">
        <v>0.2</v>
      </c>
      <c r="D66" s="5">
        <v>0.2</v>
      </c>
      <c r="E66" s="22">
        <f t="shared" si="1"/>
        <v>0.60000000000000009</v>
      </c>
      <c r="F66" s="23" t="str">
        <f t="shared" si="2"/>
        <v/>
      </c>
      <c r="G66" s="17" t="str">
        <f t="shared" si="6"/>
        <v/>
      </c>
      <c r="H66" s="6" t="str">
        <f t="shared" si="8"/>
        <v/>
      </c>
      <c r="I66" s="17" t="str">
        <f t="shared" si="7"/>
        <v/>
      </c>
      <c r="J66" s="1"/>
      <c r="K66" s="1"/>
      <c r="L66" s="1"/>
      <c r="M66" s="1"/>
      <c r="N66" s="1"/>
      <c r="O66" s="1"/>
      <c r="P66" s="1"/>
    </row>
    <row r="67" spans="1:16">
      <c r="A67" s="21" t="str">
        <f t="shared" si="4"/>
        <v/>
      </c>
      <c r="B67" s="17" t="str">
        <f t="shared" si="5"/>
        <v/>
      </c>
      <c r="C67" s="5">
        <v>0.2</v>
      </c>
      <c r="D67" s="5">
        <v>0.2</v>
      </c>
      <c r="E67" s="22">
        <f t="shared" si="1"/>
        <v>0.60000000000000009</v>
      </c>
      <c r="F67" s="23" t="str">
        <f t="shared" si="2"/>
        <v/>
      </c>
      <c r="G67" s="17" t="str">
        <f t="shared" si="6"/>
        <v/>
      </c>
      <c r="H67" s="6" t="str">
        <f t="shared" si="8"/>
        <v/>
      </c>
      <c r="I67" s="17" t="str">
        <f t="shared" si="7"/>
        <v/>
      </c>
      <c r="J67" s="1"/>
      <c r="K67" s="1"/>
      <c r="L67" s="1"/>
      <c r="M67" s="1"/>
      <c r="N67" s="1"/>
      <c r="O67" s="1"/>
      <c r="P67" s="1"/>
    </row>
    <row r="68" spans="1:16">
      <c r="A68" s="21" t="str">
        <f t="shared" si="4"/>
        <v/>
      </c>
      <c r="B68" s="17" t="str">
        <f t="shared" si="5"/>
        <v/>
      </c>
      <c r="C68" s="5">
        <v>0.2</v>
      </c>
      <c r="D68" s="5">
        <v>0.2</v>
      </c>
      <c r="E68" s="22">
        <f t="shared" si="1"/>
        <v>0.60000000000000009</v>
      </c>
      <c r="F68" s="23" t="str">
        <f t="shared" si="2"/>
        <v/>
      </c>
      <c r="G68" s="17" t="str">
        <f t="shared" si="6"/>
        <v/>
      </c>
      <c r="H68" s="6" t="str">
        <f t="shared" si="8"/>
        <v/>
      </c>
      <c r="I68" s="17" t="str">
        <f t="shared" si="7"/>
        <v/>
      </c>
      <c r="J68" s="1"/>
      <c r="K68" s="1"/>
      <c r="L68" s="1"/>
      <c r="M68" s="1"/>
      <c r="N68" s="1"/>
      <c r="O68" s="1"/>
      <c r="P68" s="1"/>
    </row>
    <row r="69" spans="1:16">
      <c r="A69" s="21" t="str">
        <f t="shared" si="4"/>
        <v/>
      </c>
      <c r="B69" s="17" t="str">
        <f t="shared" si="5"/>
        <v/>
      </c>
      <c r="C69" s="5">
        <v>0.2</v>
      </c>
      <c r="D69" s="5">
        <v>0.2</v>
      </c>
      <c r="E69" s="22">
        <f t="shared" si="1"/>
        <v>0.60000000000000009</v>
      </c>
      <c r="F69" s="23" t="str">
        <f t="shared" si="2"/>
        <v/>
      </c>
      <c r="G69" s="17" t="str">
        <f t="shared" si="6"/>
        <v/>
      </c>
      <c r="H69" s="6" t="str">
        <f t="shared" si="8"/>
        <v/>
      </c>
      <c r="I69" s="17" t="str">
        <f t="shared" si="7"/>
        <v/>
      </c>
      <c r="J69" s="1"/>
      <c r="K69" s="1"/>
      <c r="L69" s="1"/>
      <c r="M69" s="1"/>
      <c r="N69" s="1"/>
      <c r="O69" s="1"/>
      <c r="P69" s="1"/>
    </row>
    <row r="70" spans="1:16">
      <c r="A70" s="21" t="str">
        <f t="shared" si="4"/>
        <v/>
      </c>
      <c r="B70" s="17" t="str">
        <f t="shared" si="5"/>
        <v/>
      </c>
      <c r="C70" s="5">
        <v>0.2</v>
      </c>
      <c r="D70" s="5">
        <v>0.2</v>
      </c>
      <c r="E70" s="22">
        <f t="shared" si="1"/>
        <v>0.60000000000000009</v>
      </c>
      <c r="F70" s="23" t="str">
        <f t="shared" si="2"/>
        <v/>
      </c>
      <c r="G70" s="17" t="str">
        <f t="shared" si="6"/>
        <v/>
      </c>
      <c r="H70" s="6" t="str">
        <f t="shared" si="8"/>
        <v/>
      </c>
      <c r="I70" s="17" t="str">
        <f t="shared" si="7"/>
        <v/>
      </c>
      <c r="J70" s="1"/>
      <c r="K70" s="1"/>
      <c r="L70" s="1"/>
      <c r="M70" s="1"/>
      <c r="N70" s="1"/>
      <c r="O70" s="1"/>
      <c r="P70" s="1"/>
    </row>
    <row r="71" spans="1:16">
      <c r="A71" s="21" t="str">
        <f t="shared" si="4"/>
        <v/>
      </c>
      <c r="B71" s="17" t="str">
        <f t="shared" si="5"/>
        <v/>
      </c>
      <c r="C71" s="5">
        <v>0.2</v>
      </c>
      <c r="D71" s="5">
        <v>0.2</v>
      </c>
      <c r="E71" s="22">
        <f t="shared" si="1"/>
        <v>0.60000000000000009</v>
      </c>
      <c r="F71" s="23" t="str">
        <f t="shared" si="2"/>
        <v/>
      </c>
      <c r="G71" s="17" t="str">
        <f t="shared" si="6"/>
        <v/>
      </c>
      <c r="H71" s="6" t="str">
        <f t="shared" si="8"/>
        <v/>
      </c>
      <c r="I71" s="17" t="str">
        <f t="shared" si="7"/>
        <v/>
      </c>
      <c r="J71" s="1"/>
      <c r="K71" s="1"/>
      <c r="L71" s="1"/>
      <c r="M71" s="1"/>
      <c r="N71" s="1"/>
      <c r="O71" s="1"/>
      <c r="P71" s="1"/>
    </row>
    <row r="72" spans="1:16">
      <c r="A72" s="21" t="str">
        <f t="shared" si="4"/>
        <v/>
      </c>
      <c r="B72" s="17" t="str">
        <f t="shared" si="5"/>
        <v/>
      </c>
      <c r="C72" s="5">
        <v>0.2</v>
      </c>
      <c r="D72" s="5">
        <v>0.2</v>
      </c>
      <c r="E72" s="22">
        <f t="shared" si="1"/>
        <v>0.60000000000000009</v>
      </c>
      <c r="F72" s="23" t="str">
        <f t="shared" si="2"/>
        <v/>
      </c>
      <c r="G72" s="17" t="str">
        <f t="shared" si="6"/>
        <v/>
      </c>
      <c r="H72" s="6" t="str">
        <f t="shared" si="8"/>
        <v/>
      </c>
      <c r="I72" s="17" t="str">
        <f t="shared" si="7"/>
        <v/>
      </c>
      <c r="J72" s="1"/>
      <c r="K72" s="1"/>
      <c r="L72" s="1"/>
      <c r="M72" s="1"/>
      <c r="N72" s="1"/>
      <c r="O72" s="1"/>
      <c r="P72" s="1"/>
    </row>
    <row r="73" spans="1:16">
      <c r="A73" s="21" t="str">
        <f t="shared" si="4"/>
        <v/>
      </c>
      <c r="B73" s="17" t="str">
        <f t="shared" si="5"/>
        <v/>
      </c>
      <c r="C73" s="5">
        <v>0.2</v>
      </c>
      <c r="D73" s="5">
        <v>0.2</v>
      </c>
      <c r="E73" s="22">
        <f t="shared" si="1"/>
        <v>0.60000000000000009</v>
      </c>
      <c r="F73" s="23" t="str">
        <f t="shared" si="2"/>
        <v/>
      </c>
      <c r="G73" s="17" t="str">
        <f t="shared" si="6"/>
        <v/>
      </c>
      <c r="H73" s="6" t="str">
        <f t="shared" si="8"/>
        <v/>
      </c>
      <c r="I73" s="17" t="str">
        <f t="shared" si="7"/>
        <v/>
      </c>
      <c r="J73" s="1"/>
      <c r="K73" s="1"/>
      <c r="L73" s="1"/>
      <c r="M73" s="1"/>
      <c r="N73" s="1"/>
      <c r="O73" s="1"/>
      <c r="P73" s="1"/>
    </row>
    <row r="74" spans="1:16">
      <c r="A74" s="21" t="str">
        <f t="shared" si="4"/>
        <v/>
      </c>
      <c r="B74" s="17" t="str">
        <f t="shared" si="5"/>
        <v/>
      </c>
      <c r="C74" s="5">
        <v>0.2</v>
      </c>
      <c r="D74" s="5">
        <v>0.2</v>
      </c>
      <c r="E74" s="22">
        <f t="shared" si="1"/>
        <v>0.60000000000000009</v>
      </c>
      <c r="F74" s="23" t="str">
        <f t="shared" si="2"/>
        <v/>
      </c>
      <c r="G74" s="17" t="str">
        <f t="shared" si="6"/>
        <v/>
      </c>
      <c r="H74" s="6" t="str">
        <f t="shared" si="8"/>
        <v/>
      </c>
      <c r="I74" s="17" t="str">
        <f t="shared" si="7"/>
        <v/>
      </c>
      <c r="J74" s="1"/>
      <c r="K74" s="1"/>
      <c r="L74" s="1"/>
      <c r="M74" s="1"/>
      <c r="N74" s="1"/>
      <c r="O74" s="1"/>
      <c r="P74" s="1"/>
    </row>
    <row r="75" spans="1:16">
      <c r="A75" s="21" t="str">
        <f t="shared" si="4"/>
        <v/>
      </c>
      <c r="B75" s="17" t="str">
        <f t="shared" si="5"/>
        <v/>
      </c>
      <c r="C75" s="5">
        <v>0.2</v>
      </c>
      <c r="D75" s="5">
        <v>0.2</v>
      </c>
      <c r="E75" s="22">
        <f t="shared" si="1"/>
        <v>0.60000000000000009</v>
      </c>
      <c r="F75" s="23" t="str">
        <f t="shared" si="2"/>
        <v/>
      </c>
      <c r="G75" s="17" t="str">
        <f t="shared" si="6"/>
        <v/>
      </c>
      <c r="H75" s="6" t="str">
        <f t="shared" si="8"/>
        <v/>
      </c>
      <c r="I75" s="17" t="str">
        <f t="shared" si="7"/>
        <v/>
      </c>
      <c r="J75" s="1"/>
      <c r="K75" s="1"/>
      <c r="L75" s="1"/>
      <c r="M75" s="1"/>
      <c r="N75" s="1"/>
      <c r="O75" s="1"/>
      <c r="P75" s="1"/>
    </row>
    <row r="76" spans="1:16">
      <c r="A76" s="21" t="str">
        <f t="shared" si="4"/>
        <v/>
      </c>
      <c r="B76" s="17" t="str">
        <f t="shared" si="5"/>
        <v/>
      </c>
      <c r="C76" s="5">
        <v>0.2</v>
      </c>
      <c r="D76" s="5">
        <v>0.2</v>
      </c>
      <c r="E76" s="22">
        <f t="shared" si="1"/>
        <v>0.60000000000000009</v>
      </c>
      <c r="F76" s="23" t="str">
        <f t="shared" si="2"/>
        <v/>
      </c>
      <c r="G76" s="17" t="str">
        <f t="shared" si="6"/>
        <v/>
      </c>
      <c r="H76" s="6" t="str">
        <f t="shared" si="8"/>
        <v/>
      </c>
      <c r="I76" s="17" t="str">
        <f t="shared" si="7"/>
        <v/>
      </c>
      <c r="J76" s="1"/>
      <c r="K76" s="1"/>
      <c r="L76" s="1"/>
      <c r="M76" s="1"/>
      <c r="N76" s="1"/>
      <c r="O76" s="1"/>
      <c r="P76" s="1"/>
    </row>
    <row r="77" spans="1:16">
      <c r="A77" s="21" t="str">
        <f t="shared" si="4"/>
        <v/>
      </c>
      <c r="B77" s="17" t="str">
        <f t="shared" si="5"/>
        <v/>
      </c>
      <c r="C77" s="5">
        <v>0.2</v>
      </c>
      <c r="D77" s="5">
        <v>0.2</v>
      </c>
      <c r="E77" s="22">
        <f t="shared" si="1"/>
        <v>0.60000000000000009</v>
      </c>
      <c r="F77" s="23" t="str">
        <f t="shared" si="2"/>
        <v/>
      </c>
      <c r="G77" s="17" t="str">
        <f t="shared" si="6"/>
        <v/>
      </c>
      <c r="H77" s="6" t="str">
        <f t="shared" si="8"/>
        <v/>
      </c>
      <c r="I77" s="17" t="str">
        <f t="shared" si="7"/>
        <v/>
      </c>
      <c r="J77" s="1"/>
      <c r="K77" s="1"/>
      <c r="L77" s="1"/>
      <c r="M77" s="1"/>
      <c r="N77" s="1"/>
      <c r="O77" s="1"/>
      <c r="P77" s="1"/>
    </row>
    <row r="78" spans="1:16">
      <c r="A78" s="21" t="str">
        <f t="shared" si="4"/>
        <v/>
      </c>
      <c r="B78" s="17" t="str">
        <f t="shared" si="5"/>
        <v/>
      </c>
      <c r="C78" s="5">
        <v>0.2</v>
      </c>
      <c r="D78" s="5">
        <v>0.2</v>
      </c>
      <c r="E78" s="22">
        <f t="shared" si="1"/>
        <v>0.60000000000000009</v>
      </c>
      <c r="F78" s="23" t="str">
        <f t="shared" si="2"/>
        <v/>
      </c>
      <c r="G78" s="17" t="str">
        <f t="shared" si="6"/>
        <v/>
      </c>
      <c r="H78" s="6" t="str">
        <f t="shared" si="8"/>
        <v/>
      </c>
      <c r="I78" s="17" t="str">
        <f t="shared" si="7"/>
        <v/>
      </c>
      <c r="J78" s="1"/>
      <c r="K78" s="1"/>
      <c r="L78" s="1"/>
      <c r="M78" s="1"/>
      <c r="N78" s="1"/>
      <c r="O78" s="1"/>
      <c r="P78" s="1"/>
    </row>
    <row r="79" spans="1:16">
      <c r="A79" s="21" t="str">
        <f t="shared" si="4"/>
        <v/>
      </c>
      <c r="B79" s="17" t="str">
        <f t="shared" si="5"/>
        <v/>
      </c>
      <c r="C79" s="5">
        <v>0.2</v>
      </c>
      <c r="D79" s="5">
        <v>0.2</v>
      </c>
      <c r="E79" s="22">
        <f t="shared" si="1"/>
        <v>0.60000000000000009</v>
      </c>
      <c r="F79" s="23" t="str">
        <f t="shared" si="2"/>
        <v/>
      </c>
      <c r="G79" s="17" t="str">
        <f t="shared" si="6"/>
        <v/>
      </c>
      <c r="H79" s="6" t="str">
        <f t="shared" si="8"/>
        <v/>
      </c>
      <c r="I79" s="17" t="str">
        <f t="shared" si="7"/>
        <v/>
      </c>
      <c r="J79" s="1"/>
      <c r="K79" s="1"/>
      <c r="L79" s="1"/>
      <c r="M79" s="1"/>
      <c r="N79" s="1"/>
      <c r="O79" s="1"/>
      <c r="P79" s="1"/>
    </row>
    <row r="80" spans="1:16">
      <c r="A80" s="21" t="str">
        <f t="shared" si="4"/>
        <v/>
      </c>
      <c r="B80" s="17" t="str">
        <f t="shared" si="5"/>
        <v/>
      </c>
      <c r="C80" s="5">
        <v>0.2</v>
      </c>
      <c r="D80" s="5">
        <v>0.2</v>
      </c>
      <c r="E80" s="22">
        <f t="shared" si="1"/>
        <v>0.60000000000000009</v>
      </c>
      <c r="F80" s="23" t="str">
        <f t="shared" si="2"/>
        <v/>
      </c>
      <c r="G80" s="17" t="str">
        <f t="shared" si="6"/>
        <v/>
      </c>
      <c r="H80" s="6" t="str">
        <f t="shared" si="8"/>
        <v/>
      </c>
      <c r="I80" s="17" t="str">
        <f t="shared" si="7"/>
        <v/>
      </c>
      <c r="J80" s="1"/>
      <c r="K80" s="1"/>
      <c r="L80" s="1"/>
      <c r="M80" s="1"/>
      <c r="N80" s="1"/>
      <c r="O80" s="1"/>
      <c r="P80" s="1"/>
    </row>
    <row r="81" spans="1:16">
      <c r="A81" s="21" t="str">
        <f t="shared" si="4"/>
        <v/>
      </c>
      <c r="B81" s="17" t="str">
        <f t="shared" si="5"/>
        <v/>
      </c>
      <c r="C81" s="5">
        <v>0.2</v>
      </c>
      <c r="D81" s="5">
        <v>0.2</v>
      </c>
      <c r="E81" s="22">
        <f t="shared" si="1"/>
        <v>0.60000000000000009</v>
      </c>
      <c r="F81" s="23" t="str">
        <f t="shared" si="2"/>
        <v/>
      </c>
      <c r="G81" s="17" t="str">
        <f t="shared" si="6"/>
        <v/>
      </c>
      <c r="H81" s="6" t="str">
        <f t="shared" si="8"/>
        <v/>
      </c>
      <c r="I81" s="17" t="str">
        <f t="shared" si="7"/>
        <v/>
      </c>
      <c r="J81" s="1"/>
      <c r="K81" s="1"/>
      <c r="L81" s="1"/>
      <c r="M81" s="1"/>
      <c r="N81" s="1"/>
      <c r="O81" s="1"/>
      <c r="P81" s="1"/>
    </row>
    <row r="82" spans="1:16">
      <c r="A82" s="21" t="str">
        <f t="shared" si="4"/>
        <v/>
      </c>
      <c r="B82" s="17" t="str">
        <f t="shared" si="5"/>
        <v/>
      </c>
      <c r="C82" s="5">
        <v>0.2</v>
      </c>
      <c r="D82" s="5">
        <v>0.2</v>
      </c>
      <c r="E82" s="22">
        <f t="shared" si="1"/>
        <v>0.60000000000000009</v>
      </c>
      <c r="F82" s="23" t="str">
        <f t="shared" si="2"/>
        <v/>
      </c>
      <c r="G82" s="17" t="str">
        <f t="shared" si="6"/>
        <v/>
      </c>
      <c r="H82" s="6" t="str">
        <f t="shared" si="8"/>
        <v/>
      </c>
      <c r="I82" s="17" t="str">
        <f t="shared" si="7"/>
        <v/>
      </c>
      <c r="J82" s="1"/>
      <c r="K82" s="1"/>
      <c r="L82" s="1"/>
      <c r="M82" s="1"/>
      <c r="N82" s="1"/>
      <c r="O82" s="1"/>
      <c r="P82" s="1"/>
    </row>
    <row r="83" spans="1:16">
      <c r="A83" s="21" t="str">
        <f t="shared" si="4"/>
        <v/>
      </c>
      <c r="B83" s="17" t="str">
        <f t="shared" si="5"/>
        <v/>
      </c>
      <c r="C83" s="5">
        <v>0.2</v>
      </c>
      <c r="D83" s="5">
        <v>0.2</v>
      </c>
      <c r="E83" s="22">
        <f t="shared" si="1"/>
        <v>0.60000000000000009</v>
      </c>
      <c r="F83" s="23" t="str">
        <f t="shared" si="2"/>
        <v/>
      </c>
      <c r="G83" s="17" t="str">
        <f t="shared" si="6"/>
        <v/>
      </c>
      <c r="H83" s="6" t="str">
        <f t="shared" si="8"/>
        <v/>
      </c>
      <c r="I83" s="17" t="str">
        <f t="shared" si="7"/>
        <v/>
      </c>
      <c r="J83" s="1"/>
      <c r="K83" s="1"/>
      <c r="L83" s="1"/>
      <c r="M83" s="1"/>
      <c r="N83" s="1"/>
      <c r="O83" s="1"/>
      <c r="P83" s="1"/>
    </row>
    <row r="84" spans="1:16">
      <c r="A84" s="21" t="str">
        <f t="shared" si="4"/>
        <v/>
      </c>
      <c r="B84" s="17" t="str">
        <f t="shared" si="5"/>
        <v/>
      </c>
      <c r="C84" s="5">
        <v>0.2</v>
      </c>
      <c r="D84" s="5">
        <v>0.2</v>
      </c>
      <c r="E84" s="22">
        <f t="shared" si="1"/>
        <v>0.60000000000000009</v>
      </c>
      <c r="F84" s="23" t="str">
        <f t="shared" si="2"/>
        <v/>
      </c>
      <c r="G84" s="17" t="str">
        <f t="shared" si="6"/>
        <v/>
      </c>
      <c r="H84" s="6" t="str">
        <f t="shared" si="8"/>
        <v/>
      </c>
      <c r="I84" s="17" t="str">
        <f t="shared" si="7"/>
        <v/>
      </c>
      <c r="J84" s="1"/>
      <c r="K84" s="1"/>
      <c r="L84" s="1"/>
      <c r="M84" s="1"/>
      <c r="N84" s="1"/>
      <c r="O84" s="1"/>
      <c r="P84" s="1"/>
    </row>
    <row r="85" spans="1:16">
      <c r="A85" s="21" t="str">
        <f t="shared" si="4"/>
        <v/>
      </c>
      <c r="B85" s="17" t="str">
        <f t="shared" si="5"/>
        <v/>
      </c>
      <c r="C85" s="5">
        <v>0.2</v>
      </c>
      <c r="D85" s="5">
        <v>0.2</v>
      </c>
      <c r="E85" s="22">
        <f t="shared" si="1"/>
        <v>0.60000000000000009</v>
      </c>
      <c r="F85" s="23" t="str">
        <f t="shared" si="2"/>
        <v/>
      </c>
      <c r="G85" s="17" t="str">
        <f t="shared" si="6"/>
        <v/>
      </c>
      <c r="H85" s="6" t="str">
        <f t="shared" si="8"/>
        <v/>
      </c>
      <c r="I85" s="17" t="str">
        <f t="shared" si="7"/>
        <v/>
      </c>
      <c r="J85" s="1"/>
      <c r="K85" s="1"/>
      <c r="L85" s="1"/>
      <c r="M85" s="1"/>
      <c r="N85" s="1"/>
      <c r="O85" s="1"/>
      <c r="P85" s="1"/>
    </row>
    <row r="86" spans="1:16">
      <c r="A86" s="21" t="str">
        <f t="shared" si="4"/>
        <v/>
      </c>
      <c r="B86" s="17" t="str">
        <f t="shared" si="5"/>
        <v/>
      </c>
      <c r="C86" s="5">
        <v>0.2</v>
      </c>
      <c r="D86" s="5">
        <v>0.2</v>
      </c>
      <c r="E86" s="22">
        <f t="shared" si="1"/>
        <v>0.60000000000000009</v>
      </c>
      <c r="F86" s="23" t="str">
        <f t="shared" si="2"/>
        <v/>
      </c>
      <c r="G86" s="17" t="str">
        <f t="shared" si="6"/>
        <v/>
      </c>
      <c r="H86" s="6" t="str">
        <f t="shared" si="8"/>
        <v/>
      </c>
      <c r="I86" s="17" t="str">
        <f t="shared" si="7"/>
        <v/>
      </c>
      <c r="J86" s="1"/>
      <c r="K86" s="1"/>
      <c r="L86" s="1"/>
      <c r="M86" s="1"/>
      <c r="N86" s="1"/>
      <c r="O86" s="1"/>
      <c r="P86" s="1"/>
    </row>
    <row r="87" spans="1:16">
      <c r="A87" s="21" t="str">
        <f t="shared" si="4"/>
        <v/>
      </c>
      <c r="B87" s="17" t="str">
        <f t="shared" si="5"/>
        <v/>
      </c>
      <c r="C87" s="5">
        <v>0.2</v>
      </c>
      <c r="D87" s="5">
        <v>0.2</v>
      </c>
      <c r="E87" s="22">
        <f t="shared" si="1"/>
        <v>0.60000000000000009</v>
      </c>
      <c r="F87" s="23" t="str">
        <f t="shared" si="2"/>
        <v/>
      </c>
      <c r="G87" s="17" t="str">
        <f t="shared" si="6"/>
        <v/>
      </c>
      <c r="H87" s="6" t="str">
        <f t="shared" si="8"/>
        <v/>
      </c>
      <c r="I87" s="17" t="str">
        <f t="shared" si="7"/>
        <v/>
      </c>
      <c r="J87" s="1"/>
      <c r="K87" s="1"/>
      <c r="L87" s="1"/>
      <c r="M87" s="1"/>
      <c r="N87" s="1"/>
      <c r="O87" s="1"/>
      <c r="P87" s="1"/>
    </row>
    <row r="88" spans="1:16">
      <c r="A88" s="21" t="str">
        <f t="shared" si="4"/>
        <v/>
      </c>
      <c r="B88" s="17" t="str">
        <f t="shared" si="5"/>
        <v/>
      </c>
      <c r="C88" s="5">
        <v>0.2</v>
      </c>
      <c r="D88" s="5">
        <v>0.2</v>
      </c>
      <c r="E88" s="22">
        <f t="shared" si="1"/>
        <v>0.60000000000000009</v>
      </c>
      <c r="F88" s="23" t="str">
        <f t="shared" si="2"/>
        <v/>
      </c>
      <c r="G88" s="17" t="str">
        <f t="shared" si="6"/>
        <v/>
      </c>
      <c r="H88" s="6" t="str">
        <f t="shared" si="8"/>
        <v/>
      </c>
      <c r="I88" s="17" t="str">
        <f t="shared" ref="I88:I119" si="9">IF(A88&lt;&gt;"",G88+H88,"")</f>
        <v/>
      </c>
      <c r="J88" s="1"/>
      <c r="K88" s="1"/>
      <c r="L88" s="1"/>
      <c r="M88" s="1"/>
      <c r="N88" s="1"/>
      <c r="O88" s="1"/>
      <c r="P88" s="1"/>
    </row>
    <row r="89" spans="1:16">
      <c r="A89" s="21" t="str">
        <f t="shared" si="4"/>
        <v/>
      </c>
      <c r="B89" s="17" t="str">
        <f t="shared" si="5"/>
        <v/>
      </c>
      <c r="C89" s="5">
        <v>0.2</v>
      </c>
      <c r="D89" s="5">
        <v>0.2</v>
      </c>
      <c r="E89" s="22">
        <f t="shared" ref="E89:E99" si="10">1-C89-D89</f>
        <v>0.60000000000000009</v>
      </c>
      <c r="F89" s="23" t="str">
        <f t="shared" ref="F89:F99" si="11">IF(A89&lt;&gt;"",(C89*$E$7)+(D89*$E$9)+(E89*$E$11),"")</f>
        <v/>
      </c>
      <c r="G89" s="17" t="str">
        <f t="shared" si="6"/>
        <v/>
      </c>
      <c r="H89" s="6" t="str">
        <f t="shared" ref="H89:H99" si="12">IF(A89&lt;&gt;"",H88*(1+F89),"")</f>
        <v/>
      </c>
      <c r="I89" s="17" t="str">
        <f t="shared" si="9"/>
        <v/>
      </c>
      <c r="J89" s="1"/>
      <c r="K89" s="1"/>
      <c r="L89" s="1"/>
      <c r="M89" s="1"/>
      <c r="N89" s="1"/>
      <c r="O89" s="1"/>
      <c r="P89" s="1"/>
    </row>
    <row r="90" spans="1:16">
      <c r="A90" s="21" t="str">
        <f t="shared" ref="A90:A99" si="13">IF(A89&gt;=60,"",A89+1)</f>
        <v/>
      </c>
      <c r="B90" s="17" t="str">
        <f t="shared" ref="B90:B99" si="14">IF(A90&lt;&gt;"",B89*(1+$D$17),"")</f>
        <v/>
      </c>
      <c r="C90" s="5">
        <v>0.2</v>
      </c>
      <c r="D90" s="5">
        <v>0.2</v>
      </c>
      <c r="E90" s="22">
        <f t="shared" si="10"/>
        <v>0.60000000000000009</v>
      </c>
      <c r="F90" s="23" t="str">
        <f t="shared" si="11"/>
        <v/>
      </c>
      <c r="G90" s="17" t="str">
        <f t="shared" ref="G90:G99" si="15">IF(A90&lt;&gt;"",(G89+12*B90)*(1+F90),"")</f>
        <v/>
      </c>
      <c r="H90" s="6" t="str">
        <f t="shared" si="12"/>
        <v/>
      </c>
      <c r="I90" s="17" t="str">
        <f t="shared" si="9"/>
        <v/>
      </c>
      <c r="J90" s="1"/>
      <c r="K90" s="1"/>
      <c r="L90" s="1"/>
      <c r="M90" s="1"/>
      <c r="N90" s="1"/>
      <c r="O90" s="1"/>
      <c r="P90" s="1"/>
    </row>
    <row r="91" spans="1:16">
      <c r="A91" s="21" t="str">
        <f t="shared" si="13"/>
        <v/>
      </c>
      <c r="B91" s="17" t="str">
        <f t="shared" si="14"/>
        <v/>
      </c>
      <c r="C91" s="5">
        <v>0.2</v>
      </c>
      <c r="D91" s="5">
        <v>0.2</v>
      </c>
      <c r="E91" s="22">
        <f t="shared" si="10"/>
        <v>0.60000000000000009</v>
      </c>
      <c r="F91" s="23" t="str">
        <f t="shared" si="11"/>
        <v/>
      </c>
      <c r="G91" s="17" t="str">
        <f t="shared" si="15"/>
        <v/>
      </c>
      <c r="H91" s="6" t="str">
        <f t="shared" si="12"/>
        <v/>
      </c>
      <c r="I91" s="17" t="str">
        <f t="shared" si="9"/>
        <v/>
      </c>
      <c r="J91" s="1"/>
      <c r="K91" s="1"/>
      <c r="L91" s="1"/>
      <c r="M91" s="1"/>
      <c r="N91" s="1"/>
      <c r="O91" s="1"/>
      <c r="P91" s="1"/>
    </row>
    <row r="92" spans="1:16">
      <c r="A92" s="21" t="str">
        <f t="shared" si="13"/>
        <v/>
      </c>
      <c r="B92" s="17" t="str">
        <f t="shared" si="14"/>
        <v/>
      </c>
      <c r="C92" s="5">
        <v>0.2</v>
      </c>
      <c r="D92" s="5">
        <v>0.2</v>
      </c>
      <c r="E92" s="22">
        <f t="shared" si="10"/>
        <v>0.60000000000000009</v>
      </c>
      <c r="F92" s="23" t="str">
        <f t="shared" si="11"/>
        <v/>
      </c>
      <c r="G92" s="17" t="str">
        <f t="shared" si="15"/>
        <v/>
      </c>
      <c r="H92" s="6" t="str">
        <f t="shared" si="12"/>
        <v/>
      </c>
      <c r="I92" s="17" t="str">
        <f t="shared" si="9"/>
        <v/>
      </c>
      <c r="J92" s="1"/>
      <c r="K92" s="1"/>
      <c r="L92" s="1"/>
      <c r="M92" s="1"/>
      <c r="N92" s="1"/>
      <c r="O92" s="1"/>
      <c r="P92" s="1"/>
    </row>
    <row r="93" spans="1:16">
      <c r="A93" s="21" t="str">
        <f t="shared" si="13"/>
        <v/>
      </c>
      <c r="B93" s="17" t="str">
        <f t="shared" si="14"/>
        <v/>
      </c>
      <c r="C93" s="5">
        <v>0.2</v>
      </c>
      <c r="D93" s="5">
        <v>0.2</v>
      </c>
      <c r="E93" s="22">
        <f t="shared" si="10"/>
        <v>0.60000000000000009</v>
      </c>
      <c r="F93" s="23" t="str">
        <f t="shared" si="11"/>
        <v/>
      </c>
      <c r="G93" s="17" t="str">
        <f t="shared" si="15"/>
        <v/>
      </c>
      <c r="H93" s="6" t="str">
        <f t="shared" si="12"/>
        <v/>
      </c>
      <c r="I93" s="17" t="str">
        <f t="shared" si="9"/>
        <v/>
      </c>
      <c r="J93" s="1"/>
      <c r="K93" s="1"/>
      <c r="L93" s="1"/>
      <c r="M93" s="1"/>
      <c r="N93" s="1"/>
      <c r="O93" s="1"/>
      <c r="P93" s="1"/>
    </row>
    <row r="94" spans="1:16">
      <c r="A94" s="21" t="str">
        <f t="shared" si="13"/>
        <v/>
      </c>
      <c r="B94" s="17" t="str">
        <f t="shared" si="14"/>
        <v/>
      </c>
      <c r="C94" s="5">
        <v>0.2</v>
      </c>
      <c r="D94" s="5">
        <v>0.2</v>
      </c>
      <c r="E94" s="22">
        <f t="shared" si="10"/>
        <v>0.60000000000000009</v>
      </c>
      <c r="F94" s="23" t="str">
        <f t="shared" si="11"/>
        <v/>
      </c>
      <c r="G94" s="17" t="str">
        <f t="shared" si="15"/>
        <v/>
      </c>
      <c r="H94" s="6" t="str">
        <f t="shared" si="12"/>
        <v/>
      </c>
      <c r="I94" s="17" t="str">
        <f t="shared" si="9"/>
        <v/>
      </c>
      <c r="J94" s="1"/>
      <c r="K94" s="1"/>
      <c r="L94" s="1"/>
      <c r="M94" s="1"/>
      <c r="N94" s="1"/>
      <c r="O94" s="1"/>
      <c r="P94" s="1"/>
    </row>
    <row r="95" spans="1:16">
      <c r="A95" s="21" t="str">
        <f t="shared" si="13"/>
        <v/>
      </c>
      <c r="B95" s="17" t="str">
        <f t="shared" si="14"/>
        <v/>
      </c>
      <c r="C95" s="5">
        <v>0.2</v>
      </c>
      <c r="D95" s="5">
        <v>0.2</v>
      </c>
      <c r="E95" s="22">
        <f t="shared" si="10"/>
        <v>0.60000000000000009</v>
      </c>
      <c r="F95" s="23" t="str">
        <f t="shared" si="11"/>
        <v/>
      </c>
      <c r="G95" s="17" t="str">
        <f t="shared" si="15"/>
        <v/>
      </c>
      <c r="H95" s="6" t="str">
        <f t="shared" si="12"/>
        <v/>
      </c>
      <c r="I95" s="17" t="str">
        <f t="shared" si="9"/>
        <v/>
      </c>
      <c r="J95" s="1"/>
      <c r="K95" s="1"/>
      <c r="L95" s="1"/>
      <c r="M95" s="1"/>
      <c r="N95" s="1"/>
      <c r="O95" s="1"/>
      <c r="P95" s="1"/>
    </row>
    <row r="96" spans="1:16">
      <c r="A96" s="21" t="str">
        <f t="shared" si="13"/>
        <v/>
      </c>
      <c r="B96" s="17" t="str">
        <f t="shared" si="14"/>
        <v/>
      </c>
      <c r="C96" s="5">
        <v>0.2</v>
      </c>
      <c r="D96" s="5">
        <v>0.2</v>
      </c>
      <c r="E96" s="22">
        <f t="shared" si="10"/>
        <v>0.60000000000000009</v>
      </c>
      <c r="F96" s="23" t="str">
        <f t="shared" si="11"/>
        <v/>
      </c>
      <c r="G96" s="17" t="str">
        <f t="shared" si="15"/>
        <v/>
      </c>
      <c r="H96" s="6" t="str">
        <f t="shared" si="12"/>
        <v/>
      </c>
      <c r="I96" s="17" t="str">
        <f t="shared" si="9"/>
        <v/>
      </c>
      <c r="J96" s="1"/>
      <c r="K96" s="1"/>
      <c r="L96" s="1"/>
      <c r="M96" s="1"/>
      <c r="N96" s="1"/>
      <c r="O96" s="1"/>
      <c r="P96" s="1"/>
    </row>
    <row r="97" spans="1:16">
      <c r="A97" s="21" t="str">
        <f t="shared" si="13"/>
        <v/>
      </c>
      <c r="B97" s="17" t="str">
        <f t="shared" si="14"/>
        <v/>
      </c>
      <c r="C97" s="5">
        <v>0.2</v>
      </c>
      <c r="D97" s="5">
        <v>0.2</v>
      </c>
      <c r="E97" s="22">
        <f t="shared" si="10"/>
        <v>0.60000000000000009</v>
      </c>
      <c r="F97" s="23" t="str">
        <f t="shared" si="11"/>
        <v/>
      </c>
      <c r="G97" s="17" t="str">
        <f t="shared" si="15"/>
        <v/>
      </c>
      <c r="H97" s="6" t="str">
        <f t="shared" si="12"/>
        <v/>
      </c>
      <c r="I97" s="17" t="str">
        <f t="shared" si="9"/>
        <v/>
      </c>
      <c r="J97" s="1"/>
      <c r="K97" s="1"/>
      <c r="L97" s="1"/>
      <c r="M97" s="1"/>
      <c r="N97" s="1"/>
      <c r="O97" s="1"/>
      <c r="P97" s="1"/>
    </row>
    <row r="98" spans="1:16">
      <c r="A98" s="21" t="str">
        <f t="shared" si="13"/>
        <v/>
      </c>
      <c r="B98" s="17" t="str">
        <f t="shared" si="14"/>
        <v/>
      </c>
      <c r="C98" s="5">
        <v>0.2</v>
      </c>
      <c r="D98" s="5">
        <v>0.2</v>
      </c>
      <c r="E98" s="22">
        <f t="shared" si="10"/>
        <v>0.60000000000000009</v>
      </c>
      <c r="F98" s="23" t="str">
        <f t="shared" si="11"/>
        <v/>
      </c>
      <c r="G98" s="17" t="str">
        <f t="shared" si="15"/>
        <v/>
      </c>
      <c r="H98" s="6" t="str">
        <f t="shared" si="12"/>
        <v/>
      </c>
      <c r="I98" s="17" t="str">
        <f t="shared" si="9"/>
        <v/>
      </c>
      <c r="J98" s="1"/>
      <c r="K98" s="1"/>
      <c r="L98" s="1"/>
      <c r="M98" s="1"/>
      <c r="N98" s="1"/>
      <c r="O98" s="1"/>
      <c r="P98" s="1"/>
    </row>
    <row r="99" spans="1:16">
      <c r="A99" s="21" t="str">
        <f t="shared" si="13"/>
        <v/>
      </c>
      <c r="B99" s="17" t="str">
        <f t="shared" si="14"/>
        <v/>
      </c>
      <c r="C99" s="5">
        <v>0.2</v>
      </c>
      <c r="D99" s="5">
        <v>0.2</v>
      </c>
      <c r="E99" s="22">
        <f t="shared" si="10"/>
        <v>0.60000000000000009</v>
      </c>
      <c r="F99" s="23" t="str">
        <f t="shared" si="11"/>
        <v/>
      </c>
      <c r="G99" s="17" t="str">
        <f t="shared" si="15"/>
        <v/>
      </c>
      <c r="H99" s="6" t="str">
        <f t="shared" si="12"/>
        <v/>
      </c>
      <c r="I99" s="17" t="str">
        <f t="shared" si="9"/>
        <v/>
      </c>
      <c r="J99" s="1"/>
      <c r="K99" s="1"/>
      <c r="L99" s="1"/>
      <c r="M99" s="1"/>
      <c r="N99" s="1"/>
      <c r="O99" s="1"/>
      <c r="P99" s="1"/>
    </row>
    <row r="100" spans="1:1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>
      <c r="A102" s="1" t="s">
        <v>48</v>
      </c>
      <c r="B102" s="18">
        <f>MAX(I24:I99)</f>
        <v>68860479.80855912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>
      <c r="A103" t="s">
        <v>52</v>
      </c>
      <c r="C103" s="10">
        <f>40%*B102</f>
        <v>27544191.923423648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>
      <c r="A104" s="1" t="s">
        <v>25</v>
      </c>
      <c r="B104" s="18">
        <f>40%*(B102-C103)</f>
        <v>16526515.154054189</v>
      </c>
      <c r="C104" s="1" t="s">
        <v>53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>
      <c r="A105" s="1" t="s">
        <v>26</v>
      </c>
      <c r="B105" s="5">
        <v>0.06</v>
      </c>
      <c r="C105" t="s">
        <v>27</v>
      </c>
      <c r="I105" s="1"/>
      <c r="J105" s="1"/>
      <c r="K105" s="1"/>
      <c r="L105" s="1"/>
      <c r="M105" s="1"/>
      <c r="N105" s="1"/>
      <c r="O105" s="1"/>
      <c r="P105" s="1"/>
    </row>
    <row r="106" spans="1:1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>
      <c r="A107" s="1" t="s">
        <v>49</v>
      </c>
      <c r="B107" s="19">
        <f>B105*(1-D4)</f>
        <v>4.7640000000000002E-2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6">
      <c r="A109" s="1" t="s">
        <v>28</v>
      </c>
      <c r="B109" s="18">
        <f>B104*B107/12</f>
        <v>65610.265161595133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>
      <c r="A111" s="1" t="s">
        <v>50</v>
      </c>
      <c r="B111" s="10">
        <f>(60%*(B102-C103))*(1-D4)</f>
        <v>19683079.548478536</v>
      </c>
      <c r="C111" s="1"/>
      <c r="E111" s="1"/>
      <c r="F111" s="18"/>
      <c r="G111" s="1"/>
      <c r="H111" s="1"/>
      <c r="I111" s="1"/>
      <c r="J111" s="1"/>
      <c r="K111" s="1"/>
      <c r="L111" s="1"/>
      <c r="M111" s="1"/>
    </row>
    <row r="112" spans="1:1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</sheetData>
  <mergeCells count="3">
    <mergeCell ref="A6:D6"/>
    <mergeCell ref="C22:E22"/>
    <mergeCell ref="A1:H1"/>
  </mergeCells>
  <dataValidations disablePrompts="1" count="1">
    <dataValidation type="list" allowBlank="1" showInputMessage="1" showErrorMessage="1" sqref="D4">
      <formula1>$V$1:$V$2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4"/>
  <sheetViews>
    <sheetView zoomScale="130" zoomScaleNormal="130" workbookViewId="0">
      <selection activeCell="D36" sqref="D36"/>
    </sheetView>
  </sheetViews>
  <sheetFormatPr defaultRowHeight="14.4"/>
  <cols>
    <col min="1" max="1" width="19.88671875" bestFit="1" customWidth="1"/>
    <col min="3" max="3" width="18.88671875" customWidth="1"/>
    <col min="4" max="4" width="12.33203125" bestFit="1" customWidth="1"/>
    <col min="5" max="5" width="15.6640625" bestFit="1" customWidth="1"/>
    <col min="19" max="19" width="0" hidden="1" customWidth="1"/>
  </cols>
  <sheetData>
    <row r="1" spans="1:21" ht="21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"/>
      <c r="R1" s="1"/>
      <c r="S1" t="s">
        <v>0</v>
      </c>
      <c r="T1" s="1"/>
      <c r="U1" s="2">
        <v>0.10299999999999999</v>
      </c>
    </row>
    <row r="2" spans="1:21">
      <c r="A2" s="11" t="s">
        <v>6</v>
      </c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t="s">
        <v>1</v>
      </c>
      <c r="T2" s="1"/>
      <c r="U2" s="2">
        <v>0.20599999999999999</v>
      </c>
    </row>
    <row r="3" spans="1:21">
      <c r="A3" s="11" t="s">
        <v>18</v>
      </c>
      <c r="B3" s="1"/>
      <c r="C3" s="13"/>
      <c r="D3" s="13"/>
      <c r="E3" s="1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1"/>
      <c r="R3" s="1"/>
      <c r="T3" s="1"/>
      <c r="U3" s="2">
        <v>0.309</v>
      </c>
    </row>
    <row r="4" spans="1:21">
      <c r="A4" s="1"/>
      <c r="B4" s="1"/>
      <c r="C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T4" s="1"/>
    </row>
    <row r="5" spans="1:21">
      <c r="A5" s="1" t="s">
        <v>2</v>
      </c>
      <c r="B5" s="1"/>
      <c r="C5" s="1"/>
      <c r="D5" s="4">
        <v>0.10299999999999999</v>
      </c>
      <c r="E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T5" s="1"/>
    </row>
    <row r="6" spans="1:21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T6" s="1"/>
    </row>
    <row r="7" spans="1:21">
      <c r="A7" s="13" t="s">
        <v>31</v>
      </c>
      <c r="B7" s="13"/>
      <c r="C7" s="13"/>
      <c r="D7" s="13"/>
      <c r="E7" s="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T7" s="1"/>
    </row>
    <row r="8" spans="1:21">
      <c r="A8" s="1" t="s">
        <v>44</v>
      </c>
      <c r="B8" s="1"/>
      <c r="C8" s="1"/>
      <c r="D8" s="5">
        <v>0.12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T8" s="1"/>
    </row>
    <row r="9" spans="1:21">
      <c r="A9" s="1"/>
      <c r="B9" s="1"/>
      <c r="C9" s="1"/>
      <c r="D9" s="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T9" s="1"/>
    </row>
    <row r="10" spans="1:21">
      <c r="A10" s="1" t="s">
        <v>32</v>
      </c>
      <c r="B10" s="1"/>
      <c r="C10" s="1"/>
      <c r="D10" s="5">
        <v>0.08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T10" s="1"/>
    </row>
    <row r="1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T11" s="1"/>
    </row>
    <row r="12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T12" s="1"/>
    </row>
    <row r="13" spans="1:21">
      <c r="A13" s="1" t="s">
        <v>9</v>
      </c>
      <c r="B13" s="1"/>
      <c r="C13" s="1"/>
      <c r="D13" s="16">
        <f>(15%*D8)+(85%*D10)</f>
        <v>8.6000000000000007E-2</v>
      </c>
      <c r="E13" s="1" t="s">
        <v>10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T13" s="1"/>
    </row>
    <row r="14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T14" s="1"/>
    </row>
    <row r="15" spans="1:21">
      <c r="A15" s="1" t="s">
        <v>11</v>
      </c>
      <c r="B15" s="1"/>
      <c r="C15" s="1"/>
      <c r="D15" s="14">
        <v>25000</v>
      </c>
      <c r="E15" s="1" t="s">
        <v>20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T15" s="1"/>
    </row>
    <row r="16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T16" s="1"/>
    </row>
    <row r="17" spans="1:20">
      <c r="A17" t="s">
        <v>21</v>
      </c>
      <c r="D17" s="5">
        <v>0.06</v>
      </c>
      <c r="E17" t="s">
        <v>23</v>
      </c>
      <c r="K17" s="1"/>
      <c r="L17" s="1"/>
      <c r="M17" s="1"/>
      <c r="N17" s="1"/>
      <c r="O17" s="1"/>
      <c r="P17" s="1"/>
      <c r="Q17" s="1"/>
      <c r="R17" s="1"/>
      <c r="T17" s="1"/>
    </row>
    <row r="18" spans="1:20">
      <c r="A18" s="1" t="s">
        <v>13</v>
      </c>
      <c r="B18" s="1"/>
      <c r="C18" s="1"/>
      <c r="D18" s="14">
        <v>1000000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T19" s="1"/>
    </row>
    <row r="20" spans="1:20">
      <c r="A20" s="1" t="s">
        <v>14</v>
      </c>
      <c r="B20" s="1"/>
      <c r="C20" s="1"/>
      <c r="D20" s="15">
        <v>35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T20" s="1"/>
    </row>
    <row r="21" spans="1:20">
      <c r="A21" s="1"/>
      <c r="B21" s="1"/>
      <c r="C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20">
      <c r="A22" s="1" t="s">
        <v>15</v>
      </c>
      <c r="B22" s="1"/>
      <c r="C22" s="1"/>
      <c r="D22" s="17">
        <f>D18*(1+D13)^(60-D20)</f>
        <v>7865849.4759649839</v>
      </c>
      <c r="E22" s="1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0">
      <c r="A24" s="1" t="s">
        <v>22</v>
      </c>
      <c r="B24" s="1"/>
      <c r="C24" s="1"/>
      <c r="D24" s="10">
        <f>(1+D13)*D15*12*((1+D13)^(60-D20)-(1+D17)^(60-D20))/(D13-D17)</f>
        <v>44784703.029883191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20">
      <c r="A26" s="1" t="s">
        <v>24</v>
      </c>
      <c r="B26" s="1"/>
      <c r="C26" s="1"/>
      <c r="D26" s="18">
        <f>D22+D24</f>
        <v>52650552.505848177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20">
      <c r="A28" s="1" t="s">
        <v>25</v>
      </c>
      <c r="B28" s="1"/>
      <c r="C28" s="1"/>
      <c r="D28" s="18">
        <f>40%*D26</f>
        <v>21060221.002339274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20">
      <c r="A30" s="1" t="s">
        <v>26</v>
      </c>
      <c r="B30" s="1"/>
      <c r="C30" s="1"/>
      <c r="D30" s="5">
        <v>0.06</v>
      </c>
      <c r="E30" t="s">
        <v>27</v>
      </c>
      <c r="K30" s="1"/>
      <c r="L30" s="1"/>
      <c r="M30" s="1"/>
      <c r="N30" s="1"/>
      <c r="O30" s="1"/>
      <c r="P30" s="1"/>
    </row>
    <row r="31" spans="1: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20">
      <c r="A32" s="1" t="s">
        <v>49</v>
      </c>
      <c r="B32" s="1"/>
      <c r="C32" s="1"/>
      <c r="D32" s="19">
        <f>D30*(1-D5)</f>
        <v>5.382E-2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 t="s">
        <v>28</v>
      </c>
      <c r="B34" s="1"/>
      <c r="C34" s="1"/>
      <c r="D34" s="18">
        <f>D28*D32/12</f>
        <v>94455.091195491652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 t="s">
        <v>29</v>
      </c>
      <c r="B36" s="1"/>
      <c r="C36" s="1"/>
      <c r="D36" s="18">
        <f>D26-D28</f>
        <v>31590331.503508903</v>
      </c>
      <c r="E36" s="1" t="s">
        <v>30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M52" s="1"/>
      <c r="N52" s="1"/>
      <c r="O52" s="1"/>
      <c r="P52" s="1"/>
    </row>
    <row r="53" spans="1:16">
      <c r="M53" s="1"/>
      <c r="N53" s="1"/>
      <c r="O53" s="1"/>
      <c r="P53" s="1"/>
    </row>
    <row r="54" spans="1:16">
      <c r="M54" s="1"/>
      <c r="N54" s="1"/>
      <c r="O54" s="1"/>
      <c r="P54" s="1"/>
    </row>
    <row r="55" spans="1:16">
      <c r="M55" s="1"/>
      <c r="N55" s="1"/>
      <c r="O55" s="1"/>
      <c r="P55" s="1"/>
    </row>
    <row r="56" spans="1:16">
      <c r="M56" s="1"/>
      <c r="N56" s="1"/>
      <c r="O56" s="1"/>
      <c r="P56" s="1"/>
    </row>
    <row r="57" spans="1:16">
      <c r="M57" s="1"/>
      <c r="N57" s="1"/>
      <c r="O57" s="1"/>
      <c r="P57" s="1"/>
    </row>
    <row r="58" spans="1:16">
      <c r="M58" s="1"/>
      <c r="N58" s="1"/>
      <c r="O58" s="1"/>
      <c r="P58" s="1"/>
    </row>
    <row r="59" spans="1:16">
      <c r="M59" s="1"/>
      <c r="N59" s="1"/>
      <c r="O59" s="1"/>
      <c r="P59" s="1"/>
    </row>
    <row r="60" spans="1:16">
      <c r="M60" s="1"/>
      <c r="N60" s="1"/>
      <c r="O60" s="1"/>
      <c r="P60" s="1"/>
    </row>
    <row r="61" spans="1:16">
      <c r="M61" s="1"/>
      <c r="N61" s="1"/>
      <c r="O61" s="1"/>
      <c r="P61" s="1"/>
    </row>
    <row r="62" spans="1:16">
      <c r="M62" s="1"/>
      <c r="N62" s="1"/>
      <c r="O62" s="1"/>
      <c r="P62" s="1"/>
    </row>
    <row r="63" spans="1:16">
      <c r="M63" s="1"/>
      <c r="N63" s="1"/>
      <c r="O63" s="1"/>
      <c r="P63" s="1"/>
    </row>
    <row r="64" spans="1:16">
      <c r="M64" s="1"/>
      <c r="N64" s="1"/>
      <c r="O64" s="1"/>
      <c r="P64" s="1"/>
    </row>
  </sheetData>
  <mergeCells count="1">
    <mergeCell ref="F3:P3"/>
  </mergeCells>
  <dataValidations disablePrompts="1" count="1">
    <dataValidation type="list" allowBlank="1" showInputMessage="1" showErrorMessage="1" sqref="D5">
      <formula1>$U$1:$U$3</formula1>
    </dataValidation>
  </dataValidation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or Corporate</vt:lpstr>
      <vt:lpstr>Government Service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pattabiraman</cp:lastModifiedBy>
  <dcterms:created xsi:type="dcterms:W3CDTF">2015-10-16T13:45:02Z</dcterms:created>
  <dcterms:modified xsi:type="dcterms:W3CDTF">2016-03-13T11:29:10Z</dcterms:modified>
</cp:coreProperties>
</file>