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 defaultThemeVersion="124226"/>
  <bookViews>
    <workbookView xWindow="0" yWindow="0" windowWidth="8280" windowHeight="4656"/>
  </bookViews>
  <sheets>
    <sheet name="Retirement" sheetId="6" r:id="rId1"/>
    <sheet name="Other goals" sheetId="5" r:id="rId2"/>
    <sheet name="variable asset allocation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pen1" localSheetId="0">#REF!</definedName>
    <definedName name="_pen1">#REF!</definedName>
    <definedName name="actualsipend">[1]Fund!$P$5</definedName>
    <definedName name="actvalm" localSheetId="0">#REF!</definedName>
    <definedName name="actvalm">#REF!</definedName>
    <definedName name="adate">[1]Analysis!$AD$3</definedName>
    <definedName name="addexp" localSheetId="0">#REF!</definedName>
    <definedName name="addexp">#REF!</definedName>
    <definedName name="age" localSheetId="0">#REF!</definedName>
    <definedName name="age">#REF!</definedName>
    <definedName name="ainc" localSheetId="0">#REF!</definedName>
    <definedName name="ainc">#REF!</definedName>
    <definedName name="amfi">OFFSET('[1]Add new AMFI Record'!$V$2,,,COUNTIF('[1]Add new AMFI Record'!$V$2:$V$10000,"?*"),)</definedName>
    <definedName name="ay" localSheetId="0">#REF!</definedName>
    <definedName name="ay">#REF!</definedName>
    <definedName name="binc" localSheetId="0">#REF!</definedName>
    <definedName name="binc">#REF!</definedName>
    <definedName name="by" localSheetId="0">#REF!</definedName>
    <definedName name="by">#REF!</definedName>
    <definedName name="cage" localSheetId="0">#REF!</definedName>
    <definedName name="cage">#REF!</definedName>
    <definedName name="cii">'[1]Capital Gains'!$BH$3</definedName>
    <definedName name="cinc" localSheetId="0">#REF!</definedName>
    <definedName name="cinc">#REF!</definedName>
    <definedName name="corpacc" localSheetId="0">#REF!</definedName>
    <definedName name="corpacc">#REF!</definedName>
    <definedName name="corpself" localSheetId="0">#REF!</definedName>
    <definedName name="corpself">#REF!</definedName>
    <definedName name="corptax" localSheetId="0">#REF!</definedName>
    <definedName name="corptax">#REF!</definedName>
    <definedName name="corpus">'[2]Annuity Calculators'!$B$11</definedName>
    <definedName name="corpus1">'[2]Annuity Calculators'!$E$4</definedName>
    <definedName name="corpus2">'[2]Annuity Calculators'!$E$11</definedName>
    <definedName name="corpust" localSheetId="0">#REF!</definedName>
    <definedName name="corpust">#REF!</definedName>
    <definedName name="Corpustax" localSheetId="0">#REF!</definedName>
    <definedName name="Corpustax">#REF!</definedName>
    <definedName name="corpusttax" localSheetId="0">#REF!</definedName>
    <definedName name="corpusttax">#REF!</definedName>
    <definedName name="cost" localSheetId="0">'[3]Visual Goal planner'!$A$2</definedName>
    <definedName name="cost">'[4]Visual Goal planner'!$A$2</definedName>
    <definedName name="curr1" localSheetId="1">'Other goals'!$B$1:$B$14</definedName>
    <definedName name="curr1" localSheetId="0">#REF!</definedName>
    <definedName name="curr1">#REF!</definedName>
    <definedName name="current1" localSheetId="1">'Other goals'!#REF!</definedName>
    <definedName name="current1" localSheetId="0">#REF!</definedName>
    <definedName name="current1">#REF!</definedName>
    <definedName name="currinv" localSheetId="0">#REF!</definedName>
    <definedName name="currinv">#REF!</definedName>
    <definedName name="curroi" localSheetId="0">#REF!</definedName>
    <definedName name="curroi">#REF!</definedName>
    <definedName name="cy" localSheetId="0">#REF!</definedName>
    <definedName name="cy">#REF!</definedName>
    <definedName name="date">[1]lscal!$Q$1</definedName>
    <definedName name="datecg">'[1]Capital Gains'!$F$10</definedName>
    <definedName name="datem" localSheetId="0">#REF!</definedName>
    <definedName name="datem">#REF!</definedName>
    <definedName name="debint" localSheetId="0">#REF!</definedName>
    <definedName name="debint">#REF!</definedName>
    <definedName name="debt">[5]Summary!$E$5</definedName>
    <definedName name="elist">'[1]error-list'!$I$2:$I$1005</definedName>
    <definedName name="eqint" localSheetId="0">#REF!</definedName>
    <definedName name="eqint">#REF!</definedName>
    <definedName name="equity">[5]Summary!$E$4</definedName>
    <definedName name="EXCESS" localSheetId="0">#REF!</definedName>
    <definedName name="EXCESS">#REF!</definedName>
    <definedName name="exit">'[1]Capital Gains'!#REF!</definedName>
    <definedName name="expenses" localSheetId="0">#REF!</definedName>
    <definedName name="expenses">#REF!</definedName>
    <definedName name="expt" localSheetId="0">#REF!</definedName>
    <definedName name="expt">#REF!</definedName>
    <definedName name="flock">'[1]Capital Gains'!$C$5</definedName>
    <definedName name="FV" localSheetId="0">#REF!</definedName>
    <definedName name="FV">#REF!</definedName>
    <definedName name="fvcorpus" localSheetId="0">#REF!</definedName>
    <definedName name="fvcorpus">#REF!</definedName>
    <definedName name="g0">'[6]Investment reqd. for retirement'!$E$23</definedName>
    <definedName name="ga" localSheetId="0">#REF!</definedName>
    <definedName name="ga">#REF!</definedName>
    <definedName name="gami" localSheetId="0">#REF!</definedName>
    <definedName name="gami">#REF!</definedName>
    <definedName name="gamip" localSheetId="0">#REF!</definedName>
    <definedName name="gamip">#REF!</definedName>
    <definedName name="gb" localSheetId="0">#REF!</definedName>
    <definedName name="gb">#REF!</definedName>
    <definedName name="gbmi" localSheetId="0">#REF!</definedName>
    <definedName name="gbmi">#REF!</definedName>
    <definedName name="gbmip" localSheetId="0">#REF!</definedName>
    <definedName name="gbmip">#REF!</definedName>
    <definedName name="gc" localSheetId="0">#REF!</definedName>
    <definedName name="gc">#REF!</definedName>
    <definedName name="gcmi" localSheetId="0">#REF!</definedName>
    <definedName name="gcmi">#REF!</definedName>
    <definedName name="gcmip" localSheetId="0">#REF!</definedName>
    <definedName name="gcmip">#REF!</definedName>
    <definedName name="gcorpus1" localSheetId="1">'Other goals'!#REF!</definedName>
    <definedName name="gcorpus1" localSheetId="0">#REF!</definedName>
    <definedName name="gcorpus1">#REF!</definedName>
    <definedName name="gdd" localSheetId="0">#REF!</definedName>
    <definedName name="gdd">#REF!</definedName>
    <definedName name="gdg" localSheetId="0">#REF!</definedName>
    <definedName name="gdg">#REF!</definedName>
    <definedName name="gdt" localSheetId="0">#REF!</definedName>
    <definedName name="gdt">#REF!</definedName>
    <definedName name="goal1" localSheetId="0">'[3]Other goals'!$B$13</definedName>
    <definedName name="goal1">'Other goals'!$B$16</definedName>
    <definedName name="goal10f">'[1]Goal Tracker'!$BR$4:$BR$126</definedName>
    <definedName name="goal1f">'[1]Goal Tracker'!$BI$4:$BI$126</definedName>
    <definedName name="goal2" localSheetId="0">'[3]Other goals'!$D$13</definedName>
    <definedName name="goal2">'Other goals'!$D$16</definedName>
    <definedName name="goal2f">'[1]Goal Tracker'!$BJ$4:$BJ$126</definedName>
    <definedName name="goal3" localSheetId="0">'[3]Other goals'!$F$13</definedName>
    <definedName name="goal3">'Other goals'!$F$16</definedName>
    <definedName name="goal3f">'[1]Goal Tracker'!$BK$4:$BK$126</definedName>
    <definedName name="goal4" localSheetId="0">'[3]Other goals'!$H$13</definedName>
    <definedName name="goal4">'Other goals'!$H$16</definedName>
    <definedName name="goal4f">'[1]Goal Tracker'!$BL$4:$BL$126</definedName>
    <definedName name="goal5" localSheetId="0">'[3]Other goals'!$J$13</definedName>
    <definedName name="goal5">'Other goals'!$J$16</definedName>
    <definedName name="goal5f">'[1]Goal Tracker'!$BM$4:$BM$126</definedName>
    <definedName name="goal6f">'[1]Goal Tracker'!$BN$4:$BN$126</definedName>
    <definedName name="goal7f">'[1]Goal Tracker'!$BO$4:$BO$126</definedName>
    <definedName name="goal8f">'[1]Goal Tracker'!$BP$4:$BP$126</definedName>
    <definedName name="goal9f">'[1]Goal Tracker'!$BQ$4:$BQ$126</definedName>
    <definedName name="increment" localSheetId="0">[3]summary!$B$13</definedName>
    <definedName name="increment">[4]summary!$B$13</definedName>
    <definedName name="infla1" localSheetId="1">'Other goals'!#REF!</definedName>
    <definedName name="infla1" localSheetId="0">#REF!</definedName>
    <definedName name="infla1">#REF!</definedName>
    <definedName name="inflation" localSheetId="0">'[3]Visual Goal planner'!$A$4</definedName>
    <definedName name="inflation">'[4]Visual Goal planner'!$A$4</definedName>
    <definedName name="inflation1">'[2]Annuity Calculators'!$B$13</definedName>
    <definedName name="inflation2">'[2]Annuity Calculators'!$E$6</definedName>
    <definedName name="inflation3">'[2]Annuity Calculators'!$E$12</definedName>
    <definedName name="infpre" localSheetId="0">#REF!</definedName>
    <definedName name="infpre">#REF!</definedName>
    <definedName name="inft" localSheetId="0">#REF!</definedName>
    <definedName name="inft">#REF!</definedName>
    <definedName name="interest" localSheetId="0">[3]summary!$B$12</definedName>
    <definedName name="interest">[4]summary!$B$12</definedName>
    <definedName name="inv">[1]Analysis!$O$1</definedName>
    <definedName name="invest" localSheetId="0">[3]cashflow!$L$1</definedName>
    <definedName name="invest">[4]cashflow!$L$1</definedName>
    <definedName name="invt" localSheetId="0">#REF!</definedName>
    <definedName name="invt">#REF!</definedName>
    <definedName name="kt" localSheetId="0">#REF!</definedName>
    <definedName name="kt">#REF!</definedName>
    <definedName name="loansip1" localSheetId="0">[3]summary!$B$15</definedName>
    <definedName name="loansip1">[4]summary!$B$15</definedName>
    <definedName name="loansip2" localSheetId="0">[3]summary!$B$16</definedName>
    <definedName name="loansip2">[4]summary!$B$16</definedName>
    <definedName name="loany1" localSheetId="0">[3]summary!$D$15</definedName>
    <definedName name="loany1">[4]summary!$D$15</definedName>
    <definedName name="loany2" localSheetId="0">[3]summary!$D$16</definedName>
    <definedName name="loany2">[4]summary!$D$16</definedName>
    <definedName name="lockin">'[1]Capital Gains'!$N$2</definedName>
    <definedName name="loss" localSheetId="0">#REF!</definedName>
    <definedName name="loss">#REF!</definedName>
    <definedName name="lsreturn" localSheetId="0">'[3]Visual Goal planner'!$B$4</definedName>
    <definedName name="lsreturn">'[4]Visual Goal planner'!$B$4</definedName>
    <definedName name="lumpsum" localSheetId="0">'[3]Visual Goal planner'!$B$2</definedName>
    <definedName name="lumpsum">'[4]Visual Goal planner'!$B$2</definedName>
    <definedName name="mf10g">[5]Summary!$M$28</definedName>
    <definedName name="mf4g">[5]Summary!$M$16</definedName>
    <definedName name="mf5g">[5]Summary!$M$18</definedName>
    <definedName name="mf6g">[5]Summary!$M$20</definedName>
    <definedName name="mf7g">[5]Summary!$M$22</definedName>
    <definedName name="mf8g">[5]Summary!$M$24</definedName>
    <definedName name="mf9g">[5]Summary!$M$26</definedName>
    <definedName name="mfnav1">[5]Summary!$D$10</definedName>
    <definedName name="mfnav10">[5]Summary!$D$28</definedName>
    <definedName name="mfnav2">[5]Summary!$D$12</definedName>
    <definedName name="mfnav3">[5]Summary!$D$14</definedName>
    <definedName name="mfnav4">[5]Summary!$D$16</definedName>
    <definedName name="mfnav5">[5]Summary!$D$18</definedName>
    <definedName name="mfnav6">[5]Summary!$D$20</definedName>
    <definedName name="mfnav7">[5]Summary!$D$22</definedName>
    <definedName name="mfnav8">[5]Summary!$D$24</definedName>
    <definedName name="mfnav9">[5]Summary!$D$26</definedName>
    <definedName name="mfudn5">[5]Instructions!$E$20</definedName>
    <definedName name="mfund1">[5]Instructions!$E$12</definedName>
    <definedName name="mfund10">[5]Instructions!$E$30</definedName>
    <definedName name="mfund2">[5]Instructions!$E$14</definedName>
    <definedName name="mfund3">[5]Instructions!$E$16</definedName>
    <definedName name="mfund4">[5]Instructions!$E$18</definedName>
    <definedName name="mfund6">[5]Instructions!$E$22</definedName>
    <definedName name="mfund7">[5]Instructions!$E$24</definedName>
    <definedName name="mfund8">[5]Instructions!$E$26</definedName>
    <definedName name="mfund9">[5]Instructions!$E$28</definedName>
    <definedName name="name_V">OFFSET([1]Inputs!V1048575,,,COUNTIF([1]Inputs!$Z$1:$Z$6000,"?*"),)</definedName>
    <definedName name="name_VM">OFFSET([7]Inputs!V1048575,,,COUNTIF([7]Inputs!$Z$1:$Z$6000,"?*"),)</definedName>
    <definedName name="nav">[1]Analysis!$AD$2</definedName>
    <definedName name="navcg">'[1]Capital Gains'!$F$9</definedName>
    <definedName name="navm" localSheetId="0">#REF!</definedName>
    <definedName name="navm">#REF!</definedName>
    <definedName name="netcorpus" localSheetId="0">#REF!</definedName>
    <definedName name="netcorpus">#REF!</definedName>
    <definedName name="newc" localSheetId="0">#REF!</definedName>
    <definedName name="newc">#REF!</definedName>
    <definedName name="nga" localSheetId="0">#REF!</definedName>
    <definedName name="nga">#REF!</definedName>
    <definedName name="ngb" localSheetId="0">#REF!</definedName>
    <definedName name="ngb">#REF!</definedName>
    <definedName name="ngc" localSheetId="0">#REF!</definedName>
    <definedName name="ngc">#REF!</definedName>
    <definedName name="oint" localSheetId="0">#REF!</definedName>
    <definedName name="oint">#REF!</definedName>
    <definedName name="option" localSheetId="0">#REF!</definedName>
    <definedName name="option">#REF!</definedName>
    <definedName name="pa" localSheetId="0">#REF!</definedName>
    <definedName name="pa">#REF!</definedName>
    <definedName name="paa" localSheetId="0">#REF!</definedName>
    <definedName name="paa">#REF!</definedName>
    <definedName name="passivtax" localSheetId="0">#REF!</definedName>
    <definedName name="passivtax">#REF!</definedName>
    <definedName name="payment">'[2]Annuity Calculators'!$B$4</definedName>
    <definedName name="payment1">'[2]Annuity Calculators'!$B$14</definedName>
    <definedName name="payment2">'[2]Annuity Calculators'!$E$14</definedName>
    <definedName name="pb" localSheetId="0">#REF!</definedName>
    <definedName name="pb">#REF!</definedName>
    <definedName name="pbb" localSheetId="0">#REF!</definedName>
    <definedName name="pbb">#REF!</definedName>
    <definedName name="pc" localSheetId="0">#REF!</definedName>
    <definedName name="pc">#REF!</definedName>
    <definedName name="pcc" localSheetId="0">#REF!</definedName>
    <definedName name="pcc">#REF!</definedName>
    <definedName name="pension" localSheetId="0">#REF!</definedName>
    <definedName name="pension">#REF!</definedName>
    <definedName name="pent" localSheetId="0">#REF!</definedName>
    <definedName name="pent">#REF!</definedName>
    <definedName name="pentax" localSheetId="0">#REF!</definedName>
    <definedName name="pentax">#REF!</definedName>
    <definedName name="picorpus" localSheetId="0">#REF!</definedName>
    <definedName name="picorpus">#REF!</definedName>
    <definedName name="pinf" localSheetId="0">#REF!</definedName>
    <definedName name="pinf">#REF!</definedName>
    <definedName name="preinf" localSheetId="0">#REF!</definedName>
    <definedName name="preinf">#REF!</definedName>
    <definedName name="prepen1">'[6]Investment reqd. for retirement'!$B$22</definedName>
    <definedName name="pret" localSheetId="0">#REF!</definedName>
    <definedName name="pret">#REF!</definedName>
    <definedName name="ratecurr1" localSheetId="1">'Other goals'!#REF!</definedName>
    <definedName name="ratecurr1" localSheetId="0">#REF!</definedName>
    <definedName name="ratecurr1">#REF!</definedName>
    <definedName name="retg1" localSheetId="1">'Other goals'!#REF!</definedName>
    <definedName name="retg1" localSheetId="0">#REF!</definedName>
    <definedName name="retg1">#REF!</definedName>
    <definedName name="retiint" localSheetId="0">#REF!</definedName>
    <definedName name="retiint">#REF!</definedName>
    <definedName name="return">'[2]Annuity Calculators'!$B$5</definedName>
    <definedName name="return1">'[2]Annuity Calculators'!$B$12</definedName>
    <definedName name="return2">'[2]Annuity Calculators'!$E$5</definedName>
    <definedName name="roia" localSheetId="0">#REF!</definedName>
    <definedName name="roia">#REF!</definedName>
    <definedName name="safedebt" localSheetId="0">#REF!</definedName>
    <definedName name="safedebt">#REF!</definedName>
    <definedName name="salary" localSheetId="0">#REF!</definedName>
    <definedName name="salary">#REF!</definedName>
    <definedName name="sip" localSheetId="0">'[3]Visual Goal planner'!$D$2</definedName>
    <definedName name="sip">'[4]Visual Goal planner'!$D$2</definedName>
    <definedName name="sipdet">'[6]Investment reqd. for retirement'!$K$2</definedName>
    <definedName name="sipefz">'[6]Investment reqd. for retirement'!$K$3</definedName>
    <definedName name="sipeq">'[6]Investment reqd. for retirement'!$K$1</definedName>
    <definedName name="sipreturn" localSheetId="0">'[3]Visual Goal planner'!$D$4</definedName>
    <definedName name="sipreturn">'[4]Visual Goal planner'!$D$4</definedName>
    <definedName name="sipunits">[1]Fund!$E$17</definedName>
    <definedName name="slab">'[6]Investment reqd. for retirement'!$B$11</definedName>
    <definedName name="sum">[1]Analysis!$Q$1</definedName>
    <definedName name="t" localSheetId="0">#REF!</definedName>
    <definedName name="t">#REF!</definedName>
    <definedName name="tax" localSheetId="0">#REF!</definedName>
    <definedName name="tax">#REF!</definedName>
    <definedName name="taxt" localSheetId="0">#REF!</definedName>
    <definedName name="taxt">#REF!</definedName>
    <definedName name="units">'[1]Capital Gains'!$N$1</definedName>
    <definedName name="valuevx">42.314159</definedName>
    <definedName name="wy">#REF!</definedName>
    <definedName name="xirrm" localSheetId="0">#REF!</definedName>
    <definedName name="xirrm">#REF!</definedName>
    <definedName name="ycf" localSheetId="0">#REF!</definedName>
    <definedName name="ycf">#REF!</definedName>
    <definedName name="years">'[2]Annuity Calculators'!$B$7</definedName>
    <definedName name="years1">'[2]Annuity Calculators'!$E$7</definedName>
    <definedName name="ygoal1" localSheetId="0">'[3]Other goals'!$B$2</definedName>
    <definedName name="ygoal1">'Other goals'!$B$2</definedName>
    <definedName name="ygoal2" localSheetId="0">'[3]Other goals'!$D$2</definedName>
    <definedName name="ygoal2">'Other goals'!$D$2</definedName>
    <definedName name="ygoal3" localSheetId="0">'[3]Other goals'!$F$2</definedName>
    <definedName name="ygoal3">'Other goals'!$F$2</definedName>
    <definedName name="ygoal4" localSheetId="0">'[3]Other goals'!$H$2</definedName>
    <definedName name="ygoal4">'Other goals'!$H$2</definedName>
    <definedName name="ygoal5" localSheetId="0">'[3]Other goals'!$J$2</definedName>
    <definedName name="ygoal5">'Other goals'!$J$2</definedName>
  </definedNames>
  <calcPr calcId="125725"/>
</workbook>
</file>

<file path=xl/calcChain.xml><?xml version="1.0" encoding="utf-8"?>
<calcChain xmlns="http://schemas.openxmlformats.org/spreadsheetml/2006/main">
  <c r="C25" i="6"/>
  <c r="J16" i="5" l="1"/>
  <c r="H16"/>
  <c r="F16"/>
  <c r="D16"/>
  <c r="B16"/>
  <c r="H10"/>
  <c r="H11" s="1"/>
  <c r="J10"/>
  <c r="J11" s="1"/>
  <c r="F10"/>
  <c r="F11" s="1"/>
  <c r="D10"/>
  <c r="D11" s="1"/>
  <c r="J15"/>
  <c r="H15"/>
  <c r="F15"/>
  <c r="D15"/>
  <c r="B15"/>
  <c r="B10"/>
  <c r="B11" s="1"/>
  <c r="I50" i="4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M2" s="1"/>
  <c r="U6"/>
  <c r="U5"/>
  <c r="U4"/>
  <c r="U3"/>
  <c r="U2"/>
  <c r="T6"/>
  <c r="T5"/>
  <c r="T4"/>
  <c r="T3"/>
  <c r="T2"/>
  <c r="C24" i="6"/>
  <c r="B11"/>
  <c r="B9"/>
  <c r="B4"/>
  <c r="C22" l="1"/>
  <c r="U1" i="4"/>
  <c r="F3" s="1"/>
  <c r="B10" i="6"/>
  <c r="B15" s="1"/>
  <c r="C21"/>
  <c r="C23"/>
  <c r="F4" i="4" l="1"/>
  <c r="M3"/>
  <c r="B28" i="6"/>
  <c r="V1" i="4" s="1"/>
  <c r="Q1" s="1"/>
  <c r="AB4" i="5"/>
  <c r="A17"/>
  <c r="AJ2"/>
  <c r="V6" i="4" s="1"/>
  <c r="AH2" i="5"/>
  <c r="V5" i="4" s="1"/>
  <c r="AF2" i="5"/>
  <c r="V4" i="4" s="1"/>
  <c r="AD2" i="5"/>
  <c r="V3" i="4" s="1"/>
  <c r="AB2" i="5"/>
  <c r="V2" i="4" s="1"/>
  <c r="F5" l="1"/>
  <c r="M4"/>
  <c r="O2"/>
  <c r="D18"/>
  <c r="N3"/>
  <c r="O3" l="1"/>
  <c r="F6"/>
  <c r="M5"/>
  <c r="N4"/>
  <c r="O4" l="1"/>
  <c r="N5"/>
  <c r="F7"/>
  <c r="M6"/>
  <c r="O5" l="1"/>
  <c r="N6"/>
  <c r="F8"/>
  <c r="M7"/>
  <c r="O6" l="1"/>
  <c r="N7"/>
  <c r="F9"/>
  <c r="M8"/>
  <c r="O7" l="1"/>
  <c r="N8"/>
  <c r="F10"/>
  <c r="M9"/>
  <c r="O8" l="1"/>
  <c r="N9"/>
  <c r="F11"/>
  <c r="M10"/>
  <c r="O9" l="1"/>
  <c r="N10"/>
  <c r="F12"/>
  <c r="M11"/>
  <c r="O10" l="1"/>
  <c r="N11"/>
  <c r="F13"/>
  <c r="M12"/>
  <c r="O11" l="1"/>
  <c r="N12"/>
  <c r="F14"/>
  <c r="M13"/>
  <c r="O12" l="1"/>
  <c r="N13"/>
  <c r="F15"/>
  <c r="M14"/>
  <c r="O13" l="1"/>
  <c r="N14"/>
  <c r="N15" s="1"/>
  <c r="F16"/>
  <c r="M15"/>
  <c r="O14" l="1"/>
  <c r="O15" s="1"/>
  <c r="F17"/>
  <c r="M16"/>
  <c r="N16"/>
  <c r="O16" l="1"/>
  <c r="F18"/>
  <c r="M17"/>
  <c r="N17"/>
  <c r="O17" l="1"/>
  <c r="F19"/>
  <c r="M18"/>
  <c r="N18"/>
  <c r="O18" l="1"/>
  <c r="F20"/>
  <c r="M19"/>
  <c r="N19"/>
  <c r="O19" l="1"/>
  <c r="F21"/>
  <c r="M20"/>
  <c r="N20"/>
  <c r="O20" l="1"/>
  <c r="F22"/>
  <c r="M21"/>
  <c r="N21"/>
  <c r="O21" l="1"/>
  <c r="F23"/>
  <c r="M22"/>
  <c r="N22"/>
  <c r="O22" l="1"/>
  <c r="F24"/>
  <c r="M23"/>
  <c r="N23"/>
  <c r="O23" l="1"/>
  <c r="F25"/>
  <c r="M24"/>
  <c r="N24"/>
  <c r="O24" l="1"/>
  <c r="F26"/>
  <c r="M25"/>
  <c r="N25"/>
  <c r="O25" l="1"/>
  <c r="F27"/>
  <c r="O27" s="1"/>
  <c r="M26"/>
  <c r="N26"/>
  <c r="O26" l="1"/>
  <c r="F28"/>
  <c r="O28" s="1"/>
  <c r="M27"/>
  <c r="N27"/>
  <c r="F29" l="1"/>
  <c r="O29" s="1"/>
  <c r="M28"/>
  <c r="N28"/>
  <c r="F30" l="1"/>
  <c r="O30" s="1"/>
  <c r="M29"/>
  <c r="N29"/>
  <c r="F31" l="1"/>
  <c r="O31" s="1"/>
  <c r="M30"/>
  <c r="N30"/>
  <c r="F32" l="1"/>
  <c r="O32" s="1"/>
  <c r="M31"/>
  <c r="N31"/>
  <c r="F33" l="1"/>
  <c r="O33" s="1"/>
  <c r="M32"/>
  <c r="N32"/>
  <c r="F34" l="1"/>
  <c r="O34" s="1"/>
  <c r="M33"/>
  <c r="N33"/>
  <c r="F35" l="1"/>
  <c r="O35" s="1"/>
  <c r="M34"/>
  <c r="N34"/>
  <c r="F36" l="1"/>
  <c r="O36" s="1"/>
  <c r="M35"/>
  <c r="N35"/>
  <c r="F37" l="1"/>
  <c r="O37" s="1"/>
  <c r="M36"/>
  <c r="N36"/>
  <c r="F38" l="1"/>
  <c r="O38" s="1"/>
  <c r="M37"/>
  <c r="N37"/>
  <c r="F39" l="1"/>
  <c r="O39" s="1"/>
  <c r="M38"/>
  <c r="N38"/>
  <c r="F40" l="1"/>
  <c r="O40" s="1"/>
  <c r="M39"/>
  <c r="N39"/>
  <c r="F41" l="1"/>
  <c r="O41" s="1"/>
  <c r="M40"/>
  <c r="N40"/>
  <c r="F42" l="1"/>
  <c r="O42" s="1"/>
  <c r="M41"/>
  <c r="N41"/>
  <c r="F43" l="1"/>
  <c r="O43" s="1"/>
  <c r="M42"/>
  <c r="N42"/>
  <c r="F44" l="1"/>
  <c r="O44" s="1"/>
  <c r="M43"/>
  <c r="N43"/>
  <c r="F45" l="1"/>
  <c r="O45" s="1"/>
  <c r="M44"/>
  <c r="N44"/>
  <c r="F46" l="1"/>
  <c r="O46" s="1"/>
  <c r="M45"/>
  <c r="N45"/>
  <c r="F47" l="1"/>
  <c r="O47" s="1"/>
  <c r="M46"/>
  <c r="N46"/>
  <c r="F48" l="1"/>
  <c r="O48" s="1"/>
  <c r="M47"/>
  <c r="N47"/>
  <c r="F49" l="1"/>
  <c r="O49" s="1"/>
  <c r="M48"/>
  <c r="N48"/>
  <c r="F50" l="1"/>
  <c r="O50" s="1"/>
  <c r="Q2" s="1"/>
  <c r="M49"/>
  <c r="N49"/>
  <c r="M50" l="1"/>
  <c r="N50"/>
  <c r="D19" l="1"/>
</calcChain>
</file>

<file path=xl/sharedStrings.xml><?xml version="1.0" encoding="utf-8"?>
<sst xmlns="http://schemas.openxmlformats.org/spreadsheetml/2006/main" count="77" uniqueCount="75">
  <si>
    <t>Annual increase in total monthly investment %</t>
  </si>
  <si>
    <t>Monthly investment required</t>
  </si>
  <si>
    <t>Equity allocation</t>
  </si>
  <si>
    <t>Return from equity</t>
  </si>
  <si>
    <t>Net portfolio return</t>
  </si>
  <si>
    <t>Year end Corpus value</t>
  </si>
  <si>
    <t>Use this sheet if  you wish</t>
  </si>
  <si>
    <t>Fill green cells and the click</t>
  </si>
  <si>
    <t>the button below</t>
  </si>
  <si>
    <t>to change the asset allocation with age</t>
  </si>
  <si>
    <t>Initial monthly investment required</t>
  </si>
  <si>
    <t>Final Corpus</t>
  </si>
  <si>
    <t>Enter name of the goal for your reference</t>
  </si>
  <si>
    <t>Daughters education</t>
  </si>
  <si>
    <t>Sons education</t>
  </si>
  <si>
    <t>Daughters marriage</t>
  </si>
  <si>
    <t>Sons marriage</t>
  </si>
  <si>
    <t>Goal 5</t>
  </si>
  <si>
    <t>equity investing stops</t>
  </si>
  <si>
    <t>Years to goal (has to be before retirement)*</t>
  </si>
  <si>
    <t>max equity investing years</t>
  </si>
  <si>
    <t>Present cost</t>
  </si>
  <si>
    <t xml:space="preserve">* that is less than </t>
  </si>
  <si>
    <t xml:space="preserve"> years</t>
  </si>
  <si>
    <t>inflation</t>
  </si>
  <si>
    <t>Post-tax return from equity instruments expected</t>
  </si>
  <si>
    <t>Net rate of return (post-tax)</t>
  </si>
  <si>
    <t>Amt invested so far in equity instruments</t>
  </si>
  <si>
    <t>Future Cost</t>
  </si>
  <si>
    <t>Future value of curr. Inv.</t>
  </si>
  <si>
    <t>Current monthly expenses that will persist in retirement</t>
  </si>
  <si>
    <t>Annual expenses that will persist in retirement</t>
  </si>
  <si>
    <t>Total average monthly expenses (annual/12)</t>
  </si>
  <si>
    <t>Inflation before retirement (%)</t>
  </si>
  <si>
    <t>Current age</t>
  </si>
  <si>
    <t>Age you wish to retire</t>
  </si>
  <si>
    <t>No of years you expect to live!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</si>
  <si>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</si>
  <si>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</si>
  <si>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</t>
    </r>
  </si>
  <si>
    <t>Inflation during retirement (%)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</si>
  <si>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from retirement corpus (%)</t>
    </r>
  </si>
  <si>
    <t>For now set it to a low number</t>
  </si>
  <si>
    <t>Total Corpus required</t>
  </si>
  <si>
    <r>
      <t xml:space="preserve">Post-tax return </t>
    </r>
    <r>
      <rPr>
        <sz val="11"/>
        <color indexed="8"/>
        <rFont val="Calibri"/>
        <family val="2"/>
      </rPr>
      <t>(used for current and future investments)</t>
    </r>
  </si>
  <si>
    <t>Post-tax return expected from  equity investments %</t>
  </si>
  <si>
    <t>Post-rax return expected from current taxable fixed income %</t>
  </si>
  <si>
    <t>(FD, debt fund etc.)</t>
  </si>
  <si>
    <t>Rate of return expected from current tax-free fixed income  %</t>
  </si>
  <si>
    <t>(EPF+PPF+LIC)</t>
  </si>
  <si>
    <t>Present Value of investments</t>
  </si>
  <si>
    <t>Future Value</t>
  </si>
  <si>
    <t>Value of current equity invesments</t>
  </si>
  <si>
    <t xml:space="preserve">Value of current taxable fixed income investments </t>
  </si>
  <si>
    <t xml:space="preserve">Value of current tax-free fixed income  investments </t>
  </si>
  <si>
    <t>Lump sum benefits expected at retirement</t>
  </si>
  <si>
    <t>Annual increase in this contribution (be realistic) %</t>
  </si>
  <si>
    <t>Expected rate of return for EPF or NPS %</t>
  </si>
  <si>
    <t>Net Corpus to be accumulated</t>
  </si>
  <si>
    <t>Retirement</t>
  </si>
  <si>
    <t>Choose Goal</t>
  </si>
  <si>
    <t>Year of investment</t>
  </si>
  <si>
    <t>Taxable fixed income</t>
  </si>
  <si>
    <t>Tax free Fixed income allocation</t>
  </si>
  <si>
    <t>Amt invested so far in tax free fixed income instr.</t>
  </si>
  <si>
    <t>Amt invested so far in taxable fixed income instr.</t>
  </si>
  <si>
    <t>Return from tax-free fixed income instr. expected</t>
  </si>
  <si>
    <t>Post-tax return from taxable fixed income expected</t>
  </si>
  <si>
    <t xml:space="preserve"> tax-free fixed income</t>
  </si>
  <si>
    <t>taxable fixed income</t>
  </si>
  <si>
    <t>Return from Tax free fixed income</t>
  </si>
  <si>
    <t>Post-tax Return from Taxable fixed income</t>
  </si>
  <si>
    <t>Financial Goal planner with variable asset allocation</t>
  </si>
  <si>
    <t>Current monthly mandatory EPF contribution (employer+employee)</t>
  </si>
  <si>
    <t>(approx)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</si>
</sst>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_ ;_ * \-#,##0_ ;_ * &quot;-&quot;??_ ;_ @_ "/>
    <numFmt numFmtId="165" formatCode="0.000%"/>
    <numFmt numFmtId="166" formatCode="0.0%"/>
    <numFmt numFmtId="167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rgb="FF99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66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4" borderId="0" xfId="0" applyFill="1"/>
    <xf numFmtId="0" fontId="0" fillId="0" borderId="1" xfId="0" applyBorder="1"/>
    <xf numFmtId="0" fontId="0" fillId="0" borderId="0" xfId="0" applyFill="1"/>
    <xf numFmtId="0" fontId="0" fillId="4" borderId="0" xfId="0" applyFill="1" applyBorder="1"/>
    <xf numFmtId="3" fontId="0" fillId="0" borderId="0" xfId="0" applyNumberFormat="1"/>
    <xf numFmtId="0" fontId="2" fillId="0" borderId="1" xfId="0" applyFont="1" applyBorder="1"/>
    <xf numFmtId="9" fontId="0" fillId="3" borderId="1" xfId="0" applyNumberFormat="1" applyFill="1" applyBorder="1"/>
    <xf numFmtId="165" fontId="0" fillId="0" borderId="1" xfId="0" applyNumberFormat="1" applyBorder="1"/>
    <xf numFmtId="164" fontId="1" fillId="0" borderId="1" xfId="1" applyNumberFormat="1" applyFont="1" applyBorder="1"/>
    <xf numFmtId="3" fontId="0" fillId="6" borderId="1" xfId="0" applyNumberFormat="1" applyFill="1" applyBorder="1"/>
    <xf numFmtId="164" fontId="0" fillId="0" borderId="0" xfId="0" applyNumberFormat="1"/>
    <xf numFmtId="0" fontId="0" fillId="0" borderId="5" xfId="0" applyFill="1" applyBorder="1" applyAlignment="1">
      <alignment horizontal="left"/>
    </xf>
    <xf numFmtId="0" fontId="0" fillId="5" borderId="12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6" xfId="0" applyFill="1" applyBorder="1"/>
    <xf numFmtId="0" fontId="2" fillId="0" borderId="11" xfId="0" applyFont="1" applyBorder="1"/>
    <xf numFmtId="0" fontId="2" fillId="0" borderId="10" xfId="0" applyFont="1" applyBorder="1"/>
    <xf numFmtId="9" fontId="2" fillId="3" borderId="2" xfId="0" applyNumberFormat="1" applyFont="1" applyFill="1" applyBorder="1"/>
    <xf numFmtId="3" fontId="2" fillId="7" borderId="0" xfId="0" applyNumberFormat="1" applyFont="1" applyFill="1"/>
    <xf numFmtId="0" fontId="2" fillId="0" borderId="0" xfId="0" applyFont="1"/>
    <xf numFmtId="164" fontId="1" fillId="0" borderId="0" xfId="1" applyNumberFormat="1" applyFont="1"/>
    <xf numFmtId="9" fontId="0" fillId="4" borderId="1" xfId="0" applyNumberFormat="1" applyFill="1" applyBorder="1"/>
    <xf numFmtId="0" fontId="3" fillId="0" borderId="1" xfId="0" applyNumberFormat="1" applyFont="1" applyFill="1" applyBorder="1" applyAlignment="1" applyProtection="1">
      <alignment horizontal="left"/>
    </xf>
    <xf numFmtId="0" fontId="3" fillId="4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3" fillId="8" borderId="0" xfId="0" applyNumberFormat="1" applyFont="1" applyFill="1" applyBorder="1" applyAlignment="1" applyProtection="1"/>
    <xf numFmtId="0" fontId="0" fillId="4" borderId="0" xfId="0" applyFont="1" applyFill="1"/>
    <xf numFmtId="0" fontId="0" fillId="0" borderId="0" xfId="0" applyFont="1"/>
    <xf numFmtId="0" fontId="4" fillId="9" borderId="1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3" fillId="10" borderId="1" xfId="0" applyNumberFormat="1" applyFont="1" applyFill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/>
    </xf>
    <xf numFmtId="0" fontId="4" fillId="8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/>
    </xf>
    <xf numFmtId="0" fontId="0" fillId="4" borderId="0" xfId="0" applyFont="1" applyFill="1" applyBorder="1"/>
    <xf numFmtId="166" fontId="3" fillId="2" borderId="10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3" fillId="4" borderId="10" xfId="0" applyNumberFormat="1" applyFont="1" applyFill="1" applyBorder="1" applyAlignment="1" applyProtection="1">
      <alignment horizontal="center"/>
    </xf>
    <xf numFmtId="3" fontId="3" fillId="10" borderId="10" xfId="0" applyNumberFormat="1" applyFont="1" applyFill="1" applyBorder="1" applyAlignment="1" applyProtection="1">
      <alignment horizontal="center"/>
    </xf>
    <xf numFmtId="0" fontId="0" fillId="5" borderId="3" xfId="0" applyFont="1" applyFill="1" applyBorder="1"/>
    <xf numFmtId="0" fontId="0" fillId="5" borderId="3" xfId="0" applyFill="1" applyBorder="1"/>
    <xf numFmtId="0" fontId="2" fillId="5" borderId="3" xfId="0" applyFont="1" applyFill="1" applyBorder="1"/>
    <xf numFmtId="165" fontId="0" fillId="4" borderId="0" xfId="0" applyNumberFormat="1" applyFont="1" applyFill="1" applyBorder="1"/>
    <xf numFmtId="1" fontId="0" fillId="0" borderId="0" xfId="0" applyNumberFormat="1" applyFont="1"/>
    <xf numFmtId="0" fontId="0" fillId="4" borderId="0" xfId="0" applyFill="1" applyBorder="1" applyAlignme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3" fontId="3" fillId="4" borderId="0" xfId="0" applyNumberFormat="1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7" fillId="4" borderId="15" xfId="3" applyFont="1" applyFill="1" applyBorder="1" applyAlignment="1" applyProtection="1"/>
    <xf numFmtId="0" fontId="7" fillId="4" borderId="16" xfId="3" applyFont="1" applyFill="1" applyBorder="1" applyAlignment="1" applyProtection="1"/>
    <xf numFmtId="0" fontId="7" fillId="4" borderId="0" xfId="3" applyFont="1" applyFill="1" applyBorder="1" applyAlignment="1" applyProtection="1"/>
    <xf numFmtId="0" fontId="0" fillId="0" borderId="17" xfId="0" applyBorder="1"/>
    <xf numFmtId="3" fontId="1" fillId="11" borderId="1" xfId="1" applyNumberFormat="1" applyFont="1" applyFill="1" applyBorder="1" applyAlignment="1">
      <alignment horizontal="center"/>
    </xf>
    <xf numFmtId="3" fontId="0" fillId="4" borderId="0" xfId="0" applyNumberFormat="1" applyFill="1" applyBorder="1" applyAlignment="1"/>
    <xf numFmtId="3" fontId="1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4" borderId="0" xfId="0" applyNumberFormat="1" applyFill="1" applyBorder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1" fillId="4" borderId="0" xfId="1" applyNumberFormat="1" applyFont="1" applyFill="1" applyBorder="1" applyAlignment="1"/>
    <xf numFmtId="0" fontId="0" fillId="0" borderId="1" xfId="0" applyBorder="1" applyAlignment="1">
      <alignment horizontal="center"/>
    </xf>
    <xf numFmtId="0" fontId="5" fillId="4" borderId="0" xfId="0" applyFont="1" applyFill="1"/>
    <xf numFmtId="0" fontId="0" fillId="12" borderId="18" xfId="0" applyFill="1" applyBorder="1" applyAlignment="1"/>
    <xf numFmtId="0" fontId="2" fillId="0" borderId="17" xfId="0" applyFont="1" applyBorder="1"/>
    <xf numFmtId="3" fontId="1" fillId="0" borderId="1" xfId="1" applyNumberFormat="1" applyFont="1" applyBorder="1" applyAlignment="1"/>
    <xf numFmtId="0" fontId="8" fillId="5" borderId="19" xfId="0" applyFont="1" applyFill="1" applyBorder="1" applyAlignment="1"/>
    <xf numFmtId="0" fontId="8" fillId="5" borderId="11" xfId="0" applyFont="1" applyFill="1" applyBorder="1" applyAlignment="1"/>
    <xf numFmtId="0" fontId="8" fillId="12" borderId="2" xfId="0" applyFont="1" applyFill="1" applyBorder="1"/>
    <xf numFmtId="0" fontId="0" fillId="12" borderId="2" xfId="0" applyFill="1" applyBorder="1" applyAlignment="1"/>
    <xf numFmtId="0" fontId="8" fillId="12" borderId="2" xfId="0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3" fontId="0" fillId="4" borderId="0" xfId="0" applyNumberFormat="1" applyFill="1"/>
    <xf numFmtId="167" fontId="0" fillId="2" borderId="1" xfId="0" applyNumberFormat="1" applyFill="1" applyBorder="1" applyAlignment="1">
      <alignment horizontal="center"/>
    </xf>
    <xf numFmtId="0" fontId="0" fillId="12" borderId="17" xfId="0" applyFill="1" applyBorder="1"/>
    <xf numFmtId="3" fontId="1" fillId="6" borderId="1" xfId="1" applyNumberFormat="1" applyFont="1" applyFill="1" applyBorder="1" applyAlignment="1">
      <alignment horizontal="center"/>
    </xf>
    <xf numFmtId="9" fontId="10" fillId="4" borderId="0" xfId="2" applyFont="1" applyFill="1" applyBorder="1" applyAlignment="1"/>
    <xf numFmtId="0" fontId="0" fillId="4" borderId="19" xfId="0" applyFill="1" applyBorder="1"/>
    <xf numFmtId="3" fontId="1" fillId="4" borderId="11" xfId="1" applyNumberFormat="1" applyFont="1" applyFill="1" applyBorder="1" applyAlignment="1">
      <alignment horizontal="center"/>
    </xf>
    <xf numFmtId="3" fontId="1" fillId="4" borderId="0" xfId="1" applyNumberFormat="1" applyFont="1" applyFill="1" applyBorder="1" applyAlignment="1">
      <alignment horizontal="center"/>
    </xf>
    <xf numFmtId="167" fontId="0" fillId="4" borderId="0" xfId="0" applyNumberFormat="1" applyFill="1" applyBorder="1" applyAlignment="1"/>
    <xf numFmtId="1" fontId="11" fillId="4" borderId="0" xfId="0" applyNumberFormat="1" applyFont="1" applyFill="1" applyBorder="1" applyAlignment="1"/>
    <xf numFmtId="0" fontId="0" fillId="4" borderId="20" xfId="0" applyFill="1" applyBorder="1"/>
    <xf numFmtId="3" fontId="1" fillId="4" borderId="8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9" fontId="11" fillId="4" borderId="0" xfId="2" applyFon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0" fontId="8" fillId="4" borderId="0" xfId="0" applyFont="1" applyFill="1" applyBorder="1"/>
    <xf numFmtId="0" fontId="2" fillId="4" borderId="0" xfId="0" applyFont="1" applyFill="1" applyBorder="1" applyAlignment="1">
      <alignment horizontal="center"/>
    </xf>
    <xf numFmtId="164" fontId="0" fillId="4" borderId="0" xfId="1" applyNumberFormat="1" applyFont="1" applyFill="1" applyBorder="1"/>
    <xf numFmtId="165" fontId="3" fillId="4" borderId="10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2" borderId="10" xfId="0" applyNumberFormat="1" applyFont="1" applyFill="1" applyBorder="1" applyAlignment="1" applyProtection="1">
      <alignment horizontal="center" wrapText="1"/>
    </xf>
    <xf numFmtId="0" fontId="3" fillId="8" borderId="0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2" fillId="4" borderId="0" xfId="0" applyFont="1" applyFill="1" applyBorder="1"/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6"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microsoft.com/office/2006/relationships/vbaProject" Target="vbaProject.bin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99392</xdr:colOff>
      <xdr:row>10</xdr:row>
      <xdr:rowOff>3313</xdr:rowOff>
    </xdr:from>
    <xdr:to>
      <xdr:col>3</xdr:col>
      <xdr:colOff>1032842</xdr:colOff>
      <xdr:row>15</xdr:row>
      <xdr:rowOff>155713</xdr:rowOff>
    </xdr:to>
    <xdr:sp macro="[0]!Macro1" textlink="">
      <xdr:nvSpPr>
        <xdr:cNvPr id="2" name="Rounded Rectangle 1"/>
        <xdr:cNvSpPr/>
      </xdr:nvSpPr>
      <xdr:spPr>
        <a:xfrm>
          <a:off x="99392" y="1908313"/>
          <a:ext cx="2772189" cy="11049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/>
            <a:t>Click to find the  investment</a:t>
          </a:r>
          <a:r>
            <a:rPr lang="en-US" sz="2000" baseline="0"/>
            <a:t> amt required</a:t>
          </a:r>
          <a:endParaRPr 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eefincal-old/Pattu-Automated-mf-portfolio-financial-goal-tracker-May-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nuity-calculator-April-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une/Pune-workshop-with-Ash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hennai/Chennai-workshop-with-Ash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yderabad/Final/goal-investment-optimize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Roaming/Microsoft/Excel/Pattu-MF-Tracker-tri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+7 Buckets income ladder"/>
      <sheetName val="PPF Tracker-Giggi"/>
      <sheetName val="PPF Tracker-amma"/>
      <sheetName val="PPF Tracker-rama"/>
      <sheetName val="PPF Tracker-pattu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Home"/>
      <sheetName val="Goal Tracker"/>
      <sheetName val="Inputs retirement"/>
      <sheetName val="Goal Analysis"/>
      <sheetName val="Franklin-smaller-comp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HDFC-top-200-reg"/>
      <sheetName val="Canara-robeco"/>
      <sheetName val="sundaram-elss-3"/>
      <sheetName val="Icici-pru-dynamic-dir"/>
      <sheetName val="Icici-pru-dynamic-reg"/>
      <sheetName val="rupa2"/>
      <sheetName val="rupa1"/>
      <sheetName val="Sundaram-elss-2"/>
      <sheetName val="HDFC-prudence-dir"/>
      <sheetName val="UTI-spread"/>
      <sheetName val="HDFC-top200-dir"/>
      <sheetName val="HDFC-equity-dir"/>
      <sheetName val="UTI-divY-dir"/>
      <sheetName val="UTI-divY-reg"/>
      <sheetName val="UTI-Oppur-dir"/>
      <sheetName val="QLTE"/>
      <sheetName val="HDFC-prudence-reg"/>
      <sheetName val="SBI-taxgain"/>
      <sheetName val="HDFC-Equity-reg"/>
      <sheetName val="HDFC-balanced-dir"/>
      <sheetName val="HDFC-balanced-reg"/>
      <sheetName val="DSPBR-top-100-dir"/>
      <sheetName val="DSPBR-top-100-reg"/>
      <sheetName val="FIBCF-regular"/>
      <sheetName val="FIBCF-direct"/>
      <sheetName val="FT-US-feeder"/>
      <sheetName val="PPFAS-LTVF"/>
      <sheetName val="error-list"/>
    </sheetNames>
    <sheetDataSet>
      <sheetData sheetId="0"/>
      <sheetData sheetId="1"/>
      <sheetData sheetId="2"/>
      <sheetData sheetId="3"/>
      <sheetData sheetId="4"/>
      <sheetData sheetId="5">
        <row r="1">
          <cell r="Z1">
            <v>0</v>
          </cell>
        </row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6"/>
      <sheetData sheetId="7"/>
      <sheetData sheetId="8"/>
      <sheetData sheetId="9">
        <row r="1">
          <cell r="O1">
            <v>20000</v>
          </cell>
          <cell r="Q1">
            <v>1293.8626603239625</v>
          </cell>
        </row>
        <row r="2">
          <cell r="AD2">
            <v>16.22</v>
          </cell>
        </row>
        <row r="3">
          <cell r="AD3" t="e">
            <v>#N/A</v>
          </cell>
        </row>
      </sheetData>
      <sheetData sheetId="10"/>
      <sheetData sheetId="11">
        <row r="1">
          <cell r="N1">
            <v>1405.6397306397305</v>
          </cell>
        </row>
        <row r="2">
          <cell r="N2">
            <v>720</v>
          </cell>
        </row>
        <row r="3">
          <cell r="BH3">
            <v>0</v>
          </cell>
        </row>
        <row r="5">
          <cell r="C5">
            <v>1095</v>
          </cell>
        </row>
        <row r="9">
          <cell r="F9">
            <v>47.52</v>
          </cell>
        </row>
        <row r="10">
          <cell r="F10">
            <v>42094</v>
          </cell>
        </row>
      </sheetData>
      <sheetData sheetId="12"/>
      <sheetData sheetId="13"/>
      <sheetData sheetId="14">
        <row r="4">
          <cell r="BI4" t="str">
            <v>PPFAS-LTVF</v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</row>
        <row r="5">
          <cell r="BI5" t="str">
            <v>FT-US-feeder</v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BI6" t="str">
            <v>FIBCF-direct</v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BI7" t="str">
            <v>QLTE</v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BI8" t="str">
            <v>DSPBR-top-100-reg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BI9" t="str">
            <v>DSPBR-top-100-dir</v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BI10" t="str">
            <v>HDFC-balanced-dir</v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BI11" t="str">
            <v>HDFC-equity-dir</v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BI12" t="str">
            <v>Sundaram-elss-2</v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BI13" t="str">
            <v>sundaram-elss-3</v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BI14" t="str">
            <v>Canara-robeco</v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BI15" t="str">
            <v>HDFC-balanced-reg</v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BI16" t="str">
            <v>HDFC-Equity-reg</v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BI17" t="str">
            <v>SBI-taxgain</v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BI18" t="str">
            <v>FIBCF-regular</v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  <row r="19">
          <cell r="BI19" t="str">
            <v/>
          </cell>
          <cell r="BJ19" t="str">
            <v>HDFC-top200-dir</v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</row>
        <row r="20">
          <cell r="BI20" t="str">
            <v/>
          </cell>
          <cell r="BJ20" t="str">
            <v>HDFC-prudence-dir</v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</row>
        <row r="21">
          <cell r="BI21" t="str">
            <v/>
          </cell>
          <cell r="BJ21" t="str">
            <v>Icici-pru-dynamic-dir</v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</row>
        <row r="22">
          <cell r="BI22" t="str">
            <v/>
          </cell>
          <cell r="BJ22" t="str">
            <v>Icici-pru-dynamic-reg</v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</row>
        <row r="23">
          <cell r="BI23" t="str">
            <v/>
          </cell>
          <cell r="BJ23" t="str">
            <v>HDFC-prudence-reg</v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</row>
        <row r="24">
          <cell r="BI24" t="str">
            <v/>
          </cell>
          <cell r="BJ24" t="str">
            <v>HDFC-top-200-reg</v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</row>
        <row r="25">
          <cell r="BI25" t="str">
            <v/>
          </cell>
          <cell r="BJ25" t="str">
            <v/>
          </cell>
          <cell r="BK25" t="str">
            <v>UTI-Oppur-dir</v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</row>
        <row r="26">
          <cell r="BI26" t="str">
            <v/>
          </cell>
          <cell r="BJ26" t="str">
            <v/>
          </cell>
          <cell r="BK26" t="str">
            <v>UTI-divY-dir</v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</row>
        <row r="27">
          <cell r="BI27" t="str">
            <v/>
          </cell>
          <cell r="BJ27" t="str">
            <v/>
          </cell>
          <cell r="BK27" t="str">
            <v>UTI-spread</v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</row>
        <row r="28">
          <cell r="BI28" t="str">
            <v/>
          </cell>
          <cell r="BJ28" t="str">
            <v/>
          </cell>
          <cell r="BK28" t="str">
            <v>UTI-divY-reg</v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</row>
        <row r="29">
          <cell r="BI29" t="str">
            <v/>
          </cell>
          <cell r="BJ29" t="str">
            <v/>
          </cell>
          <cell r="BK29" t="str">
            <v/>
          </cell>
          <cell r="BL29" t="str">
            <v>rupa1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</row>
        <row r="30">
          <cell r="BI30" t="str">
            <v/>
          </cell>
          <cell r="BJ30" t="str">
            <v/>
          </cell>
          <cell r="BK30" t="str">
            <v/>
          </cell>
          <cell r="BL30" t="str">
            <v>rupa2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</row>
        <row r="31">
          <cell r="BI31" t="str">
            <v>Franklin-smaller-comp</v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</row>
        <row r="32"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</row>
        <row r="33"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</row>
        <row r="34"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</row>
        <row r="35"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</row>
        <row r="36"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</row>
        <row r="37"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</row>
        <row r="38"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</row>
        <row r="39"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</row>
        <row r="40"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</row>
        <row r="41"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</row>
        <row r="42"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</row>
        <row r="43"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</row>
        <row r="44"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</row>
        <row r="45"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</row>
        <row r="46"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</row>
        <row r="47"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</row>
        <row r="48"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</row>
        <row r="49"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</row>
        <row r="50"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</row>
        <row r="51"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</row>
        <row r="52"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</row>
        <row r="53"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</row>
        <row r="54"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</row>
        <row r="55"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</row>
        <row r="56"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</row>
        <row r="57"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</row>
        <row r="58"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</row>
        <row r="59"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</row>
        <row r="60"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</row>
        <row r="61"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</row>
        <row r="62"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</row>
        <row r="63"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</row>
        <row r="64"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</row>
        <row r="65"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</row>
        <row r="66"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</row>
        <row r="67"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</row>
        <row r="68"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</row>
        <row r="69"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</row>
        <row r="70"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</row>
        <row r="71"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</row>
        <row r="72"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</row>
        <row r="73"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</row>
        <row r="74"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</row>
        <row r="75"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</row>
        <row r="76"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</row>
        <row r="77"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</row>
        <row r="78"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</row>
        <row r="79"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</row>
        <row r="80"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</row>
        <row r="81"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</row>
        <row r="82"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</row>
        <row r="83"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</row>
        <row r="84"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</row>
        <row r="85"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</row>
        <row r="86"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</row>
        <row r="87"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</row>
        <row r="88"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</row>
        <row r="89"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</row>
        <row r="90"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</row>
        <row r="91"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</row>
        <row r="92"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</row>
        <row r="93"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</row>
        <row r="94"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</row>
        <row r="95"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</row>
        <row r="96"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</row>
        <row r="97"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</row>
        <row r="98"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</row>
        <row r="99"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</row>
        <row r="100"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</row>
        <row r="101"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</row>
        <row r="102"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</row>
        <row r="103"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</row>
        <row r="104"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</row>
        <row r="105"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</row>
        <row r="106"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</row>
        <row r="107"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</row>
        <row r="108"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</row>
        <row r="109"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</row>
        <row r="110"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</row>
        <row r="111"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</row>
        <row r="112"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</row>
        <row r="113"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</row>
        <row r="114"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</row>
        <row r="115"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</row>
        <row r="116"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</row>
        <row r="117"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</row>
        <row r="118"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</row>
        <row r="119"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</row>
        <row r="120"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</row>
        <row r="121"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</row>
        <row r="122"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</row>
        <row r="123"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</row>
        <row r="124"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</row>
        <row r="125"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</row>
        <row r="126"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Q1" t="e">
            <v>#N/A</v>
          </cell>
        </row>
      </sheetData>
      <sheetData sheetId="21"/>
      <sheetData sheetId="22"/>
      <sheetData sheetId="23">
        <row r="5">
          <cell r="P5">
            <v>42093</v>
          </cell>
        </row>
        <row r="17">
          <cell r="E17">
            <v>68.512112118445643</v>
          </cell>
        </row>
      </sheetData>
      <sheetData sheetId="24"/>
      <sheetData sheetId="25"/>
      <sheetData sheetId="26"/>
      <sheetData sheetId="27"/>
      <sheetData sheetId="28">
        <row r="2">
          <cell r="V2" t="str">
            <v>Sundaram  Monthly Income Plan-Monthly Dividend</v>
          </cell>
        </row>
        <row r="3">
          <cell r="V3" t="str">
            <v>Sundaram  Monthly Income Plan-Quarterly-Dividend</v>
          </cell>
        </row>
        <row r="4">
          <cell r="V4" t="str">
            <v>Sundaram Balanced Fund - Appreciation Option</v>
          </cell>
        </row>
        <row r="5">
          <cell r="V5" t="str">
            <v>Sundaram Balanced Fund - Direct Plan - Dividend Option</v>
          </cell>
        </row>
        <row r="6">
          <cell r="V6" t="str">
            <v>Sundaram Balanced Fund - Direct Plan - Growth Option</v>
          </cell>
        </row>
        <row r="7">
          <cell r="V7" t="str">
            <v>Sundaram Balanced Fund - Dividend Option</v>
          </cell>
        </row>
        <row r="8">
          <cell r="V8" t="str">
            <v>Sundaram Balanced Fund - Institutional Dividend Option</v>
          </cell>
        </row>
        <row r="9">
          <cell r="V9" t="str">
            <v>Sundaram Bond Saver - Direct Plan - Annual Dividend Option</v>
          </cell>
        </row>
        <row r="10">
          <cell r="V10" t="str">
            <v>Sundaram Bond Saver - Direct Plan - Bonus Option</v>
          </cell>
        </row>
        <row r="11">
          <cell r="V11" t="str">
            <v>Sundaram Bond Saver - Direct Plan - Growth Option</v>
          </cell>
        </row>
        <row r="12">
          <cell r="V12" t="str">
            <v>Sundaram Bond Saver - Direct Plan - Half Yearly Dividend Option</v>
          </cell>
        </row>
        <row r="13">
          <cell r="V13" t="str">
            <v>Sundaram Bond Saver - Direct Plan - Quarterly Dividend Option</v>
          </cell>
        </row>
        <row r="14">
          <cell r="V14" t="str">
            <v>Sundaram Bond Saver-Annual Dividend</v>
          </cell>
        </row>
        <row r="15">
          <cell r="V15" t="str">
            <v>Sundaram Bond Saver-Bonus Option</v>
          </cell>
        </row>
        <row r="16">
          <cell r="V16" t="str">
            <v>Sundaram Bond Saver-Growth</v>
          </cell>
        </row>
        <row r="17">
          <cell r="V17" t="str">
            <v>Sundaram Bond Saver-Half-Yearly Dividend</v>
          </cell>
        </row>
        <row r="18">
          <cell r="V18" t="str">
            <v>Sundaram Bond Saver-Institutional Plan - Bonus Option</v>
          </cell>
        </row>
        <row r="19">
          <cell r="V19" t="str">
            <v>Sundaram Bond Saver-Institutional Plan(Annual Dividend)</v>
          </cell>
        </row>
        <row r="20">
          <cell r="V20" t="str">
            <v>Sundaram Bond Saver-Institutional Plan(Growth)</v>
          </cell>
        </row>
        <row r="21">
          <cell r="V21" t="str">
            <v>Sundaram Bond Saver-Institutional Plan(Half-Yearly Dividend)</v>
          </cell>
        </row>
        <row r="22">
          <cell r="V22" t="str">
            <v>Sundaram Bond Saver-Institutional Plan(Qtrly Dividend)</v>
          </cell>
        </row>
        <row r="23">
          <cell r="V23" t="str">
            <v>Sundaram Bond Saver-Qtrly Dividend</v>
          </cell>
        </row>
        <row r="24">
          <cell r="V24" t="str">
            <v>Sundaram CAPEX Opportunities Fund-Dividend</v>
          </cell>
        </row>
        <row r="25">
          <cell r="V25" t="str">
            <v>Sundaram CAPEX Opportunities Fund-Growth</v>
          </cell>
        </row>
        <row r="26">
          <cell r="V26" t="str">
            <v>Sundaram CAPEX Opportunities Fund-Inst DIVD</v>
          </cell>
        </row>
        <row r="27">
          <cell r="V27" t="str">
            <v>Sundaram CAPEX Opportunities Fund-Inst Growth</v>
          </cell>
        </row>
        <row r="28">
          <cell r="V28" t="str">
            <v>Sundaram Energy Opportunities Fund Dividend</v>
          </cell>
        </row>
        <row r="29">
          <cell r="V29" t="str">
            <v>Sundaram Energy Opportunities Fund Growth</v>
          </cell>
        </row>
        <row r="30">
          <cell r="V30" t="str">
            <v>Sundaram Entertainment Opportunities Fund - Direct Plan - Dividend Option</v>
          </cell>
        </row>
        <row r="31">
          <cell r="V31" t="str">
            <v>Sundaram Entertainment Opportunities Fund - Inst  Dividend</v>
          </cell>
        </row>
        <row r="32">
          <cell r="V32" t="str">
            <v>Sundaram Entertainment Opportunities Fund - Inst  Growth</v>
          </cell>
        </row>
        <row r="33">
          <cell r="V33" t="str">
            <v>Sundaram Entertainment Opportunities Fund - Regular Dividend</v>
          </cell>
        </row>
        <row r="34">
          <cell r="V34" t="str">
            <v>Sundaram Entertainment Opportunities Fund - Regular Growth</v>
          </cell>
        </row>
        <row r="35">
          <cell r="V35" t="str">
            <v>Sundaram Entertainment Opportunities Fund -Direct Plan - Growth Option</v>
          </cell>
        </row>
        <row r="36">
          <cell r="V36" t="str">
            <v>Sundaram Equity Multiplier - Direct Plan - Dividend Option</v>
          </cell>
        </row>
        <row r="37">
          <cell r="V37" t="str">
            <v>Sundaram Equity Multiplier - Direct Plan - Growth Option</v>
          </cell>
        </row>
        <row r="38">
          <cell r="V38" t="str">
            <v>Sundaram Equity Multiplier Fund Dividend</v>
          </cell>
        </row>
        <row r="39">
          <cell r="V39" t="str">
            <v>Sundaram Equity Multiplier Fund Growth</v>
          </cell>
        </row>
        <row r="40">
          <cell r="V40" t="str">
            <v>Sundaram Equity plus - Direct Plan - Dividend Option</v>
          </cell>
        </row>
        <row r="41">
          <cell r="V41" t="str">
            <v>Sundaram Equity plus - Direct Plan - Growth Option</v>
          </cell>
        </row>
        <row r="42">
          <cell r="V42" t="str">
            <v>Sundaram Equity Plus- Dividend Option</v>
          </cell>
        </row>
        <row r="43">
          <cell r="V43" t="str">
            <v>Sundaram Equity Plus- Dividend Re-Investment Option</v>
          </cell>
        </row>
        <row r="44">
          <cell r="V44" t="str">
            <v>Sundaram Equity Plus- Growth Option</v>
          </cell>
        </row>
        <row r="45">
          <cell r="V45" t="str">
            <v>Sundaram Financial Services Opportunities Fund - Direct Plan - Dividend Option</v>
          </cell>
        </row>
        <row r="46">
          <cell r="V46" t="str">
            <v>Sundaram Financial Services Opportunities Fund - Direct Plan - Growth Option</v>
          </cell>
        </row>
        <row r="47">
          <cell r="V47" t="str">
            <v>Sundaram Financial Services Opportunities Fund Inst  Dividend</v>
          </cell>
        </row>
        <row r="48">
          <cell r="V48" t="str">
            <v>Sundaram Financial Services Opportunities Fund Inst  Growth</v>
          </cell>
        </row>
        <row r="49">
          <cell r="V49" t="str">
            <v>Sundaram Financial Services Opportunities Fund Reg Dividend</v>
          </cell>
        </row>
        <row r="50">
          <cell r="V50" t="str">
            <v>Sundaram Financial Services Opportunities Fund Reg Growth</v>
          </cell>
        </row>
        <row r="51">
          <cell r="V51" t="str">
            <v>SUNDARAM FIXED INCOME INTERVAL FUND QTRLY PLAN A INST  DIVIDEND</v>
          </cell>
        </row>
        <row r="52">
          <cell r="V52" t="str">
            <v>SUNDARAM FIXED INCOME INTERVAL FUND QTRLY PLAN A INST  GROWTH</v>
          </cell>
        </row>
        <row r="53">
          <cell r="V53" t="str">
            <v>SUNDARAM FIXED INCOME INTERVAL FUND QTRLY PLAN A REGULAR DIVIDEND</v>
          </cell>
        </row>
        <row r="54">
          <cell r="V54" t="str">
            <v>SUNDARAM FIXED INCOME INTERVAL FUND QTRLY PLAN A REGULAR GROWTH</v>
          </cell>
        </row>
        <row r="55">
          <cell r="V55" t="str">
            <v>SUNDARAM FIXED INCOME INTERVAL FUND QTRLY PLAN B INST DIVIDEND</v>
          </cell>
        </row>
        <row r="56">
          <cell r="V56" t="str">
            <v>SUNDARAM FIXED INCOME INTERVAL FUND QTRLY PLAN B INST GROWTH</v>
          </cell>
        </row>
        <row r="57">
          <cell r="V57" t="str">
            <v>SUNDARAM FIXED INCOME INTERVAL FUND QTRLY PLAN B REGULAR  DIVIDEND</v>
          </cell>
        </row>
        <row r="58">
          <cell r="V58" t="str">
            <v>SUNDARAM FIXED INCOME INTERVAL FUND QTRLY PLAN B REGULAR  GROWTH</v>
          </cell>
        </row>
        <row r="59">
          <cell r="V59" t="str">
            <v>Sundaram Fixed Income Interval Fund- Quarterly Series-Plan A - Direct Plan - Dividend Payout</v>
          </cell>
        </row>
        <row r="60">
          <cell r="V60" t="str">
            <v>Sundaram Fixed Income Interval Fund- Quarterly Series-Plan A - Direct Plan - Growth</v>
          </cell>
        </row>
        <row r="61">
          <cell r="V61" t="str">
            <v>Sundaram Fixed Income Interval Fund- Quarterly Series-Plan B - Direct Plan - Dividend Payout</v>
          </cell>
        </row>
        <row r="62">
          <cell r="V62" t="str">
            <v>Sundaram Fixed Income Interval Fund- Quarterly Series-Plan B - Direct Plan - Growth</v>
          </cell>
        </row>
        <row r="63">
          <cell r="V63" t="str">
            <v>Sundaram Flexible Fund - Flexible Income Plan - Direct Plan - Annual Dividend Option</v>
          </cell>
        </row>
        <row r="64">
          <cell r="V64" t="str">
            <v>Sundaram Flexible Fund - Flexible Income Plan - Direct Plan - Bonus Option</v>
          </cell>
        </row>
        <row r="65">
          <cell r="V65" t="str">
            <v>Sundaram Flexible Fund - Flexible Income Plan - Direct Plan - Growth Option</v>
          </cell>
        </row>
        <row r="66">
          <cell r="V66" t="str">
            <v>Sundaram Flexible Fund - Flexible Income Plan - Direct Plan - Half Yearly Dividend Option</v>
          </cell>
        </row>
        <row r="67">
          <cell r="V67" t="str">
            <v>Sundaram Flexible Fund - Flexible Income Plan - Direct Plan - Monthly Dividend Option</v>
          </cell>
        </row>
        <row r="68">
          <cell r="V68" t="str">
            <v>Sundaram Flexible Fund - Flexible Income Plan - Direct Plan - Quarterly Dividend Option</v>
          </cell>
        </row>
        <row r="69">
          <cell r="V69" t="str">
            <v>Sundaram Flexible Fund -Flexible Income Plan  Regular - Annual  Dividend</v>
          </cell>
        </row>
        <row r="70">
          <cell r="V70" t="str">
            <v>Sundaram Flexible Fund -Flexible Income Plan  Regular - Growth</v>
          </cell>
        </row>
        <row r="71">
          <cell r="V71" t="str">
            <v>Sundaram Flexible Fund -Flexible Income Plan  Regular - Half  Yearly Dividend</v>
          </cell>
        </row>
        <row r="72">
          <cell r="V72" t="str">
            <v>Sundaram Flexible Fund -Flexible Income Plan  Regular - Quarterly Dividend</v>
          </cell>
        </row>
        <row r="73">
          <cell r="V73" t="str">
            <v>Sundaram Flexible Fund -Flexible Income Plan Institutional - Monthly Dividend</v>
          </cell>
        </row>
        <row r="74">
          <cell r="V74" t="str">
            <v>Sundaram Flexible Fund -Flexible Income Plan -Institutional - Quarterly Dividend</v>
          </cell>
        </row>
        <row r="75">
          <cell r="V75" t="str">
            <v>Sundaram Flexible Fund -Flexible Income Plan Regular - Monthly Dividend</v>
          </cell>
        </row>
        <row r="76">
          <cell r="V76" t="str">
            <v>Sundaram Flexible Fund Short Term Plan  - Bonus Option</v>
          </cell>
        </row>
        <row r="77">
          <cell r="V77" t="str">
            <v>Sundaram Flexible Fund Short Term Plan - Direct Plan - Bonus Option</v>
          </cell>
        </row>
        <row r="78">
          <cell r="V78" t="str">
            <v>Sundaram Flexible Fund Short Term Plan - Direct Plan - Daily Dividend Reinvestment Option</v>
          </cell>
        </row>
        <row r="79">
          <cell r="V79" t="str">
            <v>Sundaram Flexible Fund Short Term Plan - Direct Plan - Growth Option</v>
          </cell>
        </row>
        <row r="80">
          <cell r="V80" t="str">
            <v>Sundaram Flexible Fund Short Term Plan - Direct Plan - Monthly Dividend Option</v>
          </cell>
        </row>
        <row r="81">
          <cell r="V81" t="str">
            <v>Sundaram Flexible Fund Short Term Plan - Direct Plan - Weekly Dividend Reinvestment Option</v>
          </cell>
        </row>
        <row r="82">
          <cell r="V82" t="str">
            <v>Sundaram Flexible Fund-Flexible Income Plan Institutional - Growth</v>
          </cell>
        </row>
        <row r="83">
          <cell r="V83" t="str">
            <v>Sundaram Flexible Fund-Short Term Plan - Regular Daily Dividend (Formerly Institutional Plan)</v>
          </cell>
        </row>
        <row r="84">
          <cell r="V84" t="str">
            <v>Sundaram Flexible Fund-Short Term Plan - Regular Growth (Formerly Institutional Plan)</v>
          </cell>
        </row>
        <row r="85">
          <cell r="V85" t="str">
            <v>Sundaram Flexible Fund-Short Term Plan - Regular Monthly Dividend (Formerly Institutional Plan)</v>
          </cell>
        </row>
        <row r="86">
          <cell r="V86" t="str">
            <v>Sundaram Flexible Fund-Short Term Plan - Regular Weekly Dividend (Formerly Institutional Plan)</v>
          </cell>
        </row>
        <row r="87">
          <cell r="V87" t="str">
            <v>Sundaram Flexible Fund-Short Term Plan Retail - Growth</v>
          </cell>
        </row>
        <row r="88">
          <cell r="V88" t="str">
            <v>Sundaram Flexible Fund-Short Term Plan Retail Monthly</v>
          </cell>
        </row>
        <row r="89">
          <cell r="V89" t="str">
            <v>Sundaram Gilt Fund - Direct Plan - Bonus Option</v>
          </cell>
        </row>
        <row r="90">
          <cell r="V90" t="str">
            <v>Sundaram Gilt Fund - Direct Plan - Dividend Option</v>
          </cell>
        </row>
        <row r="91">
          <cell r="V91" t="str">
            <v>Sundaram Gilt Fund - Direct Plan - Growth Option</v>
          </cell>
        </row>
        <row r="92">
          <cell r="V92" t="str">
            <v>SUNDARAM GILT FUND (DIV. OPTION)</v>
          </cell>
        </row>
        <row r="93">
          <cell r="V93" t="str">
            <v>SUNDARAM GILT FUND (Growth. OPTION)</v>
          </cell>
        </row>
        <row r="94">
          <cell r="V94" t="str">
            <v>Sundaram Global Advantage - Direct Plan - Dividend Option</v>
          </cell>
        </row>
        <row r="95">
          <cell r="V95" t="str">
            <v>Sundaram Global Advantage - Direct Plan - Growth Option</v>
          </cell>
        </row>
        <row r="96">
          <cell r="V96" t="str">
            <v>Sundaram Global Advantage Fund Dividend</v>
          </cell>
        </row>
        <row r="97">
          <cell r="V97" t="str">
            <v>Sundaram Global Advantage Fund Growth</v>
          </cell>
        </row>
        <row r="98">
          <cell r="V98" t="str">
            <v>Sundaram Growth Fund - Direct Plan - Dividend Option</v>
          </cell>
        </row>
        <row r="99">
          <cell r="V99" t="str">
            <v>Sundaram Growth Fund - Direct Plan - Growth Option</v>
          </cell>
        </row>
        <row r="100">
          <cell r="V100" t="str">
            <v>Sundaram Growth Fund- Inst Dividend</v>
          </cell>
        </row>
        <row r="101">
          <cell r="V101" t="str">
            <v>Sundaram Growth Fund-Dividend</v>
          </cell>
        </row>
        <row r="102">
          <cell r="V102" t="str">
            <v>Sundaram Growth Fund-Growth</v>
          </cell>
        </row>
        <row r="103">
          <cell r="V103" t="str">
            <v>Sundaram Income Plus - Direct Plan - Bonus Option</v>
          </cell>
        </row>
        <row r="104">
          <cell r="V104" t="str">
            <v>Sundaram Income Plus - Direct Plan - Dividend Option</v>
          </cell>
        </row>
        <row r="105">
          <cell r="V105" t="str">
            <v>Sundaram Income Plus - Direct Plan - Growth Option</v>
          </cell>
        </row>
        <row r="106">
          <cell r="V106" t="str">
            <v>Sundaram Income Plus-Appreciation</v>
          </cell>
        </row>
        <row r="107">
          <cell r="V107" t="str">
            <v>Sundaram Income Plus-Dividend</v>
          </cell>
        </row>
        <row r="108">
          <cell r="V108" t="str">
            <v>Sundaram India Leadership Fund-Dividend</v>
          </cell>
        </row>
        <row r="109">
          <cell r="V109" t="str">
            <v>Sundaram India Leadership Fund-Growth</v>
          </cell>
        </row>
        <row r="110">
          <cell r="V110" t="str">
            <v>Sundaram India Leadership Fund-Inst Dividend</v>
          </cell>
        </row>
        <row r="111">
          <cell r="V111" t="str">
            <v>Sundaram India Leadership Fund-Inst Growth</v>
          </cell>
        </row>
        <row r="112">
          <cell r="V112" t="str">
            <v>Sundaram Money Fund - Bonus Option</v>
          </cell>
        </row>
        <row r="113">
          <cell r="V113" t="str">
            <v>Sundaram Money Fund - Direct Plan - Bonus Option</v>
          </cell>
        </row>
        <row r="114">
          <cell r="V114" t="str">
            <v>Sundaram Money Fund - Direct Plan - Daily Dividend Reinvestment Option</v>
          </cell>
        </row>
        <row r="115">
          <cell r="V115" t="str">
            <v>Sundaram Money Fund - Direct Plan - Fortnightly Dividend Reinvestment Option</v>
          </cell>
        </row>
        <row r="116">
          <cell r="V116" t="str">
            <v>Sundaram Money Fund - Direct Plan - Growth Option</v>
          </cell>
        </row>
        <row r="117">
          <cell r="V117" t="str">
            <v>Sundaram Money Fund - Direct Plan - Monthly Dividend Option</v>
          </cell>
        </row>
        <row r="118">
          <cell r="V118" t="str">
            <v>Sundaram Money Fund - Direct Plan - Quarterly Dividend Reinvestment Option</v>
          </cell>
        </row>
        <row r="119">
          <cell r="V119" t="str">
            <v>Sundaram Money Fund - Direct Plan - Weekly Dividend Reinvestment Option</v>
          </cell>
        </row>
        <row r="120">
          <cell r="V120" t="str">
            <v>Sundaram Money Fund Regular Daily Div. Reinvest (Formerly Super Institutional Plan)</v>
          </cell>
        </row>
        <row r="121">
          <cell r="V121" t="str">
            <v>Sundaram Money Fund Regular fortnightly Div.Rein (Formerly Super Institutional Plan)</v>
          </cell>
        </row>
        <row r="122">
          <cell r="V122" t="str">
            <v>Sundaram Money Fund Regular Growth (Formerly Super Institutional Plan)</v>
          </cell>
        </row>
        <row r="123">
          <cell r="V123" t="str">
            <v>Sundaram Money Fund Regular monthly Div. (Formerly Super Institutional Plan)</v>
          </cell>
        </row>
        <row r="124">
          <cell r="V124" t="str">
            <v>Sundaram Money Fund Regular Qrtly Div. Reinvest (Formerly Super Institutional Plan)</v>
          </cell>
        </row>
        <row r="125">
          <cell r="V125" t="str">
            <v>Sundaram Money Fund Regular weekly Dividend. Rein (Formerly Super Institutional Plan)</v>
          </cell>
        </row>
        <row r="126">
          <cell r="V126" t="str">
            <v>Sundaram Money Fund- Retail Appreciation</v>
          </cell>
        </row>
        <row r="127">
          <cell r="V127" t="str">
            <v>Sundaram Money Fund- Retail Daily Dividend Reinvestment</v>
          </cell>
        </row>
        <row r="128">
          <cell r="V128" t="str">
            <v>Sundaram Money Fund- Retail Fortnightly Div Reinvst</v>
          </cell>
        </row>
        <row r="129">
          <cell r="V129" t="str">
            <v>Sundaram Money Fund- Retail Monthly Div. Reinvst</v>
          </cell>
        </row>
        <row r="130">
          <cell r="V130" t="str">
            <v>Sundaram Money Fund- Retail Quarterly Dividend Reinvestment</v>
          </cell>
        </row>
        <row r="131">
          <cell r="V131" t="str">
            <v>Sundaram Money Fund- Retail Weekly Div. Reinvst</v>
          </cell>
        </row>
        <row r="132">
          <cell r="V132" t="str">
            <v>Sundaram Money Fund-Institutional Plan-Daily Div. Reinvestment</v>
          </cell>
        </row>
        <row r="133">
          <cell r="V133" t="str">
            <v>Sundaram Money Fund-Institutional Plan-Fortnightly Div Reinvestment</v>
          </cell>
        </row>
        <row r="134">
          <cell r="V134" t="str">
            <v>Sundaram Money Fund-Institutional Plan-Growth Option</v>
          </cell>
        </row>
        <row r="135">
          <cell r="V135" t="str">
            <v>Sundaram Money Fund-Institutional Plan-Monthly Div. Reinvestment</v>
          </cell>
        </row>
        <row r="136">
          <cell r="V136" t="str">
            <v>Sundaram Money Fund-Institutional Plan-Quarterly Div. Reinvestment</v>
          </cell>
        </row>
        <row r="137">
          <cell r="V137" t="str">
            <v>Sundaram Money Fund-Institutional Plan-Weekly Dividend Reinvestment</v>
          </cell>
        </row>
        <row r="138">
          <cell r="V138" t="str">
            <v>Sundaram Monthly Income Plan - Aggressive Plan - Bonus Option</v>
          </cell>
        </row>
        <row r="139">
          <cell r="V139" t="str">
            <v>Sundaram Monthly Income Plan - Aggressive Plan - Direct Plan - Bonus  Option</v>
          </cell>
        </row>
        <row r="140">
          <cell r="V140" t="str">
            <v>Sundaram Monthly Income Plan - Aggressive Plan - Direct Plan - Growth Option</v>
          </cell>
        </row>
        <row r="141">
          <cell r="V141" t="str">
            <v>Sundaram Monthly Income Plan - Aggressive Plan - Direct Plan - Half Yearly Dividend Option</v>
          </cell>
        </row>
        <row r="142">
          <cell r="V142" t="str">
            <v>Sundaram Monthly Income Plan - Aggressive Plan - Direct Plan - Monthly Dividend Option</v>
          </cell>
        </row>
        <row r="143">
          <cell r="V143" t="str">
            <v>Sundaram Monthly Income Plan - Aggressive Plan - Direct Plan - Quarterly Dividend Option</v>
          </cell>
        </row>
        <row r="144">
          <cell r="V144" t="str">
            <v>Sundaram Monthly Income Plan - Conservative Plan - Bonus Option</v>
          </cell>
        </row>
        <row r="145">
          <cell r="V145" t="str">
            <v>Sundaram Monthly Income Plan - Conservative Plan - Direct Plan - Bonus  Option</v>
          </cell>
        </row>
        <row r="146">
          <cell r="V146" t="str">
            <v>Sundaram Monthly Income Plan - Conservative Plan - Direct Plan - Growth Option</v>
          </cell>
        </row>
        <row r="147">
          <cell r="V147" t="str">
            <v>Sundaram Monthly Income Plan - Conservative Plan - Direct Plan - Half Yearly Dividend Option</v>
          </cell>
        </row>
        <row r="148">
          <cell r="V148" t="str">
            <v>Sundaram Monthly Income Plan - Conservative Plan - Direct Plan - Monthly Dividend Option</v>
          </cell>
        </row>
        <row r="149">
          <cell r="V149" t="str">
            <v>Sundaram Monthly Income Plan - Conservative Plan - Direct Plan - Quarterly Dividend Option</v>
          </cell>
        </row>
        <row r="150">
          <cell r="V150" t="str">
            <v>Sundaram Monthly Income Plan - Moderate Plan - Bonus Option</v>
          </cell>
        </row>
        <row r="151">
          <cell r="V151" t="str">
            <v>Sundaram Monthly Income Plan - Moderate Plan - Direct Plan - Bonus  Option</v>
          </cell>
        </row>
        <row r="152">
          <cell r="V152" t="str">
            <v>Sundaram Monthly Income Plan - Moderate Plan - Direct Plan - Growth Option</v>
          </cell>
        </row>
        <row r="153">
          <cell r="V153" t="str">
            <v>Sundaram Monthly Income Plan - Moderate Plan - Direct Plan - Half Yearly Dividend Option</v>
          </cell>
        </row>
        <row r="154">
          <cell r="V154" t="str">
            <v>Sundaram Monthly Income Plan - Moderate Plan - Direct Plan - Monthly Dividend Option</v>
          </cell>
        </row>
        <row r="155">
          <cell r="V155" t="str">
            <v>Sundaram Monthly Income Plan - Moderate Plan - Direct Plan - Quarterly Dividend Option</v>
          </cell>
        </row>
        <row r="156">
          <cell r="V156" t="str">
            <v>Sundaram Monthly Income Plan AGGRESSIVE - DIVDEND</v>
          </cell>
        </row>
        <row r="157">
          <cell r="V157" t="str">
            <v>Sundaram Monthly Income Plan AGGRESSIVE - GROWTH</v>
          </cell>
        </row>
        <row r="158">
          <cell r="V158" t="str">
            <v>Sundaram Monthly Income Plan AGGRESSIVE - Half-yearly Dividend</v>
          </cell>
        </row>
        <row r="159">
          <cell r="V159" t="str">
            <v>Sundaram Monthly Income Plan AGGRESSIVE - Quarterly Dividend</v>
          </cell>
        </row>
        <row r="160">
          <cell r="V160" t="str">
            <v>Sundaram Monthly Income Plan-Conservative - DIVIDEND</v>
          </cell>
        </row>
        <row r="161">
          <cell r="V161" t="str">
            <v>Sundaram Monthly Income Plan-Conservative - GROWTH</v>
          </cell>
        </row>
        <row r="162">
          <cell r="V162" t="str">
            <v>Sundaram Monthly Income Plan-Conservative - Half-yearly Dividend</v>
          </cell>
        </row>
        <row r="163">
          <cell r="V163" t="str">
            <v>Sundaram Monthly Income Plan-Conservative - Quarterly Dividend</v>
          </cell>
        </row>
        <row r="164">
          <cell r="V164" t="str">
            <v>Sundaram Monthly Income Plan-Growth</v>
          </cell>
        </row>
        <row r="165">
          <cell r="V165" t="str">
            <v>Sundaram Monthly Income Plan-Half-yearly Dividend</v>
          </cell>
        </row>
        <row r="166">
          <cell r="V166" t="str">
            <v>Sundaram PSU Opportunities Dividend Option</v>
          </cell>
        </row>
        <row r="167">
          <cell r="V167" t="str">
            <v>Sundaram PSU Opportunities Growth Option</v>
          </cell>
        </row>
        <row r="168">
          <cell r="V168" t="str">
            <v>Sundaram Rural India Fund Dividend</v>
          </cell>
        </row>
        <row r="169">
          <cell r="V169" t="str">
            <v>Sundaram Rural India Fund Growth</v>
          </cell>
        </row>
        <row r="170">
          <cell r="V170" t="str">
            <v>Sundaram Rural India Fund Inst Dividend</v>
          </cell>
        </row>
        <row r="171">
          <cell r="V171" t="str">
            <v>Sundaram S.M.I.L.E Fund - Direct Plan - Dividend Option</v>
          </cell>
        </row>
        <row r="172">
          <cell r="V172" t="str">
            <v>Sundaram S.M.I.L.E Fund - Direct Plan - Growth Option</v>
          </cell>
        </row>
        <row r="173">
          <cell r="V173" t="str">
            <v>Sundaram S.M.I.L.E.Fund-Dividend</v>
          </cell>
        </row>
        <row r="174">
          <cell r="V174" t="str">
            <v>Sundaram S.M.I.L.E.Fund-Growth</v>
          </cell>
        </row>
        <row r="175">
          <cell r="V175" t="str">
            <v>Sundaram S.M.I.L.E.Fund-Inst Dividend</v>
          </cell>
        </row>
        <row r="176">
          <cell r="V176" t="str">
            <v>Sundaram S.M.I.L.E.Fund-iNST Growth</v>
          </cell>
        </row>
        <row r="177">
          <cell r="V177" t="str">
            <v>Sundaram Select  Debt-Dynamic Asset Plan-Half-yearly Dividend</v>
          </cell>
        </row>
        <row r="178">
          <cell r="V178" t="str">
            <v>Sundaram Select  Debt-Short-term Asset Plan-Annual Div</v>
          </cell>
        </row>
        <row r="179">
          <cell r="V179" t="str">
            <v>Sundaram Select  Debt-Short-term Asset Plan-Appreciation Option</v>
          </cell>
        </row>
        <row r="180">
          <cell r="V180" t="str">
            <v>Sundaram Select  Debt-Short-term Asset Plan-Fortnighty Dividend Reinvst</v>
          </cell>
        </row>
        <row r="181">
          <cell r="V181" t="str">
            <v>Sundaram Select  Debt-Short-term Asset Plan-Half-Yearly Div</v>
          </cell>
        </row>
        <row r="182">
          <cell r="V182" t="str">
            <v>Sundaram Select  Debt-Short-term Asset Plan-Monthly Dividend</v>
          </cell>
        </row>
        <row r="183">
          <cell r="V183" t="str">
            <v>Sundaram Select  Debt-Short-term Asset Plan-Quarterly Div</v>
          </cell>
        </row>
        <row r="184">
          <cell r="V184" t="str">
            <v>Sundaram Select  Debt-Short-term Asset Plan-Weekly Dividend</v>
          </cell>
        </row>
        <row r="185">
          <cell r="V185" t="str">
            <v>Sundaram Select Debt Short Term Asset Plan - Bonus Option</v>
          </cell>
        </row>
        <row r="186">
          <cell r="V186" t="str">
            <v>Sundaram Select Debt Short Term Asset Plan - Direct Plan - Annual Dividend Option</v>
          </cell>
        </row>
        <row r="187">
          <cell r="V187" t="str">
            <v>Sundaram Select Debt Short Term Asset Plan - Direct Plan - Bonus Option</v>
          </cell>
        </row>
        <row r="188">
          <cell r="V188" t="str">
            <v>Sundaram Select Debt Short Term Asset Plan - Direct Plan - Fortnightly Dividend Option</v>
          </cell>
        </row>
        <row r="189">
          <cell r="V189" t="str">
            <v>Sundaram Select Debt Short Term Asset Plan - Direct Plan - Growth Option</v>
          </cell>
        </row>
        <row r="190">
          <cell r="V190" t="str">
            <v>Sundaram Select Debt Short Term Asset Plan - Direct Plan - Half Yearly Dividend Option</v>
          </cell>
        </row>
        <row r="191">
          <cell r="V191" t="str">
            <v>Sundaram Select Debt Short Term Asset Plan - Direct Plan - Monthly Dividend Option</v>
          </cell>
        </row>
        <row r="192">
          <cell r="V192" t="str">
            <v>Sundaram Select Debt Short Term Asset Plan - Direct Plan - Quarterly Dividend Option</v>
          </cell>
        </row>
        <row r="193">
          <cell r="V193" t="str">
            <v>Sundaram Select Debt Short Term Asset Plan - Direct Plan - Weekly Dividend Option</v>
          </cell>
        </row>
        <row r="194">
          <cell r="V194" t="str">
            <v>Sundaram Select Focus - Direct Plan - Dividend Option</v>
          </cell>
        </row>
        <row r="195">
          <cell r="V195" t="str">
            <v>Sundaram Select Focus - Direct Plan - Growth Option</v>
          </cell>
        </row>
        <row r="196">
          <cell r="V196" t="str">
            <v>Sundaram Select Focus-Dividend</v>
          </cell>
        </row>
        <row r="197">
          <cell r="V197" t="str">
            <v>Sundaram Select Focus-Growth</v>
          </cell>
        </row>
        <row r="198">
          <cell r="V198" t="str">
            <v>Sundaram Select Focus-Inst Dividend</v>
          </cell>
        </row>
        <row r="199">
          <cell r="V199" t="str">
            <v>Sundaram Select Focus-Inst Growth</v>
          </cell>
        </row>
        <row r="200">
          <cell r="V200" t="str">
            <v>Sundaram Select Mid Cap - Direct Plan - Dividend Option</v>
          </cell>
        </row>
        <row r="201">
          <cell r="V201" t="str">
            <v>Sundaram Select Mid Cap - Direct Plan - Growth Option</v>
          </cell>
        </row>
        <row r="202">
          <cell r="V202" t="str">
            <v>Sundaram Select Midcap-Dividend</v>
          </cell>
        </row>
        <row r="203">
          <cell r="V203" t="str">
            <v>Sundaram Select Midcap-Growth</v>
          </cell>
        </row>
        <row r="204">
          <cell r="V204" t="str">
            <v>Sundaram Select Midcap-Institutional Dividend</v>
          </cell>
        </row>
        <row r="205">
          <cell r="V205" t="str">
            <v>Sundaram Select Midcap-Institutional Growth</v>
          </cell>
        </row>
        <row r="206">
          <cell r="V206" t="str">
            <v>Sundaram Select Thematic Funds Capex Opportunities - Direct Plan - Dividend Option</v>
          </cell>
        </row>
        <row r="207">
          <cell r="V207" t="str">
            <v>Sundaram Select Thematic Funds Capex Opportunities -Direct Plan - Growth Option</v>
          </cell>
        </row>
        <row r="208">
          <cell r="V208" t="str">
            <v>Sundaram Select Thematic Funds Energy Opportunities - Direct Plan - Dividend Option</v>
          </cell>
        </row>
        <row r="209">
          <cell r="V209" t="str">
            <v>Sundaram Select Thematic Funds Energy Opportunities -Direct Plan - Growth Option</v>
          </cell>
        </row>
        <row r="210">
          <cell r="V210" t="str">
            <v>Sundaram Select Thematic Funds PSU Opportunities - Direct Plan - Dividend Option</v>
          </cell>
        </row>
        <row r="211">
          <cell r="V211" t="str">
            <v>Sundaram Select Thematic Funds PSU Opportunities -Direct Plan - Growth Option</v>
          </cell>
        </row>
        <row r="212">
          <cell r="V212" t="str">
            <v>Sundaram Select Thematic Funds Rural India Fund - Direct Plan - Dividend Option</v>
          </cell>
        </row>
        <row r="213">
          <cell r="V213" t="str">
            <v>Sundaram Select Thematic Funds Rural India Fund - Direct Plan - Growth Option</v>
          </cell>
        </row>
        <row r="214">
          <cell r="V214" t="str">
            <v>Sundaram Tax Saver - Direct Plan - Dividend Option</v>
          </cell>
        </row>
        <row r="215">
          <cell r="V215" t="str">
            <v>Sundaram Tax Saver - Direct Plan - Growth Option</v>
          </cell>
        </row>
        <row r="216">
          <cell r="V216" t="str">
            <v>Sundaram Tax Saver OE - Dividend</v>
          </cell>
        </row>
        <row r="217">
          <cell r="V217" t="str">
            <v>Sundaram Taxsaver OE- App</v>
          </cell>
        </row>
        <row r="218">
          <cell r="V218" t="str">
            <v>Sundaram Ultra Short - Term Fund -  Bonus Option</v>
          </cell>
        </row>
        <row r="219">
          <cell r="V219" t="str">
            <v>Sundaram Ultra Short - Term Fund - Direct Plan - Bonus Option</v>
          </cell>
        </row>
        <row r="220">
          <cell r="V220" t="str">
            <v>Sundaram Ultra Short - Term Fund - Direct Plan - Daily Dividend Reinvestment Option</v>
          </cell>
        </row>
        <row r="221">
          <cell r="V221" t="str">
            <v>Sundaram Ultra Short - Term Fund - Direct Plan - Fortnightly Dividend Option</v>
          </cell>
        </row>
        <row r="222">
          <cell r="V222" t="str">
            <v>Sundaram Ultra Short - Term Fund - Direct Plan - Growth Option</v>
          </cell>
        </row>
        <row r="223">
          <cell r="V223" t="str">
            <v>Sundaram Ultra Short - Term Fund - Direct Plan - Monthly Dividend Option</v>
          </cell>
        </row>
        <row r="224">
          <cell r="V224" t="str">
            <v>Sundaram Ultra Short - Term Fund - Direct Plan - Quarterly Dividend Option</v>
          </cell>
        </row>
        <row r="225">
          <cell r="V225" t="str">
            <v>Sundaram Ultra Short - Term Fund - Direct Plan - Weekly Dividend Option</v>
          </cell>
        </row>
        <row r="226">
          <cell r="V226" t="str">
            <v>Sundaram Ultra Short Term  Inst Daily Dividend</v>
          </cell>
        </row>
        <row r="227">
          <cell r="V227" t="str">
            <v>Sundaram Ultra Short Term  Inst Fortnightly  Dividend</v>
          </cell>
        </row>
        <row r="228">
          <cell r="V228" t="str">
            <v>Sundaram Ultra Short Term  Inst Growth</v>
          </cell>
        </row>
        <row r="229">
          <cell r="V229" t="str">
            <v>Sundaram Ultra Short Term  Inst Monthly  Dividend</v>
          </cell>
        </row>
        <row r="230">
          <cell r="V230" t="str">
            <v>Sundaram Ultra short Term  Inst Qtrly   Dividend</v>
          </cell>
        </row>
        <row r="231">
          <cell r="V231" t="str">
            <v>Sundaram Ultra Short Term  Inst Weekly  Dividend</v>
          </cell>
        </row>
        <row r="232">
          <cell r="V232" t="str">
            <v>Sundaram Ultra Short Term Regular Daily Dividend (Formerly Super Institutional Plan)</v>
          </cell>
        </row>
        <row r="233">
          <cell r="V233" t="str">
            <v>Sundaram Ultra Short Term Regular Fortnightly Dividend (Formerly Super Institutional Plan)</v>
          </cell>
        </row>
        <row r="234">
          <cell r="V234" t="str">
            <v>Sundaram Ultra Short Term Regular Growth (Formerly Super Institutional Plan)</v>
          </cell>
        </row>
        <row r="235">
          <cell r="V235" t="str">
            <v>Sundaram Ultra Short Term Regular Monthly Dividend (Formerly Super Institutional Plan)</v>
          </cell>
        </row>
        <row r="236">
          <cell r="V236" t="str">
            <v>Sundaram Ultra Short Term Regular Qtrly Dividend (Formerly Super Institutional Plan)</v>
          </cell>
        </row>
        <row r="237">
          <cell r="V237" t="str">
            <v>Sundaram Ultra Short Term Regular Weekly Dividend (Formerly Super Institutional Plan)</v>
          </cell>
        </row>
        <row r="238">
          <cell r="V238" t="str">
            <v>Sundaram Ultra Short Term Retail Daily Dividend</v>
          </cell>
        </row>
        <row r="239">
          <cell r="V239" t="str">
            <v>Sundaram Ultra Short Term Retail fortnightly Dividend</v>
          </cell>
        </row>
        <row r="240">
          <cell r="V240" t="str">
            <v>Sundaram Ultra Short Term Retail Growth</v>
          </cell>
        </row>
        <row r="241">
          <cell r="V241" t="str">
            <v>Sundaram Ultra Short Term Retail Monthly Dividend</v>
          </cell>
        </row>
        <row r="242">
          <cell r="V242" t="str">
            <v>Sundaram Ultra Short Term Retail Quarterly Dividend</v>
          </cell>
        </row>
        <row r="243">
          <cell r="V243" t="str">
            <v>Sundaram Ultra Short Term Retail Weekly Dividend</v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I2" t="str">
            <v/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nuity Calculators"/>
      <sheetName val="retirement planner"/>
      <sheetName val="Sheet2"/>
    </sheetNames>
    <sheetDataSet>
      <sheetData sheetId="0">
        <row r="4">
          <cell r="B4">
            <v>360000</v>
          </cell>
          <cell r="E4">
            <v>300000</v>
          </cell>
        </row>
        <row r="5">
          <cell r="B5">
            <v>0.08</v>
          </cell>
          <cell r="E5">
            <v>0.1</v>
          </cell>
        </row>
        <row r="6">
          <cell r="E6">
            <v>0.08</v>
          </cell>
        </row>
        <row r="7">
          <cell r="B7">
            <v>25</v>
          </cell>
          <cell r="E7">
            <v>3</v>
          </cell>
        </row>
        <row r="11">
          <cell r="B11">
            <v>10500000</v>
          </cell>
          <cell r="E11">
            <v>11000000</v>
          </cell>
        </row>
        <row r="12">
          <cell r="B12">
            <v>6.6600000000000006E-2</v>
          </cell>
          <cell r="E12">
            <v>0.1</v>
          </cell>
        </row>
        <row r="13">
          <cell r="B13">
            <v>0.08</v>
          </cell>
        </row>
        <row r="14">
          <cell r="B14">
            <v>360000</v>
          </cell>
          <cell r="E14">
            <v>360000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exed pension"/>
      <sheetName val="Visual Goal planner"/>
      <sheetName val="Asset allocation"/>
      <sheetName val="Retirement"/>
      <sheetName val="Other goals"/>
      <sheetName val="_SSC"/>
      <sheetName val="summary"/>
      <sheetName val="Investment tracker"/>
      <sheetName val="Screener"/>
      <sheetName val="Large-cap-shortlist"/>
      <sheetName val="Large-cap-categorry average"/>
      <sheetName val="evaluate"/>
      <sheetName val="MId-&amp;-small-cap-Shortlist"/>
      <sheetName val="MId-&amp;-small-cap-cat-avg"/>
      <sheetName val="cashflow"/>
      <sheetName val="Graphs"/>
      <sheetName val="retirement-cashflow"/>
      <sheetName val="Keep short-term goals separate"/>
    </sheetNames>
    <sheetDataSet>
      <sheetData sheetId="0" refreshError="1"/>
      <sheetData sheetId="1">
        <row r="2">
          <cell r="A2">
            <v>1000000</v>
          </cell>
          <cell r="B2">
            <v>1300000</v>
          </cell>
          <cell r="D2">
            <v>8000</v>
          </cell>
        </row>
        <row r="4">
          <cell r="A4">
            <v>0.08</v>
          </cell>
          <cell r="B4">
            <v>0.15</v>
          </cell>
        </row>
      </sheetData>
      <sheetData sheetId="2" refreshError="1"/>
      <sheetData sheetId="3" refreshError="1"/>
      <sheetData sheetId="4">
        <row r="2">
          <cell r="B2">
            <v>16</v>
          </cell>
          <cell r="D2">
            <v>12</v>
          </cell>
          <cell r="F2">
            <v>16</v>
          </cell>
          <cell r="H2">
            <v>20</v>
          </cell>
          <cell r="J2">
            <v>22</v>
          </cell>
        </row>
        <row r="13">
          <cell r="B13">
            <v>11487432.465893053</v>
          </cell>
          <cell r="D13">
            <v>7846070.9418025063</v>
          </cell>
          <cell r="F13">
            <v>4594972.9863572214</v>
          </cell>
          <cell r="H13">
            <v>672749.99493256095</v>
          </cell>
          <cell r="J13">
            <v>16280549.877367977</v>
          </cell>
        </row>
      </sheetData>
      <sheetData sheetId="5" refreshError="1"/>
      <sheetData sheetId="6">
        <row r="12">
          <cell r="B12">
            <v>0.1</v>
          </cell>
        </row>
        <row r="13">
          <cell r="B13">
            <v>0.1</v>
          </cell>
        </row>
        <row r="15">
          <cell r="D15">
            <v>5</v>
          </cell>
        </row>
        <row r="16">
          <cell r="D16">
            <v>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L1">
            <v>34547.714082539198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ed pension"/>
      <sheetName val="Visual Goal planner"/>
      <sheetName val="Asset allocation"/>
      <sheetName val="Retirement"/>
      <sheetName val="Other goals"/>
      <sheetName val="_SSC"/>
      <sheetName val="summary"/>
      <sheetName val="Investment tracker"/>
      <sheetName val="Screener"/>
      <sheetName val="Large-cap-shortlist"/>
      <sheetName val="Large-cap-categorry average"/>
      <sheetName val="evaluate"/>
      <sheetName val="MId-&amp;-small-cap-Shortlist"/>
      <sheetName val="MId-&amp;-small-cap-cat-avg"/>
      <sheetName val="cashflow"/>
      <sheetName val="Graphs"/>
      <sheetName val="retirement-cashflow"/>
      <sheetName val="Keep short-term goals separate"/>
    </sheetNames>
    <sheetDataSet>
      <sheetData sheetId="0"/>
      <sheetData sheetId="1">
        <row r="2">
          <cell r="A2">
            <v>1000000</v>
          </cell>
          <cell r="B2">
            <v>1300000</v>
          </cell>
          <cell r="D2">
            <v>8000</v>
          </cell>
        </row>
        <row r="4">
          <cell r="A4">
            <v>0.08</v>
          </cell>
          <cell r="B4">
            <v>0.15</v>
          </cell>
          <cell r="D4">
            <v>0</v>
          </cell>
        </row>
      </sheetData>
      <sheetData sheetId="2"/>
      <sheetData sheetId="3">
        <row r="9">
          <cell r="B9">
            <v>25</v>
          </cell>
        </row>
      </sheetData>
      <sheetData sheetId="4"/>
      <sheetData sheetId="5"/>
      <sheetData sheetId="6">
        <row r="12">
          <cell r="B12">
            <v>0.1</v>
          </cell>
        </row>
        <row r="13">
          <cell r="B13">
            <v>0.1</v>
          </cell>
        </row>
        <row r="15">
          <cell r="B15">
            <v>0</v>
          </cell>
          <cell r="D15">
            <v>5</v>
          </cell>
        </row>
        <row r="16">
          <cell r="B16">
            <v>0</v>
          </cell>
          <cell r="D16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L1">
            <v>34547.714082539198</v>
          </cell>
        </row>
      </sheetData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vestment reqd. for retirement"/>
      <sheetName val="Investment req. for other goals"/>
    </sheetNames>
    <sheetDataSet>
      <sheetData sheetId="0">
        <row r="1">
          <cell r="K1">
            <v>652.13403512150387</v>
          </cell>
        </row>
        <row r="2">
          <cell r="K2">
            <v>325.08890831677013</v>
          </cell>
        </row>
        <row r="3">
          <cell r="K3">
            <v>41.996393991974855</v>
          </cell>
        </row>
        <row r="11">
          <cell r="B11">
            <v>0.3</v>
          </cell>
        </row>
        <row r="22">
          <cell r="B22">
            <v>190294.15229205307</v>
          </cell>
        </row>
        <row r="23">
          <cell r="E23">
            <v>81671450.07238096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ME"/>
      <sheetName val="Manual Entry"/>
      <sheetName val="Summary"/>
      <sheetName val="Goal Tracker"/>
      <sheetName val="abcd-abcd"/>
      <sheetName val="HDFC-prudence-dir"/>
      <sheetName val="HDFC-prudence-reg"/>
      <sheetName val="HDFC-top-200-dir"/>
      <sheetName val="HDFC-top-200-reg"/>
      <sheetName val="Can-rob-elss"/>
      <sheetName val="SBI-taxgain"/>
      <sheetName val="HDFC-Equity-Dir"/>
      <sheetName val="HDFC-Balanced-Reg"/>
      <sheetName val="HDFC-Equity-Reg"/>
      <sheetName val="HDFC-Balanced-Dir"/>
      <sheetName val="DSP-top-100-dir"/>
      <sheetName val="DSP-top-100-reg"/>
      <sheetName val="QLTE"/>
      <sheetName val="FIBCF-regular"/>
      <sheetName val="FIBCF-direct"/>
      <sheetName val="LS-FT India Feeder - Franklin U"/>
      <sheetName val="LS-PPFAS Long Term Value Fund -"/>
      <sheetName val="LS"/>
      <sheetName val="lsnet"/>
      <sheetName val="lscal"/>
      <sheetName val="Account Statement"/>
      <sheetName val="NAV AMFI"/>
      <sheetName val="Fund"/>
      <sheetName val="SheetList"/>
      <sheetName val="NAVLS"/>
    </sheetNames>
    <sheetDataSet>
      <sheetData sheetId="0"/>
      <sheetData sheetId="1">
        <row r="2">
          <cell r="Z2" t="str">
            <v>Canara Robeco Balance - Direct Plan - Growth</v>
          </cell>
        </row>
        <row r="3">
          <cell r="Z3" t="str">
            <v>Canara Robeco Balance - Direct Plan - Quarterly Dividend</v>
          </cell>
        </row>
        <row r="4">
          <cell r="Z4" t="str">
            <v>Canara Robeco Balance - Regular Plan - Growth</v>
          </cell>
        </row>
        <row r="5">
          <cell r="Z5" t="str">
            <v>Canara Robeco Balance - Regular Plan - Quarterly Dividend</v>
          </cell>
        </row>
        <row r="6">
          <cell r="Z6" t="str">
            <v>Canara Robeco Dynamic Bond Fund - Direct Plan - Dividend Option</v>
          </cell>
        </row>
        <row r="7">
          <cell r="Z7" t="str">
            <v>Canara Robeco Dynamic Bond Fund - Direct Plan - Growth</v>
          </cell>
        </row>
        <row r="8">
          <cell r="Z8" t="str">
            <v>Canara Robeco Dynamic Bond Fund - Regular Plan - Dividend</v>
          </cell>
        </row>
        <row r="9">
          <cell r="Z9" t="str">
            <v>Canara Robeco Dynamic Bond Fund - Regular Plan - Growth</v>
          </cell>
        </row>
        <row r="10">
          <cell r="Z10" t="str">
            <v>Canara Robeco Emerging Equities - Regular Plan - GROWTH</v>
          </cell>
        </row>
        <row r="11">
          <cell r="Z11" t="str">
            <v>Canara Robeco Emerging Equities-BONUS OPTION</v>
          </cell>
        </row>
        <row r="12">
          <cell r="Z12" t="str">
            <v>Canara Robeco Emerging Equities-Direct Plan-Dividend Option</v>
          </cell>
        </row>
        <row r="13">
          <cell r="Z13" t="str">
            <v>Canara Robeco Emerging Equities-Direct Plan-Growth Option</v>
          </cell>
        </row>
        <row r="14">
          <cell r="Z14" t="str">
            <v>Canara Robeco Emerging Equities-Regular Plan - DIVIDEND</v>
          </cell>
        </row>
        <row r="15">
          <cell r="Z15" t="str">
            <v>Canara Robeco Equity Diversified - Regular Plan - Dividend</v>
          </cell>
        </row>
        <row r="16">
          <cell r="Z16" t="str">
            <v>Canara Robeco Equity Diversified - Regular Plan - Growth</v>
          </cell>
        </row>
        <row r="17">
          <cell r="Z17" t="str">
            <v>Canara Robeco Equity Diversified-Bonus Option</v>
          </cell>
        </row>
        <row r="18">
          <cell r="Z18" t="str">
            <v>Canara Robeco Equity Diversified-Direct Plan -Growth Option</v>
          </cell>
        </row>
        <row r="19">
          <cell r="Z19" t="str">
            <v>Canara Robeco Equity Diversified-Direct Plan-Dividend Option</v>
          </cell>
        </row>
        <row r="20">
          <cell r="Z20" t="str">
            <v>Canara Robeco Equity Taxsaver - Direct Plan - Dividend Option</v>
          </cell>
        </row>
        <row r="21">
          <cell r="Z21" t="str">
            <v>Canara Robeco Equity Taxsaver - Direct Plan - Growth Option</v>
          </cell>
        </row>
        <row r="22">
          <cell r="Z22" t="str">
            <v>Canara Robeco Equity Taxsaver - Regular Plan - Dividend</v>
          </cell>
        </row>
        <row r="23">
          <cell r="Z23" t="str">
            <v>Canara Robeco Equity Taxsaver - Regular Plan - Growth</v>
          </cell>
        </row>
        <row r="24">
          <cell r="Z24" t="str">
            <v>Canara Robeco F.O.R.C.E Fund - Direct Plan - Dividend</v>
          </cell>
        </row>
        <row r="25">
          <cell r="Z25" t="str">
            <v>Canara Robeco F.O.R.C.E Fund - Direct Plan - Growth</v>
          </cell>
        </row>
        <row r="26">
          <cell r="Z26" t="str">
            <v>Canara Robeco F.O.R.C.E Fund - Institutional Plan - Growth Option</v>
          </cell>
        </row>
        <row r="27">
          <cell r="Z27" t="str">
            <v>Canara Robeco F.O.R.C.E Fund - Regular Plan - Dividend Option</v>
          </cell>
        </row>
        <row r="28">
          <cell r="Z28" t="str">
            <v>Canara Robeco F.O.R.C.E Fund - Regular Plan - Growth Option</v>
          </cell>
        </row>
        <row r="29">
          <cell r="Z29" t="str">
            <v>Canara Robeco Floating Rate - Regular Plan - DAILY DIVIDEND REINVESTMENT</v>
          </cell>
        </row>
        <row r="30">
          <cell r="Z30" t="str">
            <v>Canara Robeco Floating Rate - Regular Plan - MONTHLY DIVIDEND</v>
          </cell>
        </row>
        <row r="31">
          <cell r="Z31" t="str">
            <v>Canara Robeco Floating Rate - Regular Plan - Weekly Dividend</v>
          </cell>
        </row>
        <row r="32">
          <cell r="Z32" t="str">
            <v>Canara Robeco Floating Rate- Direct Plan - Daily Dividend Reinvestment</v>
          </cell>
        </row>
        <row r="33">
          <cell r="Z33" t="str">
            <v>Canara Robeco Floating Rate- Direct Plan - Weekly Dividend Option</v>
          </cell>
        </row>
        <row r="34">
          <cell r="Z34" t="str">
            <v>Canara Robeco Floating Rate- Regular Plan - DIVIDEND</v>
          </cell>
        </row>
        <row r="35">
          <cell r="Z35" t="str">
            <v>Canara Robeco Floating Rate- Regular Plan - GROWTH</v>
          </cell>
        </row>
        <row r="36">
          <cell r="Z36" t="str">
            <v>Canara Robeco Floating Rate-Direct Plan - Dividend Option</v>
          </cell>
        </row>
        <row r="37">
          <cell r="Z37" t="str">
            <v>Canara Robeco Floating Rate-Direct Plan - Growth Option</v>
          </cell>
        </row>
        <row r="38">
          <cell r="Z38" t="str">
            <v>Canara Robeco Floating Rate-Direct Plan - Monthly Dividend Option</v>
          </cell>
        </row>
        <row r="39">
          <cell r="Z39" t="str">
            <v>Canara Robeco Floating Rate-FORTNIGHTLY DIVIDEND REINVESTMENT</v>
          </cell>
        </row>
        <row r="40">
          <cell r="Z40" t="str">
            <v>Canara Robeco Gilt Advantage Fund - Direct Plan - Dividend Option</v>
          </cell>
        </row>
        <row r="41">
          <cell r="Z41" t="str">
            <v>Canara Robeco Gilt Advantage Fund - Direct Plan - Growth Option</v>
          </cell>
        </row>
        <row r="42">
          <cell r="Z42" t="str">
            <v>Canara Robeco Gilt Advantage Fund - Regular Plan - Dividend</v>
          </cell>
        </row>
        <row r="43">
          <cell r="Z43" t="str">
            <v>Canara Robeco Gilt Advantage Fund - Regular Plan - Growth</v>
          </cell>
        </row>
        <row r="44">
          <cell r="Z44" t="str">
            <v>Canara Robeco Gilt PGS - Regular Plan - Dividend</v>
          </cell>
        </row>
        <row r="45">
          <cell r="Z45" t="str">
            <v>Canara Robeco Gilt PGS - Regular Plan - Growth</v>
          </cell>
        </row>
        <row r="46">
          <cell r="Z46" t="str">
            <v>Canara Robeco Gilt PGS-Direct Plan - Dividend Option</v>
          </cell>
        </row>
        <row r="47">
          <cell r="Z47" t="str">
            <v>Canara Robeco Gilt PGS-Direct Plan - Growth option</v>
          </cell>
        </row>
        <row r="48">
          <cell r="Z48" t="str">
            <v>Canara Robeco Gold Exchange Traded Fund</v>
          </cell>
        </row>
        <row r="49">
          <cell r="Z49" t="str">
            <v>Canara Robeco Gold Savings Fund - Direct Plan - Dividend Option</v>
          </cell>
        </row>
        <row r="50">
          <cell r="Z50" t="str">
            <v>Canara Robeco Gold Savings Fund - Direct Plan - Growth Option</v>
          </cell>
        </row>
        <row r="51">
          <cell r="Z51" t="str">
            <v>Canara Robeco Gold Savings Fund - Regular Plan - Dividend</v>
          </cell>
        </row>
        <row r="52">
          <cell r="Z52" t="str">
            <v>Canara Robeco Gold Savings Fund - Regular Plan - Growth</v>
          </cell>
        </row>
        <row r="53">
          <cell r="Z53" t="str">
            <v>Canara Robeco Income - Regular Plan - Growth</v>
          </cell>
        </row>
        <row r="54">
          <cell r="Z54" t="str">
            <v>Canara Robeco Income - Regular Plan - Quarterly Dividend</v>
          </cell>
        </row>
        <row r="55">
          <cell r="Z55" t="str">
            <v>Canara Robeco Income- Direct Plan - Quarterly Dividend</v>
          </cell>
        </row>
        <row r="56">
          <cell r="Z56" t="str">
            <v>Canara Robeco Income-Bonus option</v>
          </cell>
        </row>
        <row r="57">
          <cell r="Z57" t="str">
            <v>Canara Robeco Income-Direct Plan - Growth Option</v>
          </cell>
        </row>
        <row r="58">
          <cell r="Z58" t="str">
            <v>Canara Robeco InDiGo Fund - Direct Plan - Growth</v>
          </cell>
        </row>
        <row r="59">
          <cell r="Z59" t="str">
            <v>Canara Robeco InDiGo Fund - Direct Plan - Quarterly Dividend</v>
          </cell>
        </row>
        <row r="60">
          <cell r="Z60" t="str">
            <v>Canara Robeco InDiGo Fund - Regular Plan - Growth</v>
          </cell>
        </row>
        <row r="61">
          <cell r="Z61" t="str">
            <v>Canara Robeco InDiGo Fund - Regular Plan - Quarterly Dividend</v>
          </cell>
        </row>
        <row r="62">
          <cell r="Z62" t="str">
            <v>Canara Robeco Infrastructure - Regular Plan - DIVIDEND</v>
          </cell>
        </row>
        <row r="63">
          <cell r="Z63" t="str">
            <v>Canara Robeco Infrastructure - Regular Plan - GROWTH</v>
          </cell>
        </row>
        <row r="64">
          <cell r="Z64" t="str">
            <v>Canara Robeco Infrastructure-Direct Plan - Dividend</v>
          </cell>
        </row>
        <row r="65">
          <cell r="Z65" t="str">
            <v>Canara Robeco Infrastructure-Direct Plan - Growth</v>
          </cell>
        </row>
        <row r="66">
          <cell r="Z66" t="str">
            <v>Canara Robeco Interval Scheme Series2 (Quarterly Plan2) - Regular Plan - Dividend Option</v>
          </cell>
        </row>
        <row r="67">
          <cell r="Z67" t="str">
            <v>Canara Robeco Interval Scheme Series2 (Quarterly Plan2) - Regular Plan - Growth Option</v>
          </cell>
        </row>
        <row r="68">
          <cell r="Z68" t="str">
            <v>Canara Robeco Interval Scheme Series2 (Quarterly Plan2) - Retail Plan - Dividend Option</v>
          </cell>
        </row>
        <row r="69">
          <cell r="Z69" t="str">
            <v>Canara Robeco Interval Scheme Series2 (Quarterly Plan2) - Retail Plan - Growth Option</v>
          </cell>
        </row>
        <row r="70">
          <cell r="Z70" t="str">
            <v>Canara Robeco Large Cap+ Fund - Direct Plan - Dividend</v>
          </cell>
        </row>
        <row r="71">
          <cell r="Z71" t="str">
            <v>Canara Robeco Large Cap+ Fund - Direct Plan - Growth</v>
          </cell>
        </row>
        <row r="72">
          <cell r="Z72" t="str">
            <v>Canara Robeco Large Cap+ Fund - Regular Plan - Dividend</v>
          </cell>
        </row>
        <row r="73">
          <cell r="Z73" t="str">
            <v>Canara Robeco Large Cap+ Fund - Regular Plan - Growth</v>
          </cell>
        </row>
        <row r="74">
          <cell r="Z74" t="str">
            <v>Canara Robeco Liquid- Direct Plan-Growth</v>
          </cell>
        </row>
        <row r="75">
          <cell r="Z75" t="str">
            <v>Canara Robeco Liquid- Direct Plan-Weekly dividend</v>
          </cell>
        </row>
        <row r="76">
          <cell r="Z76" t="str">
            <v>Canara Robeco Liquid- INSTITUTIONAL-Daily Dividend Reinvestment</v>
          </cell>
        </row>
        <row r="77">
          <cell r="Z77" t="str">
            <v>Canara Robeco Liquid- INSTITUTIONAL-Growth</v>
          </cell>
        </row>
        <row r="78">
          <cell r="Z78" t="str">
            <v>Canara Robeco Liquid- INSTITUTIONAL-Weekly dividend</v>
          </cell>
        </row>
        <row r="79">
          <cell r="Z79" t="str">
            <v>Canara Robeco Liquid-Direct Plan-Daily Dividend Reinvestment</v>
          </cell>
        </row>
        <row r="80">
          <cell r="Z80" t="str">
            <v>Canara Robeco Liquid-Direct Plan-Dividend Payout</v>
          </cell>
        </row>
        <row r="81">
          <cell r="Z81" t="str">
            <v>Canara Robeco Liquid-Direct Plan-Monthly Dividend</v>
          </cell>
        </row>
        <row r="82">
          <cell r="Z82" t="str">
            <v>Canara Robeco Liquid-Regular Plan-Daily Div Reinvest.</v>
          </cell>
        </row>
        <row r="83">
          <cell r="Z83" t="str">
            <v>Canara Robeco Liquid-Regular Plan-Fortnightly Div Reinvest.</v>
          </cell>
        </row>
        <row r="84">
          <cell r="Z84" t="str">
            <v>Canara Robeco Liquid-Regular Plan-Growth</v>
          </cell>
        </row>
        <row r="85">
          <cell r="Z85" t="str">
            <v>Canara Robeco Liquid-Regular Plan-Monthly Div Reinvest.</v>
          </cell>
        </row>
        <row r="86">
          <cell r="Z86" t="str">
            <v>Canara Robeco Liquid-Regular Plan-Weekly Div Reinvest.</v>
          </cell>
        </row>
        <row r="87">
          <cell r="Z87" t="str">
            <v>Canara Robeco Liquid-Retail-DRI</v>
          </cell>
        </row>
        <row r="88">
          <cell r="Z88" t="str">
            <v>Canara Robeco Liquid-Retail-Fortnightly Div Reinvest</v>
          </cell>
        </row>
        <row r="89">
          <cell r="Z89" t="str">
            <v>Canara Robeco Liquid-Retail-Growth</v>
          </cell>
        </row>
        <row r="90">
          <cell r="Z90" t="str">
            <v>Canara Robeco Liquid-Retail-Monthly Div Reinvest</v>
          </cell>
        </row>
        <row r="91">
          <cell r="Z91" t="str">
            <v>Canara Robeco Liquid-Retail-Weekly Div Reinvest</v>
          </cell>
        </row>
        <row r="92">
          <cell r="Z92" t="str">
            <v>Canara Robeco Monthly Income Plan - Direct Plan - Monthly Dividend Option</v>
          </cell>
        </row>
        <row r="93">
          <cell r="Z93" t="str">
            <v>Canara Robeco Monthly Income Plan - Direct Plan - Quarterly Dividend Option</v>
          </cell>
        </row>
        <row r="94">
          <cell r="Z94" t="str">
            <v>Canara Robeco Monthly Income Plan - Regular Plan - Growth</v>
          </cell>
        </row>
        <row r="95">
          <cell r="Z95" t="str">
            <v>Canara Robeco Monthly Income Plan - Regular Plan - Monthly Dividend</v>
          </cell>
        </row>
        <row r="96">
          <cell r="Z96" t="str">
            <v>Canara Robeco Monthly Income Plan - Regular Plan - Quarterly Dividend</v>
          </cell>
        </row>
        <row r="97">
          <cell r="Z97" t="str">
            <v>Canara Robeco Monthly Income Plan-Direct Plan - Growth Option</v>
          </cell>
        </row>
        <row r="98">
          <cell r="Z98" t="str">
            <v>Canara Robeco Nifty Index - Regular Plan - Dividend</v>
          </cell>
        </row>
        <row r="99">
          <cell r="Z99" t="str">
            <v>Canara Robeco Nifty Index - Regular Plan - Growth</v>
          </cell>
        </row>
        <row r="100">
          <cell r="Z100" t="str">
            <v>Canara Robeco Nifty Index-Direct Plan - Dividend</v>
          </cell>
        </row>
        <row r="101">
          <cell r="Z101" t="str">
            <v>Canara Robeco Nifty Index-Direct Plan - Growth</v>
          </cell>
        </row>
        <row r="102">
          <cell r="Z102" t="str">
            <v>Canara Robeco Short Term Fund- Direct Plan - Growth</v>
          </cell>
        </row>
        <row r="103">
          <cell r="Z103" t="str">
            <v>Canara Robeco Short Term Fund- Direct Plan - Monthly Dividend</v>
          </cell>
        </row>
        <row r="104">
          <cell r="Z104" t="str">
            <v>Canara Robeco Short Term Fund- Direct Plan - Weekly Dividend</v>
          </cell>
        </row>
        <row r="105">
          <cell r="Z105" t="str">
            <v>Canara Robeco Short Term Fund- Institutional Plan - Growth</v>
          </cell>
        </row>
        <row r="106">
          <cell r="Z106" t="str">
            <v>Canara Robeco Short Term Fund- Institutional Plan - Monthly Dividend</v>
          </cell>
        </row>
        <row r="107">
          <cell r="Z107" t="str">
            <v>Canara Robeco Short Term Fund- Institutional Plan - Weekly Dividend</v>
          </cell>
        </row>
        <row r="108">
          <cell r="Z108" t="str">
            <v>Canara Robeco Short Term Fund- Regular Plan - Growth</v>
          </cell>
        </row>
        <row r="109">
          <cell r="Z109" t="str">
            <v>Canara Robeco Short Term Fund- Regular Plan - Monthly Dividend</v>
          </cell>
        </row>
        <row r="110">
          <cell r="Z110" t="str">
            <v>Canara Robeco Short Term Fund- Regular Plan - Weekly Dividend</v>
          </cell>
        </row>
        <row r="111">
          <cell r="Z111" t="str">
            <v>Canara Robeco Treasury Advantage Fund - Direct Plan- Daily Dividend Reinvestment</v>
          </cell>
        </row>
        <row r="112">
          <cell r="Z112" t="str">
            <v>Canara Robeco Treasury Advantage Fund - Direct Plan- Dividend Payout</v>
          </cell>
        </row>
        <row r="113">
          <cell r="Z113" t="str">
            <v>Canara Robeco Treasury Advantage Fund - Direct Plan- Growth option</v>
          </cell>
        </row>
        <row r="114">
          <cell r="Z114" t="str">
            <v>Canara Robeco Treasury Advantage Fund - Direct Plan- Monthly Dividend</v>
          </cell>
        </row>
        <row r="115">
          <cell r="Z115" t="str">
            <v>Canara Robeco Treasury Advantage Fund - Direct Plan- Weekly Dividend</v>
          </cell>
        </row>
        <row r="116">
          <cell r="Z116" t="str">
            <v>Canara Robeco Treasury Advantage Fund - Institutional Plan- Daily Dividend Reinvestment Option</v>
          </cell>
        </row>
        <row r="117">
          <cell r="Z117" t="str">
            <v>Canara Robeco Treasury Advantage Fund - Institutional Plan- Growth option</v>
          </cell>
        </row>
        <row r="118">
          <cell r="Z118" t="str">
            <v>Canara Robeco Treasury Advantage Fund - Institutional Plan- Monthly Div Reinvest</v>
          </cell>
        </row>
        <row r="119">
          <cell r="Z119" t="str">
            <v>Canara Robeco Treasury Advantage Fund - Institutional Plan- Weekly Dividend Reinvestment option</v>
          </cell>
        </row>
        <row r="120">
          <cell r="Z120" t="str">
            <v>Canara Robeco Treasury Advantage Fund - Regular Plan - Growth</v>
          </cell>
        </row>
        <row r="121">
          <cell r="Z121" t="str">
            <v>Canara Robeco Treasury Advantage Fund - Regular Plan- Daily Div Reinvest</v>
          </cell>
        </row>
        <row r="122">
          <cell r="Z122" t="str">
            <v>Canara Robeco Treasury Advantage Fund - Regular Plan- Fortnightly Div Reinvest</v>
          </cell>
        </row>
        <row r="123">
          <cell r="Z123" t="str">
            <v>Canara Robeco Treasury Advantage Fund - Regular Plan- Monthly Dividend</v>
          </cell>
        </row>
        <row r="124">
          <cell r="Z124" t="str">
            <v>Canara Robeco Treasury Advantage Fund - Regular Plan- Weekly Div Reinvest</v>
          </cell>
        </row>
        <row r="125">
          <cell r="Z125" t="str">
            <v>Canara Robeco Treasury Advantage Fund - Retail Plan- Daily Dividend Reinvestment Option</v>
          </cell>
        </row>
        <row r="126">
          <cell r="Z126" t="str">
            <v>Canara Robeco Treasury Advantage Fund - Retail Plan- Fortnightly Div Reinvest</v>
          </cell>
        </row>
        <row r="127">
          <cell r="Z127" t="str">
            <v>Canara Robeco Treasury Advantage Fund - Retail Plan- Growth Option</v>
          </cell>
        </row>
        <row r="128">
          <cell r="Z128" t="str">
            <v>Canara Robeco Treasury Advantage Fund - Retail Plan- Income option</v>
          </cell>
        </row>
        <row r="129">
          <cell r="Z129" t="str">
            <v>Canara Robeco Treasury Advantage Fund - Retail Plan- Monthly Div Reinvest</v>
          </cell>
        </row>
        <row r="130">
          <cell r="Z130" t="str">
            <v>Canara Robeco Treasury Advantage Fund - Retail Plan- Weekly Div Reinvest</v>
          </cell>
        </row>
        <row r="131">
          <cell r="Z131" t="str">
            <v>Canara Robeco Yield Advantage Fund - Direct Plan - Growth</v>
          </cell>
        </row>
        <row r="132">
          <cell r="Z132" t="str">
            <v>Canara Robeco Yield Advantage Fund - Direct Plan - Monthly Dividend</v>
          </cell>
        </row>
        <row r="133">
          <cell r="Z133" t="str">
            <v>Canara Robeco Yield Advantage Fund - Direct Plan - Quarterly Dividend</v>
          </cell>
        </row>
        <row r="134">
          <cell r="Z134" t="str">
            <v>Canara Robeco Yield Advantage Fund - Regular Plan - Growth</v>
          </cell>
        </row>
        <row r="135">
          <cell r="Z135" t="str">
            <v>Canara Robeco Yield Advantage Fund - Regular Plan - Monthly Dividend</v>
          </cell>
        </row>
        <row r="136">
          <cell r="Z136" t="str">
            <v>Canara Robeco Yield Advantage Fund - Regular Plan - Quarterly Dividend</v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9"/>
  <sheetViews>
    <sheetView tabSelected="1" zoomScale="220" zoomScaleNormal="220" workbookViewId="0">
      <selection activeCell="A6" sqref="A6"/>
    </sheetView>
  </sheetViews>
  <sheetFormatPr defaultRowHeight="14.4"/>
  <cols>
    <col min="1" max="1" width="56.21875" customWidth="1"/>
    <col min="2" max="2" width="11.5546875" bestFit="1" customWidth="1"/>
    <col min="3" max="3" width="13" style="4" bestFit="1" customWidth="1"/>
    <col min="5" max="5" width="11" bestFit="1" customWidth="1"/>
  </cols>
  <sheetData>
    <row r="1" spans="1:8" ht="15.6">
      <c r="A1" s="60" t="s">
        <v>72</v>
      </c>
      <c r="B1" s="61"/>
      <c r="C1" s="62"/>
      <c r="D1" s="1"/>
      <c r="E1" s="1"/>
      <c r="F1" s="1"/>
      <c r="G1" s="1"/>
      <c r="H1" s="1"/>
    </row>
    <row r="2" spans="1:8">
      <c r="A2" s="63" t="s">
        <v>30</v>
      </c>
      <c r="B2" s="64">
        <v>25000</v>
      </c>
      <c r="C2" s="65"/>
      <c r="D2" s="1"/>
      <c r="E2" s="1"/>
      <c r="F2" s="1"/>
      <c r="G2" s="1"/>
      <c r="H2" s="1"/>
    </row>
    <row r="3" spans="1:8">
      <c r="A3" s="63" t="s">
        <v>31</v>
      </c>
      <c r="B3" s="64">
        <v>25000</v>
      </c>
      <c r="C3" s="65"/>
      <c r="D3" s="1"/>
      <c r="E3" s="1"/>
      <c r="F3" s="1"/>
      <c r="G3" s="1"/>
      <c r="H3" s="1"/>
    </row>
    <row r="4" spans="1:8">
      <c r="A4" s="63" t="s">
        <v>32</v>
      </c>
      <c r="B4" s="66">
        <f>((12*B2)+B3)/12</f>
        <v>27083.333333333332</v>
      </c>
      <c r="C4" s="65"/>
      <c r="D4" s="1"/>
      <c r="E4" s="1"/>
      <c r="F4" s="1"/>
      <c r="G4" s="1"/>
      <c r="H4" s="1"/>
    </row>
    <row r="5" spans="1:8">
      <c r="A5" s="63" t="s">
        <v>33</v>
      </c>
      <c r="B5" s="67">
        <v>8</v>
      </c>
      <c r="C5" s="68"/>
      <c r="D5" s="1"/>
      <c r="E5" s="1"/>
      <c r="F5" s="1"/>
      <c r="G5" s="1"/>
      <c r="H5" s="1"/>
    </row>
    <row r="6" spans="1:8">
      <c r="A6" s="63" t="s">
        <v>34</v>
      </c>
      <c r="B6" s="69">
        <v>35</v>
      </c>
      <c r="C6" s="50"/>
      <c r="D6" s="1"/>
      <c r="E6" s="1"/>
      <c r="F6" s="1"/>
      <c r="G6" s="1"/>
      <c r="H6" s="1"/>
    </row>
    <row r="7" spans="1:8">
      <c r="A7" s="63" t="s">
        <v>35</v>
      </c>
      <c r="B7" s="69">
        <v>60</v>
      </c>
      <c r="C7" s="50"/>
      <c r="D7" s="1"/>
      <c r="E7" s="1"/>
      <c r="F7" s="1"/>
      <c r="G7" s="1"/>
      <c r="H7" s="1"/>
    </row>
    <row r="8" spans="1:8">
      <c r="A8" s="63" t="s">
        <v>36</v>
      </c>
      <c r="B8" s="69">
        <v>80</v>
      </c>
      <c r="C8" s="50"/>
      <c r="D8" s="1"/>
      <c r="E8" s="1"/>
      <c r="F8" s="1"/>
      <c r="G8" s="1"/>
      <c r="H8" s="1"/>
    </row>
    <row r="9" spans="1:8">
      <c r="A9" s="63" t="s">
        <v>37</v>
      </c>
      <c r="B9" s="70">
        <f>B7-B6</f>
        <v>25</v>
      </c>
      <c r="C9" s="50"/>
      <c r="D9" s="1"/>
      <c r="E9" s="1"/>
      <c r="F9" s="1"/>
      <c r="G9" s="1"/>
      <c r="H9" s="1"/>
    </row>
    <row r="10" spans="1:8">
      <c r="A10" s="63" t="s">
        <v>38</v>
      </c>
      <c r="B10" s="66">
        <f>B4*(1+B5/100)^B9</f>
        <v>185479.53656427338</v>
      </c>
      <c r="C10" s="71"/>
      <c r="D10" s="1"/>
      <c r="E10" s="1"/>
      <c r="F10" s="1"/>
      <c r="G10" s="1"/>
      <c r="H10" s="1"/>
    </row>
    <row r="11" spans="1:8">
      <c r="A11" s="63" t="s">
        <v>39</v>
      </c>
      <c r="B11" s="72">
        <f>B8-B7</f>
        <v>20</v>
      </c>
      <c r="C11" s="50"/>
      <c r="D11" s="1"/>
      <c r="E11" s="1"/>
      <c r="F11" s="73"/>
      <c r="G11" s="1"/>
      <c r="H11" s="1"/>
    </row>
    <row r="12" spans="1:8">
      <c r="A12" s="63" t="s">
        <v>40</v>
      </c>
      <c r="B12" s="67">
        <v>8</v>
      </c>
      <c r="C12" s="68"/>
      <c r="D12" s="1"/>
      <c r="E12" s="1"/>
      <c r="F12" s="1"/>
      <c r="G12" s="1"/>
      <c r="H12" s="1"/>
    </row>
    <row r="13" spans="1:8">
      <c r="A13" s="63" t="s">
        <v>41</v>
      </c>
      <c r="B13" s="67">
        <v>8</v>
      </c>
      <c r="C13" s="68"/>
      <c r="D13" s="1"/>
      <c r="E13" s="1"/>
      <c r="F13" s="1"/>
      <c r="G13" s="1"/>
      <c r="H13" s="1"/>
    </row>
    <row r="14" spans="1:8">
      <c r="A14" t="s">
        <v>42</v>
      </c>
      <c r="B14" s="74"/>
      <c r="C14" s="50"/>
      <c r="D14" s="1"/>
      <c r="E14" s="1"/>
      <c r="F14" s="1"/>
      <c r="G14" s="1"/>
      <c r="H14" s="1"/>
    </row>
    <row r="15" spans="1:8">
      <c r="A15" s="75" t="s">
        <v>43</v>
      </c>
      <c r="B15" s="76">
        <f>PV((1+((B13/100)))/(1+(B12/100))-1,B11,-12*B10,,1)</f>
        <v>44515088.775425613</v>
      </c>
      <c r="C15" s="71"/>
      <c r="D15" s="1"/>
      <c r="E15" s="1"/>
      <c r="F15" s="1"/>
      <c r="G15" s="1"/>
      <c r="H15" s="1"/>
    </row>
    <row r="16" spans="1:8">
      <c r="A16" s="77" t="s">
        <v>44</v>
      </c>
      <c r="B16" s="78"/>
      <c r="C16" s="71"/>
      <c r="D16" s="1"/>
      <c r="E16" s="1"/>
      <c r="F16" s="1"/>
      <c r="G16" s="1"/>
      <c r="H16" s="1"/>
    </row>
    <row r="17" spans="1:8">
      <c r="A17" s="63" t="s">
        <v>45</v>
      </c>
      <c r="B17" s="67">
        <v>14</v>
      </c>
      <c r="C17" s="68"/>
      <c r="D17" s="1"/>
      <c r="E17" s="1"/>
      <c r="F17" s="1"/>
      <c r="G17" s="1"/>
      <c r="H17" s="1"/>
    </row>
    <row r="18" spans="1:8">
      <c r="A18" s="63" t="s">
        <v>46</v>
      </c>
      <c r="B18" s="67">
        <v>6</v>
      </c>
      <c r="C18" s="68" t="s">
        <v>47</v>
      </c>
      <c r="D18" s="1"/>
      <c r="E18" s="1"/>
      <c r="F18" s="1"/>
      <c r="G18" s="1"/>
      <c r="H18" s="1"/>
    </row>
    <row r="19" spans="1:8">
      <c r="A19" s="63" t="s">
        <v>48</v>
      </c>
      <c r="B19" s="67">
        <v>8</v>
      </c>
      <c r="C19" s="68" t="s">
        <v>49</v>
      </c>
      <c r="D19" s="1"/>
      <c r="E19" s="1"/>
      <c r="F19" s="1"/>
      <c r="G19" s="1"/>
      <c r="H19" s="1"/>
    </row>
    <row r="20" spans="1:8">
      <c r="A20" s="79" t="s">
        <v>50</v>
      </c>
      <c r="B20" s="80"/>
      <c r="C20" s="81" t="s">
        <v>51</v>
      </c>
      <c r="D20" s="1"/>
      <c r="E20" s="1"/>
      <c r="F20" s="1"/>
      <c r="G20" s="1"/>
      <c r="H20" s="1"/>
    </row>
    <row r="21" spans="1:8">
      <c r="A21" s="63" t="s">
        <v>52</v>
      </c>
      <c r="B21" s="82">
        <v>100000</v>
      </c>
      <c r="C21" s="83">
        <f>(B21*(1+B17/100)^Retirement!$B$9)</f>
        <v>2646191.5812336383</v>
      </c>
      <c r="D21" s="1"/>
      <c r="E21" s="1"/>
      <c r="F21" s="1"/>
      <c r="G21" s="1"/>
      <c r="H21" s="1"/>
    </row>
    <row r="22" spans="1:8">
      <c r="A22" s="63" t="s">
        <v>53</v>
      </c>
      <c r="B22" s="82">
        <v>300000</v>
      </c>
      <c r="C22" s="83">
        <f>(B22*(1+B18/100)^Retirement!$B$9)</f>
        <v>1287561.2159230465</v>
      </c>
      <c r="D22" s="1"/>
      <c r="E22" s="1"/>
      <c r="F22" s="1"/>
      <c r="G22" s="1"/>
      <c r="H22" s="1"/>
    </row>
    <row r="23" spans="1:8">
      <c r="A23" s="63" t="s">
        <v>54</v>
      </c>
      <c r="B23" s="82">
        <v>300000</v>
      </c>
      <c r="C23" s="83">
        <f>(B23*(1+B19/100)^Retirement!$B$9)</f>
        <v>2054542.5588657975</v>
      </c>
      <c r="D23" s="1"/>
      <c r="E23" s="84"/>
      <c r="F23" s="1"/>
      <c r="G23" s="1"/>
      <c r="H23" s="1"/>
    </row>
    <row r="24" spans="1:8">
      <c r="A24" s="63" t="s">
        <v>55</v>
      </c>
      <c r="B24" s="82">
        <v>500000</v>
      </c>
      <c r="C24" s="83">
        <f>B24</f>
        <v>500000</v>
      </c>
      <c r="D24" s="1"/>
      <c r="E24" s="1"/>
      <c r="F24" s="1"/>
      <c r="G24" s="1"/>
      <c r="H24" s="1"/>
    </row>
    <row r="25" spans="1:8">
      <c r="A25" s="63" t="s">
        <v>73</v>
      </c>
      <c r="B25" s="82">
        <v>8000</v>
      </c>
      <c r="C25" s="83">
        <f>(12*B25*((1+B27%+0.000001%)^B9-(1+B26%)^B9)/(0.000001%+B27%-B26%))</f>
        <v>11078786.19704021</v>
      </c>
      <c r="D25" s="1" t="s">
        <v>74</v>
      </c>
      <c r="E25" s="1"/>
      <c r="F25" s="1"/>
      <c r="G25" s="1"/>
      <c r="H25" s="1"/>
    </row>
    <row r="26" spans="1:8">
      <c r="A26" s="63" t="s">
        <v>56</v>
      </c>
      <c r="B26" s="67">
        <v>5</v>
      </c>
      <c r="C26" s="68"/>
      <c r="D26" s="1"/>
      <c r="E26" s="1"/>
      <c r="F26" s="1"/>
      <c r="G26" s="1"/>
      <c r="H26" s="1"/>
    </row>
    <row r="27" spans="1:8">
      <c r="A27" s="63" t="s">
        <v>57</v>
      </c>
      <c r="B27" s="85">
        <v>8</v>
      </c>
      <c r="C27" s="68"/>
      <c r="D27" s="1"/>
      <c r="E27" s="1"/>
      <c r="F27" s="1"/>
      <c r="G27" s="1"/>
      <c r="H27" s="1"/>
    </row>
    <row r="28" spans="1:8">
      <c r="A28" s="86" t="s">
        <v>58</v>
      </c>
      <c r="B28" s="87">
        <f>Retirement!B15-SUM(C21:C25)</f>
        <v>26948007.222362921</v>
      </c>
      <c r="C28" s="88"/>
      <c r="D28" s="1"/>
      <c r="E28" s="1"/>
      <c r="F28" s="1"/>
      <c r="G28" s="1"/>
      <c r="H28" s="1"/>
    </row>
    <row r="29" spans="1:8" hidden="1">
      <c r="A29" s="89"/>
      <c r="B29" s="90"/>
      <c r="C29" s="91"/>
      <c r="D29" s="1"/>
      <c r="E29" s="1"/>
      <c r="F29" s="1"/>
      <c r="G29" s="1"/>
      <c r="H29" s="1"/>
    </row>
    <row r="30" spans="1:8" hidden="1">
      <c r="A30" s="94"/>
      <c r="B30" s="95"/>
      <c r="C30" s="91"/>
      <c r="D30" s="1"/>
      <c r="E30" s="1"/>
      <c r="F30" s="1"/>
      <c r="G30" s="1"/>
      <c r="H30" s="1"/>
    </row>
    <row r="31" spans="1:8">
      <c r="A31" s="50"/>
      <c r="B31" s="50"/>
      <c r="C31" s="50"/>
      <c r="D31" s="1"/>
      <c r="E31" s="1"/>
      <c r="F31" s="1"/>
      <c r="G31" s="1"/>
      <c r="H31" s="1"/>
    </row>
    <row r="32" spans="1:8">
      <c r="A32" s="50"/>
      <c r="B32" s="50"/>
      <c r="C32" s="96"/>
      <c r="D32" s="1"/>
      <c r="E32" s="1"/>
      <c r="F32" s="1"/>
      <c r="G32" s="1"/>
      <c r="H32" s="1"/>
    </row>
    <row r="33" spans="1:8">
      <c r="A33" s="4"/>
      <c r="B33" s="97"/>
      <c r="C33" s="98"/>
      <c r="D33" s="1"/>
      <c r="E33" s="1"/>
      <c r="F33" s="1"/>
      <c r="G33" s="1"/>
      <c r="H33" s="1"/>
    </row>
    <row r="34" spans="1:8">
      <c r="A34" s="4"/>
      <c r="B34" s="97"/>
      <c r="C34" s="98"/>
      <c r="D34" s="1"/>
      <c r="E34" s="1"/>
      <c r="F34" s="1"/>
      <c r="G34" s="1"/>
      <c r="H34" s="1"/>
    </row>
    <row r="35" spans="1:8">
      <c r="A35" s="4"/>
      <c r="B35" s="97"/>
      <c r="C35" s="98"/>
      <c r="D35" s="1"/>
      <c r="E35" s="1"/>
      <c r="F35" s="1"/>
      <c r="G35" s="1"/>
      <c r="H35" s="1"/>
    </row>
    <row r="36" spans="1:8">
      <c r="A36" s="4"/>
      <c r="B36" s="99"/>
      <c r="C36" s="92"/>
      <c r="D36" s="1"/>
      <c r="E36" s="1"/>
      <c r="F36" s="1"/>
      <c r="G36" s="1"/>
      <c r="H36" s="1"/>
    </row>
    <row r="37" spans="1:8">
      <c r="A37" s="4"/>
      <c r="B37" s="97"/>
      <c r="C37" s="93"/>
      <c r="D37" s="1"/>
      <c r="E37" s="1"/>
      <c r="F37" s="1"/>
      <c r="G37" s="1"/>
      <c r="H37" s="1"/>
    </row>
    <row r="38" spans="1:8">
      <c r="A38" s="4"/>
      <c r="B38" s="91"/>
      <c r="C38" s="71"/>
      <c r="D38" s="1"/>
      <c r="E38" s="1"/>
      <c r="F38" s="1"/>
      <c r="G38" s="1"/>
      <c r="H38" s="1"/>
    </row>
    <row r="39" spans="1:8">
      <c r="A39" s="100"/>
      <c r="B39" s="50"/>
      <c r="C39" s="101"/>
      <c r="D39" s="1"/>
      <c r="E39" s="1"/>
      <c r="F39" s="1"/>
      <c r="G39" s="1"/>
      <c r="H39" s="1"/>
    </row>
    <row r="40" spans="1:8">
      <c r="A40" s="4"/>
      <c r="B40" s="91"/>
      <c r="C40" s="102"/>
      <c r="D40" s="1"/>
      <c r="E40" s="1"/>
      <c r="F40" s="1"/>
      <c r="G40" s="1"/>
      <c r="H40" s="1"/>
    </row>
    <row r="41" spans="1:8">
      <c r="A41" s="4"/>
      <c r="B41" s="91"/>
      <c r="C41" s="102"/>
      <c r="D41" s="1"/>
      <c r="E41" s="1"/>
      <c r="F41" s="1"/>
      <c r="G41" s="1"/>
      <c r="H41" s="1"/>
    </row>
    <row r="42" spans="1:8">
      <c r="A42" s="4"/>
      <c r="B42" s="91"/>
      <c r="C42" s="102"/>
      <c r="D42" s="1"/>
      <c r="E42" s="1"/>
      <c r="F42" s="1"/>
      <c r="G42" s="1"/>
      <c r="H42" s="1"/>
    </row>
    <row r="43" spans="1:8">
      <c r="A43" s="4"/>
      <c r="B43" s="4"/>
      <c r="D43" s="1"/>
      <c r="E43" s="1"/>
      <c r="F43" s="1"/>
      <c r="G43" s="1"/>
      <c r="H43" s="1"/>
    </row>
    <row r="44" spans="1:8">
      <c r="A44" s="1"/>
      <c r="D44" s="1"/>
      <c r="E44" s="1"/>
      <c r="F44" s="1"/>
      <c r="G44" s="1"/>
      <c r="H44" s="1"/>
    </row>
    <row r="45" spans="1:8">
      <c r="A45" s="1"/>
      <c r="B45" s="1"/>
      <c r="D45" s="1"/>
      <c r="E45" s="1"/>
      <c r="F45" s="1"/>
      <c r="G45" s="1"/>
      <c r="H45" s="1"/>
    </row>
    <row r="46" spans="1:8">
      <c r="A46" s="1"/>
      <c r="B46" s="1"/>
      <c r="D46" s="1"/>
      <c r="E46" s="1"/>
      <c r="F46" s="1"/>
      <c r="G46" s="1"/>
      <c r="H46" s="1"/>
    </row>
    <row r="47" spans="1:8">
      <c r="A47" s="1"/>
      <c r="B47" s="1"/>
      <c r="D47" s="1"/>
      <c r="E47" s="1"/>
      <c r="F47" s="1"/>
      <c r="G47" s="1"/>
      <c r="H47" s="1"/>
    </row>
    <row r="48" spans="1:8">
      <c r="A48" s="1"/>
      <c r="B48" s="1"/>
      <c r="D48" s="1"/>
      <c r="E48" s="1"/>
      <c r="F48" s="1"/>
      <c r="G48" s="1"/>
      <c r="H48" s="1"/>
    </row>
    <row r="49" spans="1:8">
      <c r="A49" s="1"/>
      <c r="B49" s="1"/>
      <c r="D49" s="1"/>
      <c r="E49" s="1"/>
      <c r="F49" s="1"/>
      <c r="G49" s="1"/>
      <c r="H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AJ65"/>
  <sheetViews>
    <sheetView topLeftCell="A7" zoomScale="160" zoomScaleNormal="160" workbookViewId="0">
      <pane xSplit="1" topLeftCell="B1" activePane="topRight" state="frozen"/>
      <selection pane="topRight" activeCell="H3" sqref="H3"/>
    </sheetView>
  </sheetViews>
  <sheetFormatPr defaultColWidth="8.88671875" defaultRowHeight="14.4"/>
  <cols>
    <col min="1" max="1" width="45.5546875" style="31" customWidth="1"/>
    <col min="2" max="2" width="11.5546875" style="31" customWidth="1"/>
    <col min="3" max="3" width="0.6640625" style="59" customWidth="1"/>
    <col min="4" max="4" width="10.33203125" style="31" customWidth="1"/>
    <col min="5" max="5" width="0.6640625" style="59" customWidth="1"/>
    <col min="6" max="6" width="10.33203125" style="31" customWidth="1"/>
    <col min="7" max="7" width="0.6640625" style="59" customWidth="1"/>
    <col min="8" max="8" width="10" style="31" bestFit="1" customWidth="1"/>
    <col min="9" max="9" width="0.6640625" style="59" customWidth="1"/>
    <col min="10" max="10" width="11" style="31" customWidth="1"/>
    <col min="11" max="11" width="0.6640625" style="59" customWidth="1"/>
    <col min="20" max="26" width="8.88671875" style="31"/>
    <col min="27" max="36" width="8.88671875" style="31" customWidth="1"/>
    <col min="37" max="16384" width="8.88671875" style="31"/>
  </cols>
  <sheetData>
    <row r="1" spans="1:36" ht="28.8">
      <c r="A1" s="106" t="s">
        <v>12</v>
      </c>
      <c r="B1" s="107" t="s">
        <v>13</v>
      </c>
      <c r="C1" s="108"/>
      <c r="D1" s="109" t="s">
        <v>14</v>
      </c>
      <c r="E1" s="108"/>
      <c r="F1" s="109" t="s">
        <v>15</v>
      </c>
      <c r="G1" s="108"/>
      <c r="H1" s="109" t="s">
        <v>16</v>
      </c>
      <c r="I1" s="108"/>
      <c r="J1" s="109" t="s">
        <v>17</v>
      </c>
      <c r="K1" s="29"/>
      <c r="L1" s="1"/>
      <c r="M1" s="1"/>
      <c r="N1" s="1"/>
      <c r="O1" s="1"/>
      <c r="P1" s="1"/>
      <c r="Q1" s="1"/>
      <c r="R1" s="1"/>
      <c r="S1" s="1"/>
      <c r="T1" s="30"/>
      <c r="U1" s="30"/>
      <c r="V1" s="30"/>
      <c r="W1" s="30"/>
      <c r="AA1" s="32" t="s">
        <v>18</v>
      </c>
      <c r="AB1" s="28">
        <v>0</v>
      </c>
      <c r="AC1" s="33"/>
      <c r="AD1" s="28">
        <v>0</v>
      </c>
      <c r="AE1" s="33"/>
      <c r="AF1" s="28">
        <v>0</v>
      </c>
      <c r="AG1" s="33"/>
      <c r="AH1" s="28">
        <v>0</v>
      </c>
      <c r="AI1" s="33"/>
      <c r="AJ1" s="28">
        <v>0</v>
      </c>
    </row>
    <row r="2" spans="1:36">
      <c r="A2" s="26" t="s">
        <v>19</v>
      </c>
      <c r="B2" s="28">
        <v>16</v>
      </c>
      <c r="C2" s="29"/>
      <c r="D2" s="28">
        <v>12</v>
      </c>
      <c r="E2" s="29"/>
      <c r="F2" s="28">
        <v>16</v>
      </c>
      <c r="G2" s="29"/>
      <c r="H2" s="28">
        <v>20</v>
      </c>
      <c r="I2" s="29"/>
      <c r="J2" s="28">
        <v>22</v>
      </c>
      <c r="K2" s="29"/>
      <c r="L2" s="1"/>
      <c r="M2" s="1"/>
      <c r="N2" s="1"/>
      <c r="O2" s="1"/>
      <c r="P2" s="1"/>
      <c r="Q2" s="1"/>
      <c r="R2" s="1"/>
      <c r="S2" s="1"/>
      <c r="T2" s="30"/>
      <c r="U2" s="30"/>
      <c r="V2" s="30"/>
      <c r="W2" s="30"/>
      <c r="AA2" s="32" t="s">
        <v>20</v>
      </c>
      <c r="AB2" s="34">
        <f>B2-AB1</f>
        <v>16</v>
      </c>
      <c r="AC2" s="33"/>
      <c r="AD2" s="34">
        <f>D2-AD1</f>
        <v>12</v>
      </c>
      <c r="AE2" s="33"/>
      <c r="AF2" s="34">
        <f>F2-AF1</f>
        <v>16</v>
      </c>
      <c r="AG2" s="33"/>
      <c r="AH2" s="34">
        <f>H2-AH1</f>
        <v>20</v>
      </c>
      <c r="AI2" s="33"/>
      <c r="AJ2" s="34">
        <f>J2-AJ1</f>
        <v>22</v>
      </c>
    </row>
    <row r="3" spans="1:36">
      <c r="A3" s="26" t="s">
        <v>21</v>
      </c>
      <c r="B3" s="35">
        <v>2500000</v>
      </c>
      <c r="C3" s="37"/>
      <c r="D3" s="36">
        <v>2500000</v>
      </c>
      <c r="E3" s="37"/>
      <c r="F3" s="36">
        <v>1000000</v>
      </c>
      <c r="G3" s="37"/>
      <c r="H3" s="36">
        <v>1000000</v>
      </c>
      <c r="I3" s="37"/>
      <c r="J3" s="36">
        <v>2000000</v>
      </c>
      <c r="K3" s="37"/>
      <c r="L3" s="1"/>
      <c r="M3" s="1"/>
      <c r="N3" s="1"/>
      <c r="O3" s="1"/>
      <c r="P3" s="1"/>
      <c r="Q3" s="1"/>
      <c r="R3" s="1"/>
      <c r="S3" s="1"/>
      <c r="T3" s="30"/>
      <c r="U3" s="30"/>
      <c r="V3" s="30"/>
      <c r="W3" s="30"/>
      <c r="AA3" s="38" t="s">
        <v>22</v>
      </c>
      <c r="AB3" s="39">
        <v>25</v>
      </c>
      <c r="AC3" s="40"/>
      <c r="AD3" s="39" t="s">
        <v>23</v>
      </c>
    </row>
    <row r="4" spans="1:36">
      <c r="A4" s="26" t="s">
        <v>24</v>
      </c>
      <c r="B4" s="41">
        <v>0.1</v>
      </c>
      <c r="C4" s="37"/>
      <c r="D4" s="42">
        <v>0.1</v>
      </c>
      <c r="E4" s="37"/>
      <c r="F4" s="42">
        <v>0.1</v>
      </c>
      <c r="G4" s="37"/>
      <c r="H4" s="42">
        <v>0.1</v>
      </c>
      <c r="I4" s="37"/>
      <c r="J4" s="42">
        <v>0.1</v>
      </c>
      <c r="K4" s="37"/>
      <c r="L4" s="1"/>
      <c r="M4" s="1"/>
      <c r="N4" s="1"/>
      <c r="O4" s="1"/>
      <c r="P4" s="1"/>
      <c r="Q4" s="1"/>
      <c r="R4" s="1"/>
      <c r="S4" s="1"/>
      <c r="T4" s="30"/>
      <c r="U4" s="30"/>
      <c r="V4" s="30"/>
      <c r="W4" s="30"/>
      <c r="AB4" s="31">
        <f>IF(B2&gt;=AB3,1,IF(D2&gt;=AB3,1,IF(F2&gt;=AB3,1,IF(H2&gt;=AB3,1,IF(J2&gt;=AB3,1,0)))))</f>
        <v>0</v>
      </c>
    </row>
    <row r="5" spans="1:36">
      <c r="A5" s="26" t="s">
        <v>25</v>
      </c>
      <c r="B5" s="41">
        <v>0.12</v>
      </c>
      <c r="C5" s="37"/>
      <c r="D5" s="41">
        <v>0.12</v>
      </c>
      <c r="E5" s="37"/>
      <c r="F5" s="41">
        <v>0.12</v>
      </c>
      <c r="G5" s="37"/>
      <c r="H5" s="41">
        <v>0.12</v>
      </c>
      <c r="I5" s="37"/>
      <c r="J5" s="41">
        <v>0.12</v>
      </c>
      <c r="K5" s="37"/>
      <c r="L5" s="1"/>
      <c r="M5" s="1"/>
      <c r="N5" s="1"/>
      <c r="O5" s="1"/>
      <c r="P5" s="1"/>
      <c r="Q5" s="1"/>
      <c r="R5" s="1"/>
      <c r="S5" s="1"/>
      <c r="T5" s="30"/>
      <c r="U5" s="30"/>
      <c r="V5" s="30"/>
      <c r="W5" s="30"/>
    </row>
    <row r="6" spans="1:36">
      <c r="A6" s="26" t="s">
        <v>66</v>
      </c>
      <c r="B6" s="41">
        <v>7.0000000000000007E-2</v>
      </c>
      <c r="C6" s="37"/>
      <c r="D6" s="41">
        <v>7.0000000000000007E-2</v>
      </c>
      <c r="E6" s="37"/>
      <c r="F6" s="41">
        <v>7.0000000000000007E-2</v>
      </c>
      <c r="G6" s="37"/>
      <c r="H6" s="41">
        <v>7.0000000000000007E-2</v>
      </c>
      <c r="I6" s="37"/>
      <c r="J6" s="41">
        <v>7.0000000000000007E-2</v>
      </c>
      <c r="K6" s="37"/>
      <c r="L6" s="1"/>
      <c r="M6" s="1"/>
      <c r="N6" s="1"/>
      <c r="O6" s="1"/>
      <c r="P6" s="1"/>
      <c r="Q6" s="1"/>
      <c r="R6" s="1"/>
      <c r="S6" s="1"/>
      <c r="T6" s="30"/>
      <c r="U6" s="30"/>
      <c r="V6" s="30"/>
      <c r="W6" s="30"/>
    </row>
    <row r="7" spans="1:36">
      <c r="A7" s="26" t="s">
        <v>67</v>
      </c>
      <c r="B7" s="41">
        <v>7.0000000000000007E-2</v>
      </c>
      <c r="C7" s="37"/>
      <c r="D7" s="41">
        <v>7.0000000000000007E-2</v>
      </c>
      <c r="E7" s="37"/>
      <c r="F7" s="41">
        <v>7.0000000000000007E-2</v>
      </c>
      <c r="G7" s="37"/>
      <c r="H7" s="41">
        <v>7.0000000000000007E-2</v>
      </c>
      <c r="I7" s="37"/>
      <c r="J7" s="41">
        <v>7.0000000000000007E-2</v>
      </c>
      <c r="K7" s="37"/>
      <c r="L7" s="1"/>
      <c r="M7" s="1"/>
      <c r="N7" s="1"/>
      <c r="O7" s="1"/>
      <c r="P7" s="1"/>
      <c r="Q7" s="1"/>
      <c r="R7" s="1"/>
      <c r="S7" s="1"/>
      <c r="T7" s="30"/>
      <c r="U7" s="30"/>
      <c r="V7" s="30"/>
      <c r="W7" s="30"/>
    </row>
    <row r="8" spans="1:36">
      <c r="A8" s="26" t="s">
        <v>2</v>
      </c>
      <c r="B8" s="41">
        <v>0.6</v>
      </c>
      <c r="C8" s="37"/>
      <c r="D8" s="41">
        <v>0.6</v>
      </c>
      <c r="E8" s="37"/>
      <c r="F8" s="41">
        <v>0.6</v>
      </c>
      <c r="G8" s="37"/>
      <c r="H8" s="41">
        <v>0.6</v>
      </c>
      <c r="I8" s="37"/>
      <c r="J8" s="41">
        <v>0.6</v>
      </c>
      <c r="K8" s="37"/>
      <c r="L8" s="1"/>
      <c r="M8" s="1"/>
      <c r="N8" s="1"/>
      <c r="O8" s="1"/>
      <c r="P8" s="1"/>
      <c r="Q8" s="1"/>
      <c r="R8" s="1"/>
      <c r="S8" s="1"/>
      <c r="T8" s="30"/>
      <c r="U8" s="30"/>
      <c r="V8" s="30"/>
      <c r="W8" s="30"/>
    </row>
    <row r="9" spans="1:36">
      <c r="A9" s="26" t="s">
        <v>68</v>
      </c>
      <c r="B9" s="41">
        <v>0.2</v>
      </c>
      <c r="C9" s="37"/>
      <c r="D9" s="41">
        <v>0.2</v>
      </c>
      <c r="E9" s="37"/>
      <c r="F9" s="41">
        <v>0.2</v>
      </c>
      <c r="G9" s="37"/>
      <c r="H9" s="41">
        <v>0.2</v>
      </c>
      <c r="I9" s="37"/>
      <c r="J9" s="41">
        <v>0.2</v>
      </c>
      <c r="K9" s="37"/>
      <c r="L9" s="1"/>
      <c r="M9" s="1"/>
      <c r="N9" s="1"/>
      <c r="O9" s="1"/>
      <c r="P9" s="1"/>
      <c r="Q9" s="1"/>
      <c r="R9" s="1"/>
      <c r="S9" s="1"/>
      <c r="T9" s="30"/>
      <c r="U9" s="30"/>
      <c r="V9" s="30"/>
      <c r="W9" s="30"/>
    </row>
    <row r="10" spans="1:36">
      <c r="A10" s="26" t="s">
        <v>69</v>
      </c>
      <c r="B10" s="43">
        <f>1-B8-B9</f>
        <v>0.2</v>
      </c>
      <c r="C10" s="37"/>
      <c r="D10" s="43">
        <f>1-D8-D9</f>
        <v>0.2</v>
      </c>
      <c r="E10" s="37"/>
      <c r="F10" s="43">
        <f>1-F8-F9</f>
        <v>0.2</v>
      </c>
      <c r="G10" s="37"/>
      <c r="H10" s="43">
        <f>1-H8-H9</f>
        <v>0.2</v>
      </c>
      <c r="I10" s="37"/>
      <c r="J10" s="43">
        <f>1-J8-J9</f>
        <v>0.2</v>
      </c>
      <c r="K10" s="37"/>
      <c r="L10" s="1"/>
      <c r="M10" s="1"/>
      <c r="N10" s="1"/>
      <c r="O10" s="1"/>
      <c r="P10" s="1"/>
      <c r="Q10" s="1"/>
      <c r="R10" s="1"/>
      <c r="S10" s="1"/>
      <c r="T10" s="30"/>
      <c r="U10" s="30"/>
      <c r="V10" s="30"/>
      <c r="W10" s="30"/>
    </row>
    <row r="11" spans="1:36">
      <c r="A11" s="26" t="s">
        <v>26</v>
      </c>
      <c r="B11" s="103">
        <f>(B5*B8)+(B6*B9)+(B7*B10)</f>
        <v>9.9999999999999992E-2</v>
      </c>
      <c r="C11" s="37"/>
      <c r="D11" s="103">
        <f>(D5*D8)+(D6*D9)+(D7*D10)</f>
        <v>9.9999999999999992E-2</v>
      </c>
      <c r="E11" s="37"/>
      <c r="F11" s="103">
        <f>(F5*F8)+(F6*F9)+(F7*F10)</f>
        <v>9.9999999999999992E-2</v>
      </c>
      <c r="G11" s="37"/>
      <c r="H11" s="103">
        <f>(H5*H8)+(H6*H9)+(H7*H10)</f>
        <v>9.9999999999999992E-2</v>
      </c>
      <c r="I11" s="37"/>
      <c r="J11" s="103">
        <f>(J5*J8)+(J6*J9)+(J7*J10)</f>
        <v>9.9999999999999992E-2</v>
      </c>
      <c r="K11" s="37"/>
      <c r="L11" s="1"/>
      <c r="M11" s="1"/>
      <c r="N11" s="1"/>
      <c r="O11" s="1"/>
      <c r="P11" s="1"/>
      <c r="Q11" s="1"/>
      <c r="R11" s="1"/>
      <c r="S11" s="1"/>
      <c r="T11" s="30"/>
      <c r="U11" s="30"/>
      <c r="V11" s="30"/>
      <c r="W11" s="30"/>
    </row>
    <row r="12" spans="1:36">
      <c r="A12" s="26" t="s">
        <v>27</v>
      </c>
      <c r="B12" s="35">
        <v>100000</v>
      </c>
      <c r="C12" s="37"/>
      <c r="D12" s="35">
        <v>100000</v>
      </c>
      <c r="E12" s="37"/>
      <c r="F12" s="35">
        <v>100000</v>
      </c>
      <c r="G12" s="37"/>
      <c r="H12" s="35">
        <v>100000</v>
      </c>
      <c r="I12" s="37"/>
      <c r="J12" s="35">
        <v>100000</v>
      </c>
      <c r="K12" s="37"/>
      <c r="L12" s="1"/>
      <c r="M12" s="1"/>
      <c r="N12" s="1"/>
      <c r="O12" s="1"/>
      <c r="P12" s="1"/>
      <c r="Q12" s="1"/>
      <c r="R12" s="1"/>
      <c r="S12" s="1"/>
      <c r="T12" s="30"/>
      <c r="U12" s="30"/>
      <c r="V12" s="30"/>
      <c r="W12" s="30"/>
    </row>
    <row r="13" spans="1:36">
      <c r="A13" s="26" t="s">
        <v>64</v>
      </c>
      <c r="B13" s="35">
        <v>100000</v>
      </c>
      <c r="C13" s="37"/>
      <c r="D13" s="35">
        <v>100000</v>
      </c>
      <c r="E13" s="37"/>
      <c r="F13" s="35">
        <v>100000</v>
      </c>
      <c r="G13" s="37"/>
      <c r="H13" s="35">
        <v>100000</v>
      </c>
      <c r="I13" s="37"/>
      <c r="J13" s="35">
        <v>100000</v>
      </c>
      <c r="K13" s="37"/>
      <c r="L13" s="1"/>
      <c r="M13" s="1"/>
      <c r="N13" s="1"/>
      <c r="O13" s="1"/>
      <c r="P13" s="1"/>
      <c r="Q13" s="1"/>
      <c r="R13" s="1"/>
      <c r="S13" s="1"/>
      <c r="T13" s="30"/>
      <c r="U13" s="30"/>
      <c r="V13" s="30"/>
      <c r="W13" s="30"/>
    </row>
    <row r="14" spans="1:36">
      <c r="A14" s="26" t="s">
        <v>65</v>
      </c>
      <c r="B14" s="35">
        <v>100000</v>
      </c>
      <c r="C14" s="37"/>
      <c r="D14" s="35">
        <v>100000</v>
      </c>
      <c r="E14" s="37"/>
      <c r="F14" s="35">
        <v>100000</v>
      </c>
      <c r="G14" s="37"/>
      <c r="H14" s="35">
        <v>100000</v>
      </c>
      <c r="I14" s="37"/>
      <c r="J14" s="35">
        <v>100000</v>
      </c>
      <c r="K14" s="37"/>
      <c r="L14" s="1"/>
      <c r="M14" s="1"/>
      <c r="N14" s="1"/>
      <c r="O14" s="1"/>
      <c r="P14" s="1"/>
      <c r="Q14" s="1"/>
      <c r="R14" s="1"/>
      <c r="S14" s="1"/>
      <c r="T14" s="30"/>
      <c r="U14" s="30"/>
      <c r="V14" s="30"/>
      <c r="W14" s="30"/>
    </row>
    <row r="15" spans="1:36">
      <c r="A15" s="26" t="s">
        <v>29</v>
      </c>
      <c r="B15" s="44">
        <f>B12*(1+B5)^ygoal1+B13*(1+B6)^ygoal1++B14*(1+B7)^ygoal1</f>
        <v>1203472.1147498703</v>
      </c>
      <c r="C15" s="29"/>
      <c r="D15" s="44">
        <f>D12*(1+D5)^ygoal2+D13*(1+D6)^ygoal2++D14*(1+D7)^ygoal2</f>
        <v>840035.91704686254</v>
      </c>
      <c r="E15" s="29"/>
      <c r="F15" s="44">
        <f>F12*(1+F5)^ygoal3+F13*(1+F6)^ygoal3++F14*(1+F7)^ygoal3</f>
        <v>1203472.1147498703</v>
      </c>
      <c r="G15" s="29"/>
      <c r="H15" s="44">
        <f>H12*(1+H5)^ygoal4+H13*(1+H6)^ygoal4++H14*(1+H7)^ygoal4</f>
        <v>1738566.2018247307</v>
      </c>
      <c r="I15" s="29"/>
      <c r="J15" s="44">
        <f>J12*(1+J5)^ygoal5+J13*(1+J6)^ygoal5++J14*(1+J7)^ygoal5</f>
        <v>2096111.3538404948</v>
      </c>
      <c r="K15" s="29"/>
      <c r="L15" s="1"/>
      <c r="M15" s="1"/>
      <c r="N15" s="1"/>
      <c r="O15" s="1"/>
      <c r="P15" s="1"/>
      <c r="Q15" s="1"/>
      <c r="R15" s="1"/>
      <c r="S15" s="1"/>
      <c r="T15" s="30"/>
      <c r="U15" s="30"/>
      <c r="V15" s="30"/>
      <c r="W15" s="30"/>
    </row>
    <row r="16" spans="1:36">
      <c r="A16" s="26" t="s">
        <v>28</v>
      </c>
      <c r="B16" s="44">
        <f>B3*(1+B4)^AB2-B15</f>
        <v>10283960.351143181</v>
      </c>
      <c r="C16" s="29"/>
      <c r="D16" s="44">
        <f>D3*(1+D4)^AD2-D15</f>
        <v>7006035.0247556437</v>
      </c>
      <c r="E16" s="29"/>
      <c r="F16" s="44">
        <f>F3*(1+F4)^AF2-F15</f>
        <v>3391500.8716073511</v>
      </c>
      <c r="G16" s="29"/>
      <c r="H16" s="44">
        <f>H3*(1+H4)^AH2-H15</f>
        <v>4988933.7475008778</v>
      </c>
      <c r="I16" s="29"/>
      <c r="J16" s="44">
        <f>J3*(1+J4)^AJ2-J15</f>
        <v>14184438.523527483</v>
      </c>
      <c r="K16" s="29"/>
      <c r="L16" s="1"/>
      <c r="M16" s="1"/>
      <c r="N16" s="1"/>
      <c r="O16" s="1"/>
      <c r="P16" s="1"/>
      <c r="Q16" s="1"/>
      <c r="R16" s="1"/>
      <c r="S16" s="1"/>
      <c r="T16" s="30"/>
      <c r="U16" s="30"/>
      <c r="V16" s="30"/>
      <c r="W16" s="30"/>
    </row>
    <row r="17" spans="1:23">
      <c r="A17" s="45" t="str">
        <f>CONCATENATE(AA3,AB3,AD3)</f>
        <v>* that is less than 25 years</v>
      </c>
      <c r="B17" s="46"/>
      <c r="C17" s="29"/>
      <c r="D17" s="45"/>
      <c r="E17" s="29"/>
      <c r="F17" s="47"/>
      <c r="G17" s="29"/>
      <c r="H17" s="45"/>
      <c r="I17" s="29"/>
      <c r="J17" s="45"/>
      <c r="K17" s="29"/>
      <c r="L17" s="1"/>
      <c r="M17" s="1"/>
      <c r="N17" s="1"/>
      <c r="O17" s="1"/>
      <c r="P17" s="1"/>
      <c r="Q17" s="1"/>
      <c r="R17" s="1"/>
      <c r="S17" s="1"/>
      <c r="T17" s="30"/>
      <c r="U17" s="30"/>
      <c r="V17" s="30"/>
      <c r="W17" s="30"/>
    </row>
    <row r="18" spans="1:23">
      <c r="A18" s="40"/>
      <c r="B18" s="40"/>
      <c r="C18" s="27"/>
      <c r="D18" s="40"/>
      <c r="E18" s="27"/>
      <c r="F18" s="40"/>
      <c r="G18" s="27"/>
      <c r="H18" s="40"/>
      <c r="I18" s="27"/>
      <c r="J18" s="40"/>
      <c r="K18" s="27"/>
      <c r="L18" s="4"/>
      <c r="M18" s="4"/>
      <c r="N18" s="4"/>
      <c r="O18" s="1"/>
      <c r="P18" s="1"/>
      <c r="Q18" s="1"/>
      <c r="R18" s="1"/>
      <c r="S18" s="1"/>
      <c r="T18" s="30"/>
      <c r="U18" s="30"/>
      <c r="V18" s="30"/>
      <c r="W18" s="30"/>
    </row>
    <row r="19" spans="1:23">
      <c r="A19" s="40"/>
      <c r="B19" s="40"/>
      <c r="C19" s="27"/>
      <c r="D19" s="40"/>
      <c r="E19" s="27"/>
      <c r="F19" s="40"/>
      <c r="G19" s="27"/>
      <c r="H19" s="40"/>
      <c r="I19" s="27"/>
      <c r="J19" s="40"/>
      <c r="K19" s="27"/>
      <c r="L19" s="4"/>
      <c r="M19" s="4"/>
      <c r="N19" s="4"/>
      <c r="O19" s="1"/>
      <c r="P19" s="1"/>
      <c r="Q19" s="1"/>
      <c r="R19" s="1"/>
      <c r="S19" s="1"/>
      <c r="T19" s="30"/>
      <c r="U19" s="30"/>
      <c r="V19" s="30"/>
      <c r="W19" s="30"/>
    </row>
    <row r="20" spans="1:23">
      <c r="A20" s="40"/>
      <c r="B20" s="40"/>
      <c r="C20" s="27"/>
      <c r="D20" s="40"/>
      <c r="E20" s="27"/>
      <c r="F20" s="40"/>
      <c r="G20" s="27"/>
      <c r="H20" s="48"/>
      <c r="I20" s="27"/>
      <c r="J20" s="40"/>
      <c r="K20" s="27"/>
      <c r="L20" s="4"/>
      <c r="M20" s="4"/>
      <c r="N20" s="4"/>
      <c r="O20" s="1"/>
      <c r="P20" s="1"/>
      <c r="Q20" s="1"/>
      <c r="R20" s="1"/>
      <c r="S20" s="1"/>
      <c r="T20" s="30"/>
      <c r="U20" s="30"/>
      <c r="V20" s="30"/>
      <c r="W20" s="30"/>
    </row>
    <row r="21" spans="1:23">
      <c r="A21" s="40"/>
      <c r="B21" s="40"/>
      <c r="C21" s="27"/>
      <c r="D21" s="40"/>
      <c r="E21" s="27"/>
      <c r="F21" s="40"/>
      <c r="G21" s="27"/>
      <c r="H21" s="40"/>
      <c r="I21" s="27"/>
      <c r="J21" s="40"/>
      <c r="K21" s="27"/>
      <c r="L21" s="4"/>
      <c r="M21" s="4"/>
      <c r="N21" s="4"/>
      <c r="O21" s="1"/>
      <c r="P21" s="1"/>
      <c r="Q21" s="1"/>
      <c r="R21" s="1"/>
      <c r="S21" s="1"/>
      <c r="T21" s="30"/>
      <c r="U21" s="30"/>
      <c r="V21" s="30"/>
      <c r="W21" s="30"/>
    </row>
    <row r="22" spans="1:23">
      <c r="A22" s="40"/>
      <c r="B22" s="40"/>
      <c r="C22" s="27"/>
      <c r="D22" s="40"/>
      <c r="E22" s="27"/>
      <c r="F22" s="40"/>
      <c r="G22" s="27"/>
      <c r="H22" s="40"/>
      <c r="I22" s="27"/>
      <c r="J22" s="40"/>
      <c r="K22" s="27"/>
      <c r="L22" s="4"/>
      <c r="M22" s="4"/>
      <c r="N22" s="4"/>
      <c r="O22" s="1"/>
      <c r="P22" s="1"/>
      <c r="Q22" s="1"/>
      <c r="R22" s="1"/>
      <c r="S22" s="1"/>
      <c r="T22" s="30"/>
      <c r="U22" s="30"/>
      <c r="V22" s="30"/>
      <c r="W22" s="30"/>
    </row>
    <row r="23" spans="1:23">
      <c r="A23" s="40"/>
      <c r="B23" s="40"/>
      <c r="C23" s="27"/>
      <c r="D23" s="40"/>
      <c r="E23" s="27"/>
      <c r="F23" s="40"/>
      <c r="G23" s="27"/>
      <c r="H23" s="40"/>
      <c r="I23" s="27"/>
      <c r="J23" s="40"/>
      <c r="K23" s="27"/>
      <c r="L23" s="4"/>
      <c r="M23" s="4"/>
      <c r="N23" s="4"/>
      <c r="O23" s="1"/>
      <c r="P23" s="1"/>
      <c r="Q23" s="1"/>
      <c r="R23" s="1"/>
      <c r="S23" s="1"/>
      <c r="T23" s="30"/>
      <c r="U23" s="30"/>
      <c r="V23" s="30"/>
      <c r="W23" s="30"/>
    </row>
    <row r="24" spans="1:23">
      <c r="A24" s="40"/>
      <c r="B24" s="40"/>
      <c r="C24" s="27"/>
      <c r="D24" s="40"/>
      <c r="E24" s="27"/>
      <c r="F24" s="40"/>
      <c r="G24" s="27"/>
      <c r="H24" s="40"/>
      <c r="I24" s="27"/>
      <c r="J24" s="40"/>
      <c r="K24" s="27"/>
      <c r="L24" s="4"/>
      <c r="M24" s="4"/>
      <c r="N24" s="4"/>
    </row>
    <row r="25" spans="1:23">
      <c r="A25" s="40"/>
      <c r="B25" s="40"/>
      <c r="C25" s="27"/>
      <c r="D25" s="40"/>
      <c r="E25" s="27"/>
      <c r="F25" s="40"/>
      <c r="G25" s="27"/>
      <c r="H25" s="40"/>
      <c r="I25" s="27"/>
      <c r="J25" s="40"/>
      <c r="K25" s="27"/>
      <c r="L25" s="4"/>
      <c r="M25" s="4"/>
      <c r="N25" s="4"/>
    </row>
    <row r="26" spans="1:23">
      <c r="A26" s="40"/>
      <c r="B26" s="40"/>
      <c r="C26" s="27"/>
      <c r="D26" s="40"/>
      <c r="E26" s="27"/>
      <c r="F26" s="40"/>
      <c r="G26" s="27"/>
      <c r="H26" s="40"/>
      <c r="I26" s="27"/>
      <c r="J26" s="40"/>
      <c r="K26" s="27"/>
      <c r="L26" s="4"/>
      <c r="M26" s="4"/>
      <c r="N26" s="4"/>
    </row>
    <row r="27" spans="1:23">
      <c r="A27" s="40"/>
      <c r="B27" s="40"/>
      <c r="C27" s="27"/>
      <c r="D27" s="40"/>
      <c r="E27" s="27"/>
      <c r="F27" s="40"/>
      <c r="G27" s="27"/>
      <c r="H27" s="40"/>
      <c r="I27" s="27"/>
      <c r="J27" s="40"/>
      <c r="K27" s="27"/>
      <c r="L27" s="4"/>
      <c r="M27" s="4"/>
      <c r="N27" s="4"/>
    </row>
    <row r="28" spans="1:2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"/>
      <c r="M28" s="4"/>
      <c r="N28" s="4"/>
    </row>
    <row r="29" spans="1:23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"/>
      <c r="M29" s="4"/>
      <c r="N29" s="4"/>
    </row>
    <row r="30" spans="1:2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"/>
      <c r="M30" s="4"/>
      <c r="N30" s="4"/>
    </row>
    <row r="31" spans="1:2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"/>
      <c r="M31" s="4"/>
      <c r="N31" s="4"/>
    </row>
    <row r="32" spans="1:2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"/>
      <c r="M32" s="4"/>
      <c r="N32" s="4"/>
    </row>
    <row r="33" spans="1:20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"/>
      <c r="M33" s="4"/>
      <c r="N33" s="4"/>
    </row>
    <row r="34" spans="1:20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"/>
      <c r="M34" s="4"/>
      <c r="N34" s="4"/>
      <c r="T34" s="49"/>
    </row>
    <row r="35" spans="1:20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"/>
      <c r="M35" s="4"/>
      <c r="N35" s="4"/>
    </row>
    <row r="36" spans="1:20">
      <c r="A36" s="40"/>
      <c r="B36" s="50"/>
      <c r="C36" s="40"/>
      <c r="D36" s="40"/>
      <c r="E36" s="40"/>
      <c r="F36" s="40"/>
      <c r="G36" s="40"/>
      <c r="H36" s="40"/>
      <c r="I36" s="40"/>
      <c r="J36" s="40"/>
      <c r="K36" s="40"/>
      <c r="L36" s="4"/>
      <c r="M36" s="4"/>
      <c r="N36" s="4"/>
    </row>
    <row r="37" spans="1:20">
      <c r="A37" s="40"/>
      <c r="B37" s="50"/>
      <c r="C37" s="40"/>
      <c r="D37" s="40"/>
      <c r="E37" s="40"/>
      <c r="F37" s="51"/>
      <c r="G37" s="40"/>
      <c r="H37" s="51"/>
      <c r="I37" s="40"/>
      <c r="J37" s="40"/>
      <c r="K37" s="40"/>
      <c r="L37" s="4"/>
      <c r="M37" s="4"/>
      <c r="N37" s="4"/>
    </row>
    <row r="38" spans="1:20">
      <c r="A38" s="40"/>
      <c r="B38" s="52"/>
      <c r="C38" s="40"/>
      <c r="D38" s="40"/>
      <c r="E38" s="40"/>
      <c r="F38" s="51"/>
      <c r="G38" s="40"/>
      <c r="H38" s="51"/>
      <c r="I38" s="40"/>
      <c r="J38" s="40"/>
      <c r="K38" s="40"/>
      <c r="L38" s="4"/>
      <c r="M38" s="4"/>
      <c r="N38" s="4"/>
    </row>
    <row r="39" spans="1:20">
      <c r="A39" s="52"/>
      <c r="B39" s="51"/>
      <c r="C39" s="40"/>
      <c r="D39" s="53"/>
      <c r="E39" s="40"/>
      <c r="F39" s="54"/>
      <c r="G39" s="40"/>
      <c r="H39" s="55"/>
      <c r="I39" s="40"/>
      <c r="J39" s="40"/>
      <c r="K39" s="40"/>
      <c r="L39" s="4"/>
      <c r="M39" s="4"/>
      <c r="N39" s="4"/>
    </row>
    <row r="40" spans="1:20">
      <c r="A40" s="52"/>
      <c r="B40" s="51"/>
      <c r="C40" s="40"/>
      <c r="D40" s="53"/>
      <c r="E40" s="40"/>
      <c r="F40" s="54"/>
      <c r="G40" s="40"/>
      <c r="H40" s="55"/>
      <c r="I40" s="40"/>
      <c r="J40" s="40"/>
      <c r="K40" s="40"/>
      <c r="L40" s="4"/>
      <c r="M40" s="4"/>
      <c r="N40" s="4"/>
    </row>
    <row r="41" spans="1:20">
      <c r="A41" s="52"/>
      <c r="B41" s="51"/>
      <c r="C41" s="40"/>
      <c r="D41" s="53"/>
      <c r="E41" s="40"/>
      <c r="F41" s="54"/>
      <c r="G41" s="40"/>
      <c r="H41" s="55"/>
      <c r="I41" s="40"/>
      <c r="J41" s="40"/>
      <c r="K41" s="40"/>
      <c r="L41" s="4"/>
      <c r="M41" s="4"/>
      <c r="N41" s="4"/>
    </row>
    <row r="42" spans="1:20">
      <c r="A42" s="56"/>
      <c r="B42" s="51"/>
      <c r="C42" s="40"/>
      <c r="D42" s="53"/>
      <c r="E42" s="40"/>
      <c r="F42" s="54"/>
      <c r="G42" s="40"/>
      <c r="H42" s="57"/>
      <c r="I42" s="40"/>
      <c r="J42" s="40"/>
      <c r="K42" s="40"/>
      <c r="L42" s="4"/>
      <c r="M42" s="4"/>
      <c r="N42" s="4"/>
    </row>
    <row r="43" spans="1:20">
      <c r="A43" s="56"/>
      <c r="B43" s="51"/>
      <c r="C43" s="40"/>
      <c r="D43" s="53"/>
      <c r="E43" s="40"/>
      <c r="F43" s="54"/>
      <c r="G43" s="40"/>
      <c r="H43" s="57"/>
      <c r="I43" s="40"/>
      <c r="J43" s="40"/>
      <c r="K43" s="40"/>
      <c r="L43" s="4"/>
      <c r="M43" s="4"/>
      <c r="N43" s="4"/>
    </row>
    <row r="44" spans="1:20">
      <c r="A44" s="51"/>
      <c r="B44" s="51"/>
      <c r="C44" s="40"/>
      <c r="D44" s="53"/>
      <c r="E44" s="40"/>
      <c r="F44" s="54"/>
      <c r="G44" s="40"/>
      <c r="H44" s="55"/>
      <c r="I44" s="40"/>
      <c r="J44" s="40"/>
      <c r="K44" s="40"/>
      <c r="L44" s="4"/>
      <c r="M44" s="4"/>
      <c r="N44" s="4"/>
    </row>
    <row r="45" spans="1:20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"/>
      <c r="M45" s="4"/>
      <c r="N45" s="4"/>
    </row>
    <row r="46" spans="1:20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"/>
      <c r="M46" s="4"/>
      <c r="N46" s="4"/>
    </row>
    <row r="47" spans="1:20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"/>
      <c r="M47" s="4"/>
      <c r="N47" s="4"/>
    </row>
    <row r="48" spans="1:20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"/>
      <c r="M48" s="4"/>
      <c r="N48" s="4"/>
    </row>
    <row r="49" spans="1:14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"/>
      <c r="M49" s="4"/>
      <c r="N49" s="4"/>
    </row>
    <row r="50" spans="1:14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"/>
      <c r="M50" s="4"/>
      <c r="N50" s="4"/>
    </row>
    <row r="51" spans="1:1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"/>
      <c r="M51" s="4"/>
      <c r="N51" s="4"/>
    </row>
    <row r="52" spans="1:14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"/>
      <c r="M52" s="4"/>
      <c r="N52" s="4"/>
    </row>
    <row r="53" spans="1:1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"/>
      <c r="M53" s="4"/>
      <c r="N53" s="4"/>
    </row>
    <row r="54" spans="1:1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"/>
      <c r="M54" s="4"/>
      <c r="N54" s="4"/>
    </row>
    <row r="55" spans="1:14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"/>
      <c r="M55" s="4"/>
      <c r="N55" s="4"/>
    </row>
    <row r="56" spans="1:1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"/>
      <c r="M56" s="4"/>
      <c r="N56" s="4"/>
    </row>
    <row r="57" spans="1:1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"/>
      <c r="M57" s="4"/>
      <c r="N57" s="4"/>
    </row>
    <row r="58" spans="1:1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"/>
      <c r="M58" s="4"/>
      <c r="N58" s="4"/>
    </row>
    <row r="59" spans="1:1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"/>
      <c r="M59" s="4"/>
      <c r="N59" s="4"/>
    </row>
    <row r="60" spans="1:14">
      <c r="A60" s="58"/>
      <c r="B60" s="58"/>
      <c r="D60" s="58"/>
      <c r="F60" s="58"/>
      <c r="H60" s="58"/>
      <c r="J60" s="58"/>
    </row>
    <row r="61" spans="1:14">
      <c r="A61" s="58"/>
      <c r="B61" s="58"/>
      <c r="D61" s="58"/>
      <c r="F61" s="58"/>
      <c r="H61" s="58"/>
      <c r="J61" s="58"/>
    </row>
    <row r="62" spans="1:14">
      <c r="A62" s="58"/>
      <c r="B62" s="58"/>
      <c r="D62" s="58"/>
      <c r="F62" s="58"/>
      <c r="H62" s="58"/>
      <c r="J62" s="58"/>
    </row>
    <row r="63" spans="1:14">
      <c r="A63" s="58"/>
      <c r="B63" s="58"/>
      <c r="D63" s="58"/>
      <c r="F63" s="58"/>
      <c r="H63" s="58"/>
      <c r="J63" s="58"/>
    </row>
    <row r="64" spans="1:14">
      <c r="A64" s="58"/>
      <c r="B64" s="58"/>
      <c r="D64" s="58"/>
      <c r="F64" s="58"/>
      <c r="H64" s="58"/>
      <c r="J64" s="58"/>
    </row>
    <row r="65" spans="1:10">
      <c r="A65" s="58"/>
      <c r="B65" s="58"/>
      <c r="D65" s="58"/>
      <c r="F65" s="58"/>
      <c r="H65" s="58"/>
      <c r="J65" s="58"/>
    </row>
  </sheetData>
  <conditionalFormatting sqref="B1:B2 D1 F1 H1 J1">
    <cfRule type="expression" dxfId="5" priority="1">
      <formula>$B$2&gt;=$AB$3</formula>
    </cfRule>
  </conditionalFormatting>
  <conditionalFormatting sqref="D2">
    <cfRule type="expression" dxfId="4" priority="2">
      <formula>$D$2&gt;=$AB$3</formula>
    </cfRule>
  </conditionalFormatting>
  <conditionalFormatting sqref="F2">
    <cfRule type="expression" dxfId="3" priority="3">
      <formula>$F$2&gt;=$AB$3</formula>
    </cfRule>
  </conditionalFormatting>
  <conditionalFormatting sqref="H2">
    <cfRule type="expression" dxfId="2" priority="4">
      <formula>$H$2&gt;=$AB$3</formula>
    </cfRule>
  </conditionalFormatting>
  <conditionalFormatting sqref="J2">
    <cfRule type="expression" dxfId="1" priority="5">
      <formula>$J$2&gt;=$AB$3</formula>
    </cfRule>
  </conditionalFormatting>
  <conditionalFormatting sqref="A2">
    <cfRule type="expression" dxfId="0" priority="6">
      <formula>$AB$4=1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V50"/>
  <sheetViews>
    <sheetView topLeftCell="A4" zoomScale="115" zoomScaleNormal="115" workbookViewId="0">
      <selection activeCell="C6" sqref="C6:D6"/>
    </sheetView>
  </sheetViews>
  <sheetFormatPr defaultRowHeight="14.4"/>
  <cols>
    <col min="4" max="4" width="16.88671875" customWidth="1"/>
    <col min="5" max="5" width="2.6640625" style="3" customWidth="1"/>
    <col min="6" max="6" width="11.33203125" customWidth="1"/>
    <col min="7" max="7" width="10.88671875" customWidth="1"/>
    <col min="8" max="8" width="8.5546875" customWidth="1"/>
    <col min="9" max="9" width="13.44140625" customWidth="1"/>
    <col min="10" max="10" width="7" bestFit="1" customWidth="1"/>
    <col min="11" max="11" width="12.88671875" bestFit="1" customWidth="1"/>
    <col min="12" max="12" width="12.33203125" customWidth="1"/>
    <col min="13" max="13" width="10.44140625" customWidth="1"/>
    <col min="14" max="14" width="11" customWidth="1"/>
    <col min="15" max="15" width="12.88671875" customWidth="1"/>
    <col min="17" max="17" width="11.5546875" bestFit="1" customWidth="1"/>
    <col min="20" max="20" width="19.5546875" bestFit="1" customWidth="1"/>
    <col min="22" max="22" width="11.5546875" bestFit="1" customWidth="1"/>
  </cols>
  <sheetData>
    <row r="1" spans="1:22" ht="57.6">
      <c r="A1" s="111" t="s">
        <v>6</v>
      </c>
      <c r="B1" s="112"/>
      <c r="C1" s="112"/>
      <c r="D1" s="113"/>
      <c r="E1" s="12"/>
      <c r="F1" s="104" t="s">
        <v>61</v>
      </c>
      <c r="G1" s="104" t="s">
        <v>2</v>
      </c>
      <c r="H1" s="104" t="s">
        <v>62</v>
      </c>
      <c r="I1" s="104" t="s">
        <v>63</v>
      </c>
      <c r="J1" s="104" t="s">
        <v>3</v>
      </c>
      <c r="K1" s="104" t="s">
        <v>71</v>
      </c>
      <c r="L1" s="104" t="s">
        <v>70</v>
      </c>
      <c r="M1" s="104" t="s">
        <v>4</v>
      </c>
      <c r="N1" s="104" t="s">
        <v>1</v>
      </c>
      <c r="O1" s="105" t="s">
        <v>5</v>
      </c>
      <c r="Q1" s="5">
        <f>IF(INDEX($T$1:$V$6,MATCH($C$6,$T$1:$T$6,0),3)&lt;0,0,INDEX($T$1:$V$6,MATCH($C$6,$T$1:$T$6,0),3))</f>
        <v>14184438.523527483</v>
      </c>
      <c r="T1" t="s">
        <v>59</v>
      </c>
      <c r="U1">
        <f>Retirement!B9</f>
        <v>25</v>
      </c>
      <c r="V1" s="5">
        <f>Retirement!B28</f>
        <v>26948007.222362921</v>
      </c>
    </row>
    <row r="2" spans="1:22">
      <c r="A2" s="13" t="s">
        <v>9</v>
      </c>
      <c r="B2" s="14"/>
      <c r="C2" s="14"/>
      <c r="D2" s="15"/>
      <c r="F2" s="2">
        <v>1</v>
      </c>
      <c r="G2" s="7">
        <v>0.7</v>
      </c>
      <c r="H2" s="7">
        <v>0.2</v>
      </c>
      <c r="I2" s="25">
        <f>1-G2-H2</f>
        <v>0.10000000000000003</v>
      </c>
      <c r="J2" s="7">
        <v>0.12</v>
      </c>
      <c r="K2" s="7">
        <v>7.0000000000000007E-2</v>
      </c>
      <c r="L2" s="7">
        <v>0.06</v>
      </c>
      <c r="M2" s="8">
        <f>IF(F2="","",(G2*J2)+(H2*K2)+(I2*L2))</f>
        <v>0.104</v>
      </c>
      <c r="N2" s="10">
        <v>7865.1488351892394</v>
      </c>
      <c r="O2" s="9">
        <f>N2*12*(1+M2)</f>
        <v>104197.49176858705</v>
      </c>
      <c r="Q2" s="11">
        <f>COUNT(O2:O60)+1</f>
        <v>23</v>
      </c>
      <c r="T2" t="str">
        <f>'Other goals'!B1</f>
        <v>Daughters education</v>
      </c>
      <c r="U2">
        <f>ygoal1</f>
        <v>16</v>
      </c>
      <c r="V2">
        <f>goal1</f>
        <v>10283960.351143181</v>
      </c>
    </row>
    <row r="3" spans="1:22">
      <c r="A3" s="13" t="s">
        <v>7</v>
      </c>
      <c r="B3" s="14"/>
      <c r="C3" s="14"/>
      <c r="D3" s="15"/>
      <c r="F3" s="2">
        <f>IF(F2&gt;=INDEX($T$1:$V$6,MATCH($C$6,$T$1:$T$6,0),2),"",F2+1)</f>
        <v>2</v>
      </c>
      <c r="G3" s="7">
        <v>0.7</v>
      </c>
      <c r="H3" s="7">
        <v>0.2</v>
      </c>
      <c r="I3" s="25">
        <f t="shared" ref="I3:I50" si="0">1-G3-H3</f>
        <v>0.10000000000000003</v>
      </c>
      <c r="J3" s="7">
        <v>0.12</v>
      </c>
      <c r="K3" s="7">
        <v>7.0000000000000007E-2</v>
      </c>
      <c r="L3" s="7">
        <v>0.06</v>
      </c>
      <c r="M3" s="8">
        <f t="shared" ref="M3:M50" si="1">IF(F3="","",(G3*J3)+(H3*K3)+(I3*L3))</f>
        <v>0.104</v>
      </c>
      <c r="N3" s="9">
        <f t="shared" ref="N3:N50" si="2">IF(F3="","",N2*(1+$D$9))</f>
        <v>8651.6637187081633</v>
      </c>
      <c r="O3" s="9">
        <f t="shared" ref="O3:O50" si="3">IF(F3="","",(12*N3+O2)*(1+M3))</f>
        <v>229651.27185796588</v>
      </c>
      <c r="T3" t="str">
        <f>'Other goals'!D1</f>
        <v>Sons education</v>
      </c>
      <c r="U3">
        <f>ygoal2</f>
        <v>12</v>
      </c>
      <c r="V3">
        <f>goal2</f>
        <v>7006035.0247556437</v>
      </c>
    </row>
    <row r="4" spans="1:22">
      <c r="A4" s="16" t="s">
        <v>8</v>
      </c>
      <c r="B4" s="17"/>
      <c r="C4" s="17"/>
      <c r="D4" s="18"/>
      <c r="F4" s="2">
        <f t="shared" ref="F4:F50" si="4">IF(F3&gt;=INDEX($T$1:$V$6,MATCH($C$6,$T$1:$T$6,0),2),"",F3+1)</f>
        <v>3</v>
      </c>
      <c r="G4" s="7">
        <v>0.7</v>
      </c>
      <c r="H4" s="7">
        <v>0.2</v>
      </c>
      <c r="I4" s="25">
        <f t="shared" si="0"/>
        <v>0.10000000000000003</v>
      </c>
      <c r="J4" s="7">
        <v>0.12</v>
      </c>
      <c r="K4" s="7">
        <v>7.0000000000000007E-2</v>
      </c>
      <c r="L4" s="7">
        <v>0.06</v>
      </c>
      <c r="M4" s="8">
        <f t="shared" si="1"/>
        <v>0.104</v>
      </c>
      <c r="N4" s="9">
        <f t="shared" si="2"/>
        <v>9516.8300905789802</v>
      </c>
      <c r="O4" s="9">
        <f t="shared" si="3"/>
        <v>379613.96917118476</v>
      </c>
      <c r="T4" t="str">
        <f>'Other goals'!F1</f>
        <v>Daughters marriage</v>
      </c>
      <c r="U4">
        <f>ygoal3</f>
        <v>16</v>
      </c>
      <c r="V4">
        <f>goal3</f>
        <v>3391500.8716073511</v>
      </c>
    </row>
    <row r="5" spans="1:22">
      <c r="F5" s="2">
        <f t="shared" si="4"/>
        <v>4</v>
      </c>
      <c r="G5" s="7">
        <v>0.7</v>
      </c>
      <c r="H5" s="7">
        <v>0.2</v>
      </c>
      <c r="I5" s="25">
        <f t="shared" si="0"/>
        <v>0.10000000000000003</v>
      </c>
      <c r="J5" s="7">
        <v>0.12</v>
      </c>
      <c r="K5" s="7">
        <v>7.0000000000000007E-2</v>
      </c>
      <c r="L5" s="7">
        <v>0.06</v>
      </c>
      <c r="M5" s="8">
        <f t="shared" si="1"/>
        <v>0.104</v>
      </c>
      <c r="N5" s="9">
        <f t="shared" si="2"/>
        <v>10468.513099636879</v>
      </c>
      <c r="O5" s="9">
        <f t="shared" si="3"/>
        <v>557780.68350897741</v>
      </c>
      <c r="T5" t="str">
        <f>'Other goals'!H1</f>
        <v>Sons marriage</v>
      </c>
      <c r="U5">
        <f>ygoal4</f>
        <v>20</v>
      </c>
      <c r="V5">
        <f>goal4</f>
        <v>4988933.7475008778</v>
      </c>
    </row>
    <row r="6" spans="1:22">
      <c r="A6" s="110" t="s">
        <v>60</v>
      </c>
      <c r="B6" s="1"/>
      <c r="C6" s="115" t="s">
        <v>17</v>
      </c>
      <c r="D6" s="115"/>
      <c r="F6" s="2">
        <f t="shared" si="4"/>
        <v>5</v>
      </c>
      <c r="G6" s="7">
        <v>0.7</v>
      </c>
      <c r="H6" s="7">
        <v>0.2</v>
      </c>
      <c r="I6" s="25">
        <f t="shared" si="0"/>
        <v>0.10000000000000003</v>
      </c>
      <c r="J6" s="7">
        <v>0.12</v>
      </c>
      <c r="K6" s="7">
        <v>7.0000000000000007E-2</v>
      </c>
      <c r="L6" s="7">
        <v>0.06</v>
      </c>
      <c r="M6" s="8">
        <f t="shared" si="1"/>
        <v>0.104</v>
      </c>
      <c r="N6" s="9">
        <f t="shared" si="2"/>
        <v>11515.364409600568</v>
      </c>
      <c r="O6" s="9">
        <f t="shared" si="3"/>
        <v>768345.42229229945</v>
      </c>
      <c r="T6" t="str">
        <f>'Other goals'!J1</f>
        <v>Goal 5</v>
      </c>
      <c r="U6">
        <f>ygoal5</f>
        <v>22</v>
      </c>
      <c r="V6">
        <f>goal5</f>
        <v>14184438.523527483</v>
      </c>
    </row>
    <row r="7" spans="1:22">
      <c r="F7" s="2">
        <f t="shared" si="4"/>
        <v>6</v>
      </c>
      <c r="G7" s="7">
        <v>0.7</v>
      </c>
      <c r="H7" s="7">
        <v>0.2</v>
      </c>
      <c r="I7" s="25">
        <f t="shared" si="0"/>
        <v>0.10000000000000003</v>
      </c>
      <c r="J7" s="7">
        <v>0.12</v>
      </c>
      <c r="K7" s="7">
        <v>7.0000000000000007E-2</v>
      </c>
      <c r="L7" s="7">
        <v>0.06</v>
      </c>
      <c r="M7" s="8">
        <f t="shared" si="1"/>
        <v>0.104</v>
      </c>
      <c r="N7" s="9">
        <f t="shared" si="2"/>
        <v>12666.900850560625</v>
      </c>
      <c r="O7" s="9">
        <f t="shared" si="3"/>
        <v>1016064.4486789259</v>
      </c>
    </row>
    <row r="8" spans="1:22">
      <c r="A8" s="6" t="s">
        <v>0</v>
      </c>
      <c r="B8" s="19"/>
      <c r="C8" s="19"/>
      <c r="D8" s="20"/>
      <c r="F8" s="2">
        <f t="shared" si="4"/>
        <v>7</v>
      </c>
      <c r="G8" s="7">
        <v>0.7</v>
      </c>
      <c r="H8" s="7">
        <v>0.2</v>
      </c>
      <c r="I8" s="25">
        <f t="shared" si="0"/>
        <v>0.10000000000000003</v>
      </c>
      <c r="J8" s="7">
        <v>0.12</v>
      </c>
      <c r="K8" s="7">
        <v>7.0000000000000007E-2</v>
      </c>
      <c r="L8" s="7">
        <v>0.06</v>
      </c>
      <c r="M8" s="8">
        <f t="shared" si="1"/>
        <v>0.104</v>
      </c>
      <c r="N8" s="9">
        <f t="shared" si="2"/>
        <v>13933.590935616689</v>
      </c>
      <c r="O8" s="9">
        <f t="shared" si="3"/>
        <v>1306327.3640565842</v>
      </c>
    </row>
    <row r="9" spans="1:22">
      <c r="D9" s="21">
        <v>0.1</v>
      </c>
      <c r="F9" s="2">
        <f t="shared" si="4"/>
        <v>8</v>
      </c>
      <c r="G9" s="7">
        <v>0.7</v>
      </c>
      <c r="H9" s="7">
        <v>0.2</v>
      </c>
      <c r="I9" s="25">
        <f t="shared" si="0"/>
        <v>0.10000000000000003</v>
      </c>
      <c r="J9" s="7">
        <v>0.12</v>
      </c>
      <c r="K9" s="7">
        <v>7.0000000000000007E-2</v>
      </c>
      <c r="L9" s="7">
        <v>0.06</v>
      </c>
      <c r="M9" s="8">
        <f t="shared" si="1"/>
        <v>0.104</v>
      </c>
      <c r="N9" s="9">
        <f t="shared" si="2"/>
        <v>15326.950029178359</v>
      </c>
      <c r="O9" s="9">
        <f t="shared" si="3"/>
        <v>1645236.8439050238</v>
      </c>
    </row>
    <row r="10" spans="1:22">
      <c r="F10" s="2">
        <f t="shared" si="4"/>
        <v>9</v>
      </c>
      <c r="G10" s="7">
        <v>0.7</v>
      </c>
      <c r="H10" s="7">
        <v>0.2</v>
      </c>
      <c r="I10" s="25">
        <f t="shared" si="0"/>
        <v>0.10000000000000003</v>
      </c>
      <c r="J10" s="7">
        <v>0.12</v>
      </c>
      <c r="K10" s="7">
        <v>7.0000000000000007E-2</v>
      </c>
      <c r="L10" s="7">
        <v>0.06</v>
      </c>
      <c r="M10" s="8">
        <f t="shared" si="1"/>
        <v>0.104</v>
      </c>
      <c r="N10" s="9">
        <f t="shared" si="2"/>
        <v>16859.645032096196</v>
      </c>
      <c r="O10" s="9">
        <f t="shared" si="3"/>
        <v>2039698.0530563567</v>
      </c>
    </row>
    <row r="11" spans="1:22">
      <c r="F11" s="2">
        <f t="shared" si="4"/>
        <v>10</v>
      </c>
      <c r="G11" s="7">
        <v>0.7</v>
      </c>
      <c r="H11" s="7">
        <v>0.2</v>
      </c>
      <c r="I11" s="25">
        <f t="shared" si="0"/>
        <v>0.10000000000000003</v>
      </c>
      <c r="J11" s="7">
        <v>0.12</v>
      </c>
      <c r="K11" s="7">
        <v>7.0000000000000007E-2</v>
      </c>
      <c r="L11" s="7">
        <v>0.06</v>
      </c>
      <c r="M11" s="8">
        <f t="shared" si="1"/>
        <v>0.104</v>
      </c>
      <c r="N11" s="9">
        <f t="shared" si="2"/>
        <v>18545.609535305815</v>
      </c>
      <c r="O11" s="9">
        <f t="shared" si="3"/>
        <v>2497518.8856979497</v>
      </c>
    </row>
    <row r="12" spans="1:22">
      <c r="F12" s="2">
        <f t="shared" si="4"/>
        <v>11</v>
      </c>
      <c r="G12" s="7">
        <v>0.6</v>
      </c>
      <c r="H12" s="7">
        <v>0.2</v>
      </c>
      <c r="I12" s="25">
        <f t="shared" si="0"/>
        <v>0.2</v>
      </c>
      <c r="J12" s="7">
        <v>0.1</v>
      </c>
      <c r="K12" s="7">
        <v>7.0000000000000007E-2</v>
      </c>
      <c r="L12" s="7">
        <v>0.06</v>
      </c>
      <c r="M12" s="8">
        <f t="shared" si="1"/>
        <v>8.5999999999999993E-2</v>
      </c>
      <c r="N12" s="9">
        <f t="shared" si="2"/>
        <v>20400.1704888364</v>
      </c>
      <c r="O12" s="9">
        <f t="shared" si="3"/>
        <v>2978160.5316784894</v>
      </c>
    </row>
    <row r="13" spans="1:22">
      <c r="F13" s="2">
        <f t="shared" si="4"/>
        <v>12</v>
      </c>
      <c r="G13" s="7">
        <v>0.6</v>
      </c>
      <c r="H13" s="7">
        <v>0.2</v>
      </c>
      <c r="I13" s="25">
        <f t="shared" si="0"/>
        <v>0.2</v>
      </c>
      <c r="J13" s="7">
        <v>0.1</v>
      </c>
      <c r="K13" s="7">
        <v>7.0000000000000007E-2</v>
      </c>
      <c r="L13" s="7">
        <v>0.06</v>
      </c>
      <c r="M13" s="8">
        <f t="shared" si="1"/>
        <v>8.5999999999999993E-2</v>
      </c>
      <c r="N13" s="9">
        <f t="shared" si="2"/>
        <v>22440.187537720041</v>
      </c>
      <c r="O13" s="9">
        <f t="shared" si="3"/>
        <v>3526722.8613944072</v>
      </c>
    </row>
    <row r="14" spans="1:22">
      <c r="F14" s="2">
        <f t="shared" si="4"/>
        <v>13</v>
      </c>
      <c r="G14" s="7">
        <v>0.6</v>
      </c>
      <c r="H14" s="7">
        <v>0.2</v>
      </c>
      <c r="I14" s="25">
        <f t="shared" si="0"/>
        <v>0.2</v>
      </c>
      <c r="J14" s="7">
        <v>0.1</v>
      </c>
      <c r="K14" s="7">
        <v>7.0000000000000007E-2</v>
      </c>
      <c r="L14" s="7">
        <v>0.06</v>
      </c>
      <c r="M14" s="8">
        <f t="shared" si="1"/>
        <v>8.5999999999999993E-2</v>
      </c>
      <c r="N14" s="9">
        <f t="shared" si="2"/>
        <v>24684.206291492046</v>
      </c>
      <c r="O14" s="9">
        <f t="shared" si="3"/>
        <v>4151705.6038650512</v>
      </c>
    </row>
    <row r="15" spans="1:22">
      <c r="F15" s="2">
        <f t="shared" si="4"/>
        <v>14</v>
      </c>
      <c r="G15" s="7">
        <v>0.6</v>
      </c>
      <c r="H15" s="7">
        <v>0.2</v>
      </c>
      <c r="I15" s="25">
        <f t="shared" si="0"/>
        <v>0.2</v>
      </c>
      <c r="J15" s="7">
        <v>0.1</v>
      </c>
      <c r="K15" s="7">
        <v>7.0000000000000007E-2</v>
      </c>
      <c r="L15" s="7">
        <v>0.06</v>
      </c>
      <c r="M15" s="8">
        <f t="shared" si="1"/>
        <v>8.5999999999999993E-2</v>
      </c>
      <c r="N15" s="9">
        <f t="shared" si="2"/>
        <v>27152.626920641254</v>
      </c>
      <c r="O15" s="9">
        <f t="shared" si="3"/>
        <v>4862605.3198272428</v>
      </c>
    </row>
    <row r="16" spans="1:22">
      <c r="F16" s="2">
        <f t="shared" si="4"/>
        <v>15</v>
      </c>
      <c r="G16" s="7">
        <v>0.6</v>
      </c>
      <c r="H16" s="7">
        <v>0.2</v>
      </c>
      <c r="I16" s="25">
        <f t="shared" si="0"/>
        <v>0.2</v>
      </c>
      <c r="J16" s="7">
        <v>0.1</v>
      </c>
      <c r="K16" s="7">
        <v>7.0000000000000007E-2</v>
      </c>
      <c r="L16" s="7">
        <v>0.06</v>
      </c>
      <c r="M16" s="8">
        <f t="shared" si="1"/>
        <v>8.5999999999999993E-2</v>
      </c>
      <c r="N16" s="9">
        <f t="shared" si="2"/>
        <v>29867.889612705381</v>
      </c>
      <c r="O16" s="9">
        <f t="shared" si="3"/>
        <v>5670027.7147651622</v>
      </c>
    </row>
    <row r="17" spans="1:15">
      <c r="A17" s="114" t="s">
        <v>10</v>
      </c>
      <c r="B17" s="114"/>
      <c r="C17" s="114"/>
      <c r="D17" s="114"/>
      <c r="F17" s="2">
        <f t="shared" si="4"/>
        <v>16</v>
      </c>
      <c r="G17" s="7">
        <v>0.6</v>
      </c>
      <c r="H17" s="7">
        <v>0.2</v>
      </c>
      <c r="I17" s="25">
        <f t="shared" si="0"/>
        <v>0.2</v>
      </c>
      <c r="J17" s="7">
        <v>0.1</v>
      </c>
      <c r="K17" s="7">
        <v>7.0000000000000007E-2</v>
      </c>
      <c r="L17" s="7">
        <v>0.06</v>
      </c>
      <c r="M17" s="8">
        <f t="shared" si="1"/>
        <v>8.5999999999999993E-2</v>
      </c>
      <c r="N17" s="9">
        <f t="shared" si="2"/>
        <v>32854.678573975922</v>
      </c>
      <c r="O17" s="9">
        <f t="shared" si="3"/>
        <v>6585812.26941102</v>
      </c>
    </row>
    <row r="18" spans="1:15">
      <c r="D18" s="22">
        <f>N2</f>
        <v>7865.1488351892394</v>
      </c>
      <c r="F18" s="2">
        <f t="shared" si="4"/>
        <v>17</v>
      </c>
      <c r="G18" s="7">
        <v>0.5</v>
      </c>
      <c r="H18" s="7">
        <v>0.2</v>
      </c>
      <c r="I18" s="25">
        <f t="shared" si="0"/>
        <v>0.3</v>
      </c>
      <c r="J18" s="7">
        <v>0.08</v>
      </c>
      <c r="K18" s="7">
        <v>7.0000000000000007E-2</v>
      </c>
      <c r="L18" s="7">
        <v>0.06</v>
      </c>
      <c r="M18" s="8">
        <f t="shared" si="1"/>
        <v>7.2000000000000008E-2</v>
      </c>
      <c r="N18" s="9">
        <f t="shared" si="2"/>
        <v>36140.14643137352</v>
      </c>
      <c r="O18" s="9">
        <f t="shared" si="3"/>
        <v>7524897.596501803</v>
      </c>
    </row>
    <row r="19" spans="1:15">
      <c r="A19" s="23" t="s">
        <v>11</v>
      </c>
      <c r="D19" s="24">
        <f>MAX(O2:O49)</f>
        <v>14184438.523527481</v>
      </c>
      <c r="F19" s="2">
        <f t="shared" si="4"/>
        <v>18</v>
      </c>
      <c r="G19" s="7">
        <v>0.5</v>
      </c>
      <c r="H19" s="7">
        <v>0.2</v>
      </c>
      <c r="I19" s="25">
        <f t="shared" si="0"/>
        <v>0.3</v>
      </c>
      <c r="J19" s="7">
        <v>0.08</v>
      </c>
      <c r="K19" s="7">
        <v>7.0000000000000007E-2</v>
      </c>
      <c r="L19" s="7">
        <v>0.06</v>
      </c>
      <c r="M19" s="8">
        <f t="shared" si="1"/>
        <v>7.2000000000000008E-2</v>
      </c>
      <c r="N19" s="9">
        <f t="shared" si="2"/>
        <v>39754.161074510877</v>
      </c>
      <c r="O19" s="9">
        <f t="shared" si="3"/>
        <v>8578087.7515124418</v>
      </c>
    </row>
    <row r="20" spans="1:15">
      <c r="F20" s="2">
        <f t="shared" si="4"/>
        <v>19</v>
      </c>
      <c r="G20" s="7">
        <v>0.5</v>
      </c>
      <c r="H20" s="7">
        <v>0.2</v>
      </c>
      <c r="I20" s="25">
        <f t="shared" si="0"/>
        <v>0.3</v>
      </c>
      <c r="J20" s="7">
        <v>0.08</v>
      </c>
      <c r="K20" s="7">
        <v>7.0000000000000007E-2</v>
      </c>
      <c r="L20" s="7">
        <v>0.06</v>
      </c>
      <c r="M20" s="8">
        <f t="shared" si="1"/>
        <v>7.2000000000000008E-2</v>
      </c>
      <c r="N20" s="9">
        <f t="shared" si="2"/>
        <v>43729.577181961969</v>
      </c>
      <c r="O20" s="9">
        <f t="shared" si="3"/>
        <v>9758247.350490097</v>
      </c>
    </row>
    <row r="21" spans="1:15">
      <c r="F21" s="2">
        <f t="shared" si="4"/>
        <v>20</v>
      </c>
      <c r="G21" s="7">
        <v>0.5</v>
      </c>
      <c r="H21" s="7">
        <v>0.2</v>
      </c>
      <c r="I21" s="25">
        <f t="shared" si="0"/>
        <v>0.3</v>
      </c>
      <c r="J21" s="7">
        <v>0.08</v>
      </c>
      <c r="K21" s="7">
        <v>7.0000000000000007E-2</v>
      </c>
      <c r="L21" s="7">
        <v>0.06</v>
      </c>
      <c r="M21" s="8">
        <f t="shared" si="1"/>
        <v>7.2000000000000008E-2</v>
      </c>
      <c r="N21" s="9">
        <f t="shared" si="2"/>
        <v>48102.534900158171</v>
      </c>
      <c r="O21" s="9">
        <f t="shared" si="3"/>
        <v>11079632.16868102</v>
      </c>
    </row>
    <row r="22" spans="1:15">
      <c r="F22" s="2">
        <f t="shared" si="4"/>
        <v>21</v>
      </c>
      <c r="G22" s="7">
        <v>0.5</v>
      </c>
      <c r="H22" s="7">
        <v>0.2</v>
      </c>
      <c r="I22" s="25">
        <f t="shared" si="0"/>
        <v>0.3</v>
      </c>
      <c r="J22" s="7">
        <v>0.08</v>
      </c>
      <c r="K22" s="7">
        <v>7.0000000000000007E-2</v>
      </c>
      <c r="L22" s="7">
        <v>0.06</v>
      </c>
      <c r="M22" s="8">
        <f t="shared" si="1"/>
        <v>7.2000000000000008E-2</v>
      </c>
      <c r="N22" s="9">
        <f t="shared" si="2"/>
        <v>52912.788390173992</v>
      </c>
      <c r="O22" s="9">
        <f t="shared" si="3"/>
        <v>12558035.794677254</v>
      </c>
    </row>
    <row r="23" spans="1:15">
      <c r="F23" s="2">
        <f t="shared" si="4"/>
        <v>22</v>
      </c>
      <c r="G23" s="7">
        <v>0.4</v>
      </c>
      <c r="H23" s="7">
        <v>0.2</v>
      </c>
      <c r="I23" s="25">
        <f t="shared" si="0"/>
        <v>0.39999999999999997</v>
      </c>
      <c r="J23" s="7">
        <v>0.08</v>
      </c>
      <c r="K23" s="7">
        <v>7.0000000000000007E-2</v>
      </c>
      <c r="L23" s="7">
        <v>0.06</v>
      </c>
      <c r="M23" s="8">
        <f t="shared" si="1"/>
        <v>6.9999999999999993E-2</v>
      </c>
      <c r="N23" s="9">
        <f t="shared" si="2"/>
        <v>58204.067229191394</v>
      </c>
      <c r="O23" s="9">
        <f t="shared" si="3"/>
        <v>14184438.523527481</v>
      </c>
    </row>
    <row r="24" spans="1:15">
      <c r="F24" s="2" t="str">
        <f t="shared" si="4"/>
        <v/>
      </c>
      <c r="G24" s="7">
        <v>0.4</v>
      </c>
      <c r="H24" s="7">
        <v>0.2</v>
      </c>
      <c r="I24" s="25">
        <f t="shared" si="0"/>
        <v>0.39999999999999997</v>
      </c>
      <c r="J24" s="7">
        <v>0.08</v>
      </c>
      <c r="K24" s="7">
        <v>7.0000000000000007E-2</v>
      </c>
      <c r="L24" s="7">
        <v>0.06</v>
      </c>
      <c r="M24" s="8" t="str">
        <f t="shared" si="1"/>
        <v/>
      </c>
      <c r="N24" s="9" t="str">
        <f t="shared" si="2"/>
        <v/>
      </c>
      <c r="O24" s="9" t="str">
        <f t="shared" si="3"/>
        <v/>
      </c>
    </row>
    <row r="25" spans="1:15">
      <c r="F25" s="2" t="str">
        <f t="shared" si="4"/>
        <v/>
      </c>
      <c r="G25" s="7">
        <v>0.4</v>
      </c>
      <c r="H25" s="7">
        <v>0.2</v>
      </c>
      <c r="I25" s="25">
        <f t="shared" si="0"/>
        <v>0.39999999999999997</v>
      </c>
      <c r="J25" s="7">
        <v>0.08</v>
      </c>
      <c r="K25" s="7">
        <v>7.0000000000000007E-2</v>
      </c>
      <c r="L25" s="7">
        <v>0.06</v>
      </c>
      <c r="M25" s="8" t="str">
        <f t="shared" si="1"/>
        <v/>
      </c>
      <c r="N25" s="9" t="str">
        <f t="shared" si="2"/>
        <v/>
      </c>
      <c r="O25" s="9" t="str">
        <f t="shared" si="3"/>
        <v/>
      </c>
    </row>
    <row r="26" spans="1:15">
      <c r="F26" s="2" t="str">
        <f t="shared" si="4"/>
        <v/>
      </c>
      <c r="G26" s="7">
        <v>0.4</v>
      </c>
      <c r="H26" s="7">
        <v>0.2</v>
      </c>
      <c r="I26" s="25">
        <f t="shared" si="0"/>
        <v>0.39999999999999997</v>
      </c>
      <c r="J26" s="7">
        <v>0.08</v>
      </c>
      <c r="K26" s="7">
        <v>7.0000000000000007E-2</v>
      </c>
      <c r="L26" s="7">
        <v>0.06</v>
      </c>
      <c r="M26" s="8" t="str">
        <f t="shared" si="1"/>
        <v/>
      </c>
      <c r="N26" s="9" t="str">
        <f t="shared" si="2"/>
        <v/>
      </c>
      <c r="O26" s="9" t="str">
        <f t="shared" si="3"/>
        <v/>
      </c>
    </row>
    <row r="27" spans="1:15">
      <c r="F27" s="2" t="str">
        <f t="shared" si="4"/>
        <v/>
      </c>
      <c r="G27" s="7">
        <v>0.4</v>
      </c>
      <c r="H27" s="7">
        <v>0.2</v>
      </c>
      <c r="I27" s="25">
        <f t="shared" si="0"/>
        <v>0.39999999999999997</v>
      </c>
      <c r="J27" s="7">
        <v>0.08</v>
      </c>
      <c r="K27" s="7">
        <v>7.0000000000000007E-2</v>
      </c>
      <c r="L27" s="7">
        <v>0.06</v>
      </c>
      <c r="M27" s="8" t="str">
        <f t="shared" si="1"/>
        <v/>
      </c>
      <c r="N27" s="9" t="str">
        <f t="shared" si="2"/>
        <v/>
      </c>
      <c r="O27" s="9" t="str">
        <f t="shared" si="3"/>
        <v/>
      </c>
    </row>
    <row r="28" spans="1:15">
      <c r="F28" s="2" t="str">
        <f t="shared" si="4"/>
        <v/>
      </c>
      <c r="G28" s="7">
        <v>0.4</v>
      </c>
      <c r="H28" s="7">
        <v>0.2</v>
      </c>
      <c r="I28" s="25">
        <f t="shared" si="0"/>
        <v>0.39999999999999997</v>
      </c>
      <c r="J28" s="7">
        <v>0.08</v>
      </c>
      <c r="K28" s="7">
        <v>7.0000000000000007E-2</v>
      </c>
      <c r="L28" s="7">
        <v>0.06</v>
      </c>
      <c r="M28" s="8" t="str">
        <f t="shared" si="1"/>
        <v/>
      </c>
      <c r="N28" s="9" t="str">
        <f t="shared" si="2"/>
        <v/>
      </c>
      <c r="O28" s="9" t="str">
        <f t="shared" si="3"/>
        <v/>
      </c>
    </row>
    <row r="29" spans="1:15">
      <c r="F29" s="2" t="str">
        <f t="shared" si="4"/>
        <v/>
      </c>
      <c r="G29" s="7">
        <v>0.4</v>
      </c>
      <c r="H29" s="7">
        <v>0.2</v>
      </c>
      <c r="I29" s="25">
        <f t="shared" si="0"/>
        <v>0.39999999999999997</v>
      </c>
      <c r="J29" s="7">
        <v>0.08</v>
      </c>
      <c r="K29" s="7">
        <v>7.0000000000000007E-2</v>
      </c>
      <c r="L29" s="7">
        <v>0.06</v>
      </c>
      <c r="M29" s="8" t="str">
        <f t="shared" si="1"/>
        <v/>
      </c>
      <c r="N29" s="9" t="str">
        <f t="shared" si="2"/>
        <v/>
      </c>
      <c r="O29" s="9" t="str">
        <f t="shared" si="3"/>
        <v/>
      </c>
    </row>
    <row r="30" spans="1:15">
      <c r="F30" s="2" t="str">
        <f t="shared" si="4"/>
        <v/>
      </c>
      <c r="G30" s="7">
        <v>0.4</v>
      </c>
      <c r="H30" s="7">
        <v>0.2</v>
      </c>
      <c r="I30" s="25">
        <f t="shared" si="0"/>
        <v>0.39999999999999997</v>
      </c>
      <c r="J30" s="7">
        <v>0.08</v>
      </c>
      <c r="K30" s="7">
        <v>7.0000000000000007E-2</v>
      </c>
      <c r="L30" s="7">
        <v>0.06</v>
      </c>
      <c r="M30" s="8" t="str">
        <f t="shared" si="1"/>
        <v/>
      </c>
      <c r="N30" s="9" t="str">
        <f t="shared" si="2"/>
        <v/>
      </c>
      <c r="O30" s="9" t="str">
        <f t="shared" si="3"/>
        <v/>
      </c>
    </row>
    <row r="31" spans="1:15">
      <c r="F31" s="2" t="str">
        <f t="shared" si="4"/>
        <v/>
      </c>
      <c r="G31" s="7">
        <v>0.4</v>
      </c>
      <c r="H31" s="7">
        <v>0.2</v>
      </c>
      <c r="I31" s="25">
        <f t="shared" si="0"/>
        <v>0.39999999999999997</v>
      </c>
      <c r="J31" s="7">
        <v>0.08</v>
      </c>
      <c r="K31" s="7">
        <v>7.0000000000000007E-2</v>
      </c>
      <c r="L31" s="7">
        <v>0.06</v>
      </c>
      <c r="M31" s="8" t="str">
        <f t="shared" si="1"/>
        <v/>
      </c>
      <c r="N31" s="9" t="str">
        <f t="shared" si="2"/>
        <v/>
      </c>
      <c r="O31" s="9" t="str">
        <f t="shared" si="3"/>
        <v/>
      </c>
    </row>
    <row r="32" spans="1:15">
      <c r="F32" s="2" t="str">
        <f t="shared" si="4"/>
        <v/>
      </c>
      <c r="G32" s="7">
        <v>0.4</v>
      </c>
      <c r="H32" s="7">
        <v>0.2</v>
      </c>
      <c r="I32" s="25">
        <f t="shared" si="0"/>
        <v>0.39999999999999997</v>
      </c>
      <c r="J32" s="7">
        <v>0.08</v>
      </c>
      <c r="K32" s="7">
        <v>7.0000000000000007E-2</v>
      </c>
      <c r="L32" s="7">
        <v>0.06</v>
      </c>
      <c r="M32" s="8" t="str">
        <f t="shared" si="1"/>
        <v/>
      </c>
      <c r="N32" s="9" t="str">
        <f t="shared" si="2"/>
        <v/>
      </c>
      <c r="O32" s="9" t="str">
        <f t="shared" si="3"/>
        <v/>
      </c>
    </row>
    <row r="33" spans="6:15">
      <c r="F33" s="2" t="str">
        <f t="shared" si="4"/>
        <v/>
      </c>
      <c r="G33" s="7">
        <v>0.4</v>
      </c>
      <c r="H33" s="7">
        <v>0.2</v>
      </c>
      <c r="I33" s="25">
        <f t="shared" si="0"/>
        <v>0.39999999999999997</v>
      </c>
      <c r="J33" s="7">
        <v>0.08</v>
      </c>
      <c r="K33" s="7">
        <v>7.0000000000000007E-2</v>
      </c>
      <c r="L33" s="7">
        <v>0.06</v>
      </c>
      <c r="M33" s="8" t="str">
        <f t="shared" si="1"/>
        <v/>
      </c>
      <c r="N33" s="9" t="str">
        <f t="shared" si="2"/>
        <v/>
      </c>
      <c r="O33" s="9" t="str">
        <f t="shared" si="3"/>
        <v/>
      </c>
    </row>
    <row r="34" spans="6:15">
      <c r="F34" s="2" t="str">
        <f t="shared" si="4"/>
        <v/>
      </c>
      <c r="G34" s="7">
        <v>0.4</v>
      </c>
      <c r="H34" s="7">
        <v>0.2</v>
      </c>
      <c r="I34" s="25">
        <f t="shared" si="0"/>
        <v>0.39999999999999997</v>
      </c>
      <c r="J34" s="7">
        <v>0.08</v>
      </c>
      <c r="K34" s="7">
        <v>7.0000000000000007E-2</v>
      </c>
      <c r="L34" s="7">
        <v>0.06</v>
      </c>
      <c r="M34" s="8" t="str">
        <f t="shared" si="1"/>
        <v/>
      </c>
      <c r="N34" s="9" t="str">
        <f t="shared" si="2"/>
        <v/>
      </c>
      <c r="O34" s="9" t="str">
        <f t="shared" si="3"/>
        <v/>
      </c>
    </row>
    <row r="35" spans="6:15">
      <c r="F35" s="2" t="str">
        <f t="shared" si="4"/>
        <v/>
      </c>
      <c r="G35" s="7">
        <v>0.4</v>
      </c>
      <c r="H35" s="7">
        <v>0.2</v>
      </c>
      <c r="I35" s="25">
        <f t="shared" si="0"/>
        <v>0.39999999999999997</v>
      </c>
      <c r="J35" s="7">
        <v>0.08</v>
      </c>
      <c r="K35" s="7">
        <v>7.0000000000000007E-2</v>
      </c>
      <c r="L35" s="7">
        <v>0.06</v>
      </c>
      <c r="M35" s="8" t="str">
        <f t="shared" si="1"/>
        <v/>
      </c>
      <c r="N35" s="9" t="str">
        <f t="shared" si="2"/>
        <v/>
      </c>
      <c r="O35" s="9" t="str">
        <f t="shared" si="3"/>
        <v/>
      </c>
    </row>
    <row r="36" spans="6:15">
      <c r="F36" s="2" t="str">
        <f t="shared" si="4"/>
        <v/>
      </c>
      <c r="G36" s="7">
        <v>0.4</v>
      </c>
      <c r="H36" s="7">
        <v>0.2</v>
      </c>
      <c r="I36" s="25">
        <f t="shared" si="0"/>
        <v>0.39999999999999997</v>
      </c>
      <c r="J36" s="7">
        <v>0.08</v>
      </c>
      <c r="K36" s="7">
        <v>7.0000000000000007E-2</v>
      </c>
      <c r="L36" s="7">
        <v>0.06</v>
      </c>
      <c r="M36" s="8" t="str">
        <f t="shared" si="1"/>
        <v/>
      </c>
      <c r="N36" s="9" t="str">
        <f t="shared" si="2"/>
        <v/>
      </c>
      <c r="O36" s="9" t="str">
        <f t="shared" si="3"/>
        <v/>
      </c>
    </row>
    <row r="37" spans="6:15">
      <c r="F37" s="2" t="str">
        <f t="shared" si="4"/>
        <v/>
      </c>
      <c r="G37" s="7">
        <v>0.4</v>
      </c>
      <c r="H37" s="7">
        <v>0.2</v>
      </c>
      <c r="I37" s="25">
        <f t="shared" si="0"/>
        <v>0.39999999999999997</v>
      </c>
      <c r="J37" s="7">
        <v>0.08</v>
      </c>
      <c r="K37" s="7">
        <v>7.0000000000000007E-2</v>
      </c>
      <c r="L37" s="7">
        <v>0.06</v>
      </c>
      <c r="M37" s="8" t="str">
        <f t="shared" si="1"/>
        <v/>
      </c>
      <c r="N37" s="9" t="str">
        <f t="shared" si="2"/>
        <v/>
      </c>
      <c r="O37" s="9" t="str">
        <f t="shared" si="3"/>
        <v/>
      </c>
    </row>
    <row r="38" spans="6:15">
      <c r="F38" s="2" t="str">
        <f t="shared" si="4"/>
        <v/>
      </c>
      <c r="G38" s="7">
        <v>0.4</v>
      </c>
      <c r="H38" s="7">
        <v>0.2</v>
      </c>
      <c r="I38" s="25">
        <f t="shared" si="0"/>
        <v>0.39999999999999997</v>
      </c>
      <c r="J38" s="7">
        <v>0.08</v>
      </c>
      <c r="K38" s="7">
        <v>7.0000000000000007E-2</v>
      </c>
      <c r="L38" s="7">
        <v>0.06</v>
      </c>
      <c r="M38" s="8" t="str">
        <f t="shared" si="1"/>
        <v/>
      </c>
      <c r="N38" s="9" t="str">
        <f t="shared" si="2"/>
        <v/>
      </c>
      <c r="O38" s="9" t="str">
        <f t="shared" si="3"/>
        <v/>
      </c>
    </row>
    <row r="39" spans="6:15">
      <c r="F39" s="2" t="str">
        <f t="shared" si="4"/>
        <v/>
      </c>
      <c r="G39" s="7">
        <v>0.4</v>
      </c>
      <c r="H39" s="7">
        <v>0.2</v>
      </c>
      <c r="I39" s="25">
        <f t="shared" si="0"/>
        <v>0.39999999999999997</v>
      </c>
      <c r="J39" s="7">
        <v>0.08</v>
      </c>
      <c r="K39" s="7">
        <v>7.0000000000000007E-2</v>
      </c>
      <c r="L39" s="7">
        <v>0.06</v>
      </c>
      <c r="M39" s="8" t="str">
        <f t="shared" si="1"/>
        <v/>
      </c>
      <c r="N39" s="9" t="str">
        <f t="shared" si="2"/>
        <v/>
      </c>
      <c r="O39" s="9" t="str">
        <f t="shared" si="3"/>
        <v/>
      </c>
    </row>
    <row r="40" spans="6:15">
      <c r="F40" s="2" t="str">
        <f t="shared" si="4"/>
        <v/>
      </c>
      <c r="G40" s="7">
        <v>0.4</v>
      </c>
      <c r="H40" s="7">
        <v>0.2</v>
      </c>
      <c r="I40" s="25">
        <f t="shared" si="0"/>
        <v>0.39999999999999997</v>
      </c>
      <c r="J40" s="7">
        <v>0.08</v>
      </c>
      <c r="K40" s="7">
        <v>7.0000000000000007E-2</v>
      </c>
      <c r="L40" s="7">
        <v>0.06</v>
      </c>
      <c r="M40" s="8" t="str">
        <f t="shared" si="1"/>
        <v/>
      </c>
      <c r="N40" s="9" t="str">
        <f t="shared" si="2"/>
        <v/>
      </c>
      <c r="O40" s="9" t="str">
        <f t="shared" si="3"/>
        <v/>
      </c>
    </row>
    <row r="41" spans="6:15">
      <c r="F41" s="2" t="str">
        <f t="shared" si="4"/>
        <v/>
      </c>
      <c r="G41" s="7">
        <v>0.4</v>
      </c>
      <c r="H41" s="7">
        <v>0.2</v>
      </c>
      <c r="I41" s="25">
        <f t="shared" si="0"/>
        <v>0.39999999999999997</v>
      </c>
      <c r="J41" s="7">
        <v>0.08</v>
      </c>
      <c r="K41" s="7">
        <v>7.0000000000000007E-2</v>
      </c>
      <c r="L41" s="7">
        <v>0.06</v>
      </c>
      <c r="M41" s="8" t="str">
        <f t="shared" si="1"/>
        <v/>
      </c>
      <c r="N41" s="9" t="str">
        <f t="shared" si="2"/>
        <v/>
      </c>
      <c r="O41" s="9" t="str">
        <f t="shared" si="3"/>
        <v/>
      </c>
    </row>
    <row r="42" spans="6:15">
      <c r="F42" s="2" t="str">
        <f t="shared" si="4"/>
        <v/>
      </c>
      <c r="G42" s="7">
        <v>0.4</v>
      </c>
      <c r="H42" s="7">
        <v>0.2</v>
      </c>
      <c r="I42" s="25">
        <f t="shared" si="0"/>
        <v>0.39999999999999997</v>
      </c>
      <c r="J42" s="7">
        <v>0.08</v>
      </c>
      <c r="K42" s="7">
        <v>7.0000000000000007E-2</v>
      </c>
      <c r="L42" s="7">
        <v>0.06</v>
      </c>
      <c r="M42" s="8" t="str">
        <f t="shared" si="1"/>
        <v/>
      </c>
      <c r="N42" s="9" t="str">
        <f t="shared" si="2"/>
        <v/>
      </c>
      <c r="O42" s="9" t="str">
        <f t="shared" si="3"/>
        <v/>
      </c>
    </row>
    <row r="43" spans="6:15">
      <c r="F43" s="2" t="str">
        <f t="shared" si="4"/>
        <v/>
      </c>
      <c r="G43" s="7">
        <v>0.4</v>
      </c>
      <c r="H43" s="7">
        <v>0.2</v>
      </c>
      <c r="I43" s="25">
        <f t="shared" si="0"/>
        <v>0.39999999999999997</v>
      </c>
      <c r="J43" s="7">
        <v>0.08</v>
      </c>
      <c r="K43" s="7">
        <v>7.0000000000000007E-2</v>
      </c>
      <c r="L43" s="7">
        <v>0.06</v>
      </c>
      <c r="M43" s="8" t="str">
        <f t="shared" si="1"/>
        <v/>
      </c>
      <c r="N43" s="9" t="str">
        <f t="shared" si="2"/>
        <v/>
      </c>
      <c r="O43" s="9" t="str">
        <f t="shared" si="3"/>
        <v/>
      </c>
    </row>
    <row r="44" spans="6:15">
      <c r="F44" s="2" t="str">
        <f t="shared" si="4"/>
        <v/>
      </c>
      <c r="G44" s="7">
        <v>0.4</v>
      </c>
      <c r="H44" s="7">
        <v>0.2</v>
      </c>
      <c r="I44" s="25">
        <f t="shared" si="0"/>
        <v>0.39999999999999997</v>
      </c>
      <c r="J44" s="7">
        <v>0.08</v>
      </c>
      <c r="K44" s="7">
        <v>7.0000000000000007E-2</v>
      </c>
      <c r="L44" s="7">
        <v>0.06</v>
      </c>
      <c r="M44" s="8" t="str">
        <f t="shared" si="1"/>
        <v/>
      </c>
      <c r="N44" s="9" t="str">
        <f t="shared" si="2"/>
        <v/>
      </c>
      <c r="O44" s="9" t="str">
        <f t="shared" si="3"/>
        <v/>
      </c>
    </row>
    <row r="45" spans="6:15">
      <c r="F45" s="2" t="str">
        <f t="shared" si="4"/>
        <v/>
      </c>
      <c r="G45" s="7">
        <v>0.4</v>
      </c>
      <c r="H45" s="7">
        <v>0.2</v>
      </c>
      <c r="I45" s="25">
        <f t="shared" si="0"/>
        <v>0.39999999999999997</v>
      </c>
      <c r="J45" s="7">
        <v>0.08</v>
      </c>
      <c r="K45" s="7">
        <v>7.0000000000000007E-2</v>
      </c>
      <c r="L45" s="7">
        <v>0.06</v>
      </c>
      <c r="M45" s="8" t="str">
        <f t="shared" si="1"/>
        <v/>
      </c>
      <c r="N45" s="9" t="str">
        <f t="shared" si="2"/>
        <v/>
      </c>
      <c r="O45" s="9" t="str">
        <f t="shared" si="3"/>
        <v/>
      </c>
    </row>
    <row r="46" spans="6:15">
      <c r="F46" s="2" t="str">
        <f t="shared" si="4"/>
        <v/>
      </c>
      <c r="G46" s="7">
        <v>0.4</v>
      </c>
      <c r="H46" s="7">
        <v>0.2</v>
      </c>
      <c r="I46" s="25">
        <f t="shared" si="0"/>
        <v>0.39999999999999997</v>
      </c>
      <c r="J46" s="7">
        <v>0.08</v>
      </c>
      <c r="K46" s="7">
        <v>7.0000000000000007E-2</v>
      </c>
      <c r="L46" s="7">
        <v>0.06</v>
      </c>
      <c r="M46" s="8" t="str">
        <f t="shared" si="1"/>
        <v/>
      </c>
      <c r="N46" s="9" t="str">
        <f t="shared" si="2"/>
        <v/>
      </c>
      <c r="O46" s="9" t="str">
        <f t="shared" si="3"/>
        <v/>
      </c>
    </row>
    <row r="47" spans="6:15">
      <c r="F47" s="2" t="str">
        <f t="shared" si="4"/>
        <v/>
      </c>
      <c r="G47" s="7">
        <v>0.4</v>
      </c>
      <c r="H47" s="7">
        <v>0.2</v>
      </c>
      <c r="I47" s="25">
        <f t="shared" si="0"/>
        <v>0.39999999999999997</v>
      </c>
      <c r="J47" s="7">
        <v>0.08</v>
      </c>
      <c r="K47" s="7">
        <v>7.0000000000000007E-2</v>
      </c>
      <c r="L47" s="7">
        <v>0.06</v>
      </c>
      <c r="M47" s="8" t="str">
        <f t="shared" si="1"/>
        <v/>
      </c>
      <c r="N47" s="9" t="str">
        <f t="shared" si="2"/>
        <v/>
      </c>
      <c r="O47" s="9" t="str">
        <f t="shared" si="3"/>
        <v/>
      </c>
    </row>
    <row r="48" spans="6:15">
      <c r="F48" s="2" t="str">
        <f t="shared" si="4"/>
        <v/>
      </c>
      <c r="G48" s="7">
        <v>0.4</v>
      </c>
      <c r="H48" s="7">
        <v>0.2</v>
      </c>
      <c r="I48" s="25">
        <f t="shared" si="0"/>
        <v>0.39999999999999997</v>
      </c>
      <c r="J48" s="7">
        <v>0.08</v>
      </c>
      <c r="K48" s="7">
        <v>7.0000000000000007E-2</v>
      </c>
      <c r="L48" s="7">
        <v>0.06</v>
      </c>
      <c r="M48" s="8" t="str">
        <f t="shared" si="1"/>
        <v/>
      </c>
      <c r="N48" s="9" t="str">
        <f t="shared" si="2"/>
        <v/>
      </c>
      <c r="O48" s="9" t="str">
        <f t="shared" si="3"/>
        <v/>
      </c>
    </row>
    <row r="49" spans="6:15">
      <c r="F49" s="2" t="str">
        <f t="shared" si="4"/>
        <v/>
      </c>
      <c r="G49" s="7">
        <v>0.4</v>
      </c>
      <c r="H49" s="7">
        <v>0.2</v>
      </c>
      <c r="I49" s="25">
        <f t="shared" si="0"/>
        <v>0.39999999999999997</v>
      </c>
      <c r="J49" s="7">
        <v>0.08</v>
      </c>
      <c r="K49" s="7">
        <v>7.0000000000000007E-2</v>
      </c>
      <c r="L49" s="7">
        <v>0.06</v>
      </c>
      <c r="M49" s="8" t="str">
        <f t="shared" si="1"/>
        <v/>
      </c>
      <c r="N49" s="9" t="str">
        <f t="shared" si="2"/>
        <v/>
      </c>
      <c r="O49" s="9" t="str">
        <f t="shared" si="3"/>
        <v/>
      </c>
    </row>
    <row r="50" spans="6:15">
      <c r="F50" s="2" t="str">
        <f t="shared" si="4"/>
        <v/>
      </c>
      <c r="G50" s="7">
        <v>0.4</v>
      </c>
      <c r="H50" s="7">
        <v>0.2</v>
      </c>
      <c r="I50" s="25">
        <f t="shared" si="0"/>
        <v>0.39999999999999997</v>
      </c>
      <c r="J50" s="7">
        <v>0.08</v>
      </c>
      <c r="K50" s="7">
        <v>7.0000000000000007E-2</v>
      </c>
      <c r="L50" s="7">
        <v>0.06</v>
      </c>
      <c r="M50" s="8" t="str">
        <f t="shared" si="1"/>
        <v/>
      </c>
      <c r="N50" s="9" t="str">
        <f t="shared" si="2"/>
        <v/>
      </c>
      <c r="O50" s="9" t="str">
        <f t="shared" si="3"/>
        <v/>
      </c>
    </row>
  </sheetData>
  <mergeCells count="3">
    <mergeCell ref="A1:D1"/>
    <mergeCell ref="A17:D17"/>
    <mergeCell ref="C6:D6"/>
  </mergeCells>
  <dataValidations count="1">
    <dataValidation type="list" allowBlank="1" showInputMessage="1" showErrorMessage="1" sqref="C6">
      <formula1>$T$1:$T$6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Retirement</vt:lpstr>
      <vt:lpstr>Other goals</vt:lpstr>
      <vt:lpstr>variable asset allocation</vt:lpstr>
      <vt:lpstr>'Other goals'!curr1</vt:lpstr>
      <vt:lpstr>goal1</vt:lpstr>
      <vt:lpstr>goal2</vt:lpstr>
      <vt:lpstr>goal3</vt:lpstr>
      <vt:lpstr>goal4</vt:lpstr>
      <vt:lpstr>goal5</vt:lpstr>
      <vt:lpstr>ygoal1</vt:lpstr>
      <vt:lpstr>ygoal2</vt:lpstr>
      <vt:lpstr>ygoal3</vt:lpstr>
      <vt:lpstr>ygoal4</vt:lpstr>
      <vt:lpstr>ygoal5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pattabiraman</cp:lastModifiedBy>
  <dcterms:created xsi:type="dcterms:W3CDTF">2015-06-10T08:27:43Z</dcterms:created>
  <dcterms:modified xsi:type="dcterms:W3CDTF">2016-03-14T06:28:15Z</dcterms:modified>
</cp:coreProperties>
</file>