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reefincal\"/>
    </mc:Choice>
  </mc:AlternateContent>
  <bookViews>
    <workbookView xWindow="0" yWindow="0" windowWidth="20490" windowHeight="7695" activeTab="1"/>
  </bookViews>
  <sheets>
    <sheet name="Sheet1" sheetId="1" r:id="rId1"/>
    <sheet name="indexed pension" sheetId="2" r:id="rId2"/>
    <sheet name="Sheet3" sheetId="3" r:id="rId3"/>
  </sheets>
  <externalReferences>
    <externalReference r:id="rId4"/>
  </externalReferences>
  <definedNames>
    <definedName name="_pen1">#REF!</definedName>
    <definedName name="addexp">#REF!</definedName>
    <definedName name="age">#REF!</definedName>
    <definedName name="ainc">#REF!</definedName>
    <definedName name="ay">#REF!</definedName>
    <definedName name="binc">#REF!</definedName>
    <definedName name="by">#REF!</definedName>
    <definedName name="cage">#REF!</definedName>
    <definedName name="cinc">#REF!</definedName>
    <definedName name="corpacc">#REF!</definedName>
    <definedName name="corpself">#REF!</definedName>
    <definedName name="corptax">#REF!</definedName>
    <definedName name="corpus">'[1]Annuity Calculators'!$B$11</definedName>
    <definedName name="corpus1">'[1]Annuity Calculators'!$E$4</definedName>
    <definedName name="corpus2">'[1]Annuity Calculators'!$E$11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d">#REF!</definedName>
    <definedName name="gdg">#REF!</definedName>
    <definedName name="gdt">#REF!</definedName>
    <definedName name="inflation">'[1]Annuity Calculators'!$B$6</definedName>
    <definedName name="inflation1">'[1]Annuity Calculators'!$B$13</definedName>
    <definedName name="inflation2">'[1]Annuity Calculators'!$E$6</definedName>
    <definedName name="inflation3">'[1]Annuity Calculators'!$E$12</definedName>
    <definedName name="infpre">#REF!</definedName>
    <definedName name="inft">#REF!</definedName>
    <definedName name="inv">#REF!</definedName>
    <definedName name="invt">#REF!</definedName>
    <definedName name="kt">#REF!</definedName>
    <definedName name="loss">#REF!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int">#REF!</definedName>
    <definedName name="option">#REF!</definedName>
    <definedName name="pa">#REF!</definedName>
    <definedName name="paa">#REF!</definedName>
    <definedName name="passivtax">#REF!</definedName>
    <definedName name="payment">'[1]Annuity Calculators'!$B$4</definedName>
    <definedName name="payment1">'[1]Annuity Calculators'!$B$14</definedName>
    <definedName name="payment2">'[1]Annuity Calculators'!$E$14</definedName>
    <definedName name="pb">#REF!</definedName>
    <definedName name="pbb">#REF!</definedName>
    <definedName name="pc">#REF!</definedName>
    <definedName name="pcc">#REF!</definedName>
    <definedName name="pension">#REF!</definedName>
    <definedName name="pent">#REF!</definedName>
    <definedName name="pentax">#REF!</definedName>
    <definedName name="picorpus">#REF!</definedName>
    <definedName name="pinf">#REF!</definedName>
    <definedName name="preinf">#REF!</definedName>
    <definedName name="prepen1">#REF!</definedName>
    <definedName name="pret">#REF!</definedName>
    <definedName name="retiint">#REF!</definedName>
    <definedName name="return">'[1]Annuity Calculators'!$B$5</definedName>
    <definedName name="return1">'[1]Annuity Calculators'!$B$12</definedName>
    <definedName name="return2">'[1]Annuity Calculators'!$E$5</definedName>
    <definedName name="roia">#REF!</definedName>
    <definedName name="safedebt">#REF!</definedName>
    <definedName name="salary">#REF!</definedName>
    <definedName name="t">#REF!</definedName>
    <definedName name="tax">#REF!</definedName>
    <definedName name="taxt">#REF!</definedName>
    <definedName name="valuevx">42.314159</definedName>
    <definedName name="wy">#REF!</definedName>
    <definedName name="ycf">#REF!</definedName>
    <definedName name="years">'[1]Annuity Calculators'!$B$7</definedName>
    <definedName name="years1">'[1]Annuity Calculators'!$E$7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F4" i="2"/>
  <c r="F3" i="2"/>
  <c r="G2" i="2"/>
  <c r="G3" i="2" s="1"/>
  <c r="F2" i="2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C3" i="2"/>
  <c r="B3" i="2"/>
  <c r="C8" i="2"/>
  <c r="I2" i="2"/>
  <c r="I3" i="2" s="1"/>
  <c r="H3" i="2" l="1"/>
  <c r="I4" i="2"/>
  <c r="H2" i="2"/>
  <c r="G4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D4" i="1"/>
  <c r="C4" i="1"/>
  <c r="I5" i="2" l="1"/>
  <c r="H4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D8" i="1"/>
  <c r="C8" i="1"/>
  <c r="B8" i="1"/>
  <c r="C5" i="1"/>
  <c r="D5" i="1" s="1"/>
  <c r="C6" i="1"/>
  <c r="D6" i="1" s="1"/>
  <c r="B9" i="1"/>
  <c r="I6" i="2" l="1"/>
  <c r="H5" i="2"/>
  <c r="D9" i="1"/>
  <c r="D11" i="1" s="1"/>
  <c r="C9" i="1"/>
  <c r="C10" i="1" s="1"/>
  <c r="I7" i="2" l="1"/>
  <c r="H6" i="2"/>
  <c r="D13" i="1"/>
  <c r="H7" i="2" l="1"/>
  <c r="I8" i="2"/>
  <c r="H8" i="2" l="1"/>
  <c r="I9" i="2"/>
  <c r="H9" i="2" l="1"/>
  <c r="I10" i="2"/>
  <c r="H10" i="2" l="1"/>
  <c r="I11" i="2"/>
  <c r="H11" i="2" l="1"/>
  <c r="I12" i="2"/>
  <c r="H12" i="2" l="1"/>
  <c r="I13" i="2"/>
  <c r="H13" i="2" l="1"/>
  <c r="I14" i="2"/>
  <c r="H14" i="2" l="1"/>
  <c r="I15" i="2"/>
  <c r="H15" i="2" l="1"/>
  <c r="I16" i="2"/>
  <c r="H16" i="2" l="1"/>
  <c r="I17" i="2"/>
  <c r="I18" i="2" l="1"/>
  <c r="H17" i="2"/>
  <c r="I19" i="2" l="1"/>
  <c r="H18" i="2"/>
  <c r="I20" i="2" l="1"/>
  <c r="H19" i="2"/>
  <c r="I21" i="2" l="1"/>
  <c r="H20" i="2"/>
  <c r="I22" i="2" l="1"/>
  <c r="H21" i="2"/>
  <c r="I23" i="2" l="1"/>
  <c r="H22" i="2"/>
  <c r="I24" i="2" l="1"/>
  <c r="H23" i="2"/>
  <c r="I25" i="2" l="1"/>
  <c r="H24" i="2"/>
  <c r="I26" i="2" l="1"/>
  <c r="H25" i="2"/>
  <c r="I27" i="2" l="1"/>
  <c r="H26" i="2"/>
  <c r="I28" i="2" l="1"/>
  <c r="H27" i="2"/>
  <c r="I29" i="2" l="1"/>
  <c r="H28" i="2"/>
  <c r="I30" i="2" l="1"/>
  <c r="H29" i="2"/>
  <c r="I31" i="2" l="1"/>
  <c r="H31" i="2" s="1"/>
  <c r="H30" i="2"/>
</calcChain>
</file>

<file path=xl/sharedStrings.xml><?xml version="1.0" encoding="utf-8"?>
<sst xmlns="http://schemas.openxmlformats.org/spreadsheetml/2006/main" count="29" uniqueCount="21">
  <si>
    <t>Total corpus initial required to retire early</t>
  </si>
  <si>
    <t>Corpus for first segment</t>
  </si>
  <si>
    <t>Years payments are required</t>
  </si>
  <si>
    <t>Inflation rate</t>
  </si>
  <si>
    <t>Interest rate on corpus</t>
  </si>
  <si>
    <t>Third Segment</t>
  </si>
  <si>
    <t>Second segment</t>
  </si>
  <si>
    <t>First segment</t>
  </si>
  <si>
    <t>Fill only green cells</t>
  </si>
  <si>
    <t>Early Retirement Calculator</t>
  </si>
  <si>
    <t>Amount needed in first year (expenses)</t>
  </si>
  <si>
    <t>Amount initially required to generate corpus for second segment*</t>
  </si>
  <si>
    <t>Amount initially required to generate corpus for third segment*</t>
  </si>
  <si>
    <t>* 10% portfolio growth rate is used. Change it in cells C10 and D11 if you want</t>
  </si>
  <si>
    <t>Corpus for indexed pension</t>
  </si>
  <si>
    <t>Corpus for pension</t>
  </si>
  <si>
    <t>Pension</t>
  </si>
  <si>
    <t>Year end corpus value</t>
  </si>
  <si>
    <t>Year</t>
  </si>
  <si>
    <t>Indexed Pension</t>
  </si>
  <si>
    <t>Not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</si>
</sst>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Border="1"/>
    <xf numFmtId="1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164" fontId="0" fillId="2" borderId="0" xfId="0" applyNumberFormat="1" applyFill="1" applyBorder="1"/>
    <xf numFmtId="164" fontId="2" fillId="2" borderId="0" xfId="1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right"/>
    </xf>
    <xf numFmtId="0" fontId="0" fillId="2" borderId="0" xfId="0" applyFill="1" applyBorder="1" applyAlignment="1"/>
    <xf numFmtId="164" fontId="0" fillId="3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164" fontId="1" fillId="3" borderId="1" xfId="1" applyNumberFormat="1" applyFont="1" applyFill="1" applyBorder="1" applyAlignment="1">
      <alignment horizontal="center"/>
    </xf>
    <xf numFmtId="0" fontId="2" fillId="4" borderId="3" xfId="0" applyFont="1" applyFill="1" applyBorder="1"/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0" borderId="4" xfId="0" applyBorder="1"/>
    <xf numFmtId="9" fontId="0" fillId="2" borderId="1" xfId="2" applyFont="1" applyFill="1" applyBorder="1" applyAlignment="1">
      <alignment horizontal="right"/>
    </xf>
    <xf numFmtId="9" fontId="0" fillId="5" borderId="1" xfId="2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164" fontId="0" fillId="5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ont="1" applyFill="1" applyBorder="1" applyAlignment="1"/>
    <xf numFmtId="0" fontId="2" fillId="2" borderId="5" xfId="0" applyFont="1" applyFill="1" applyBorder="1" applyAlignment="1"/>
    <xf numFmtId="0" fontId="0" fillId="0" borderId="6" xfId="0" applyBorder="1"/>
    <xf numFmtId="0" fontId="0" fillId="2" borderId="7" xfId="0" applyFill="1" applyBorder="1"/>
    <xf numFmtId="0" fontId="0" fillId="0" borderId="8" xfId="0" applyBorder="1" applyAlignment="1">
      <alignment horizontal="right"/>
    </xf>
    <xf numFmtId="164" fontId="0" fillId="2" borderId="8" xfId="1" applyNumberFormat="1" applyFont="1" applyFill="1" applyBorder="1" applyAlignment="1">
      <alignment horizontal="right"/>
    </xf>
    <xf numFmtId="9" fontId="0" fillId="2" borderId="8" xfId="2" applyFont="1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2" borderId="8" xfId="0" applyFont="1" applyFill="1" applyBorder="1" applyAlignment="1"/>
    <xf numFmtId="164" fontId="1" fillId="2" borderId="8" xfId="1" applyNumberFormat="1" applyFont="1" applyFill="1" applyBorder="1" applyAlignment="1">
      <alignment horizontal="right"/>
    </xf>
    <xf numFmtId="0" fontId="0" fillId="2" borderId="9" xfId="0" applyFill="1" applyBorder="1" applyAlignment="1"/>
    <xf numFmtId="0" fontId="0" fillId="2" borderId="7" xfId="0" applyFill="1" applyBorder="1" applyAlignment="1">
      <alignment horizontal="right"/>
    </xf>
    <xf numFmtId="0" fontId="0" fillId="0" borderId="0" xfId="0" applyBorder="1"/>
    <xf numFmtId="0" fontId="0" fillId="2" borderId="9" xfId="0" applyFill="1" applyBorder="1"/>
    <xf numFmtId="0" fontId="0" fillId="0" borderId="7" xfId="0" applyBorder="1"/>
    <xf numFmtId="0" fontId="2" fillId="2" borderId="0" xfId="0" applyFont="1" applyFill="1" applyBorder="1" applyAlignment="1"/>
    <xf numFmtId="0" fontId="2" fillId="5" borderId="12" xfId="0" applyFont="1" applyFill="1" applyBorder="1" applyAlignment="1"/>
    <xf numFmtId="164" fontId="2" fillId="2" borderId="1" xfId="0" applyNumberFormat="1" applyFont="1" applyFill="1" applyBorder="1"/>
    <xf numFmtId="164" fontId="0" fillId="0" borderId="0" xfId="0" applyNumberFormat="1"/>
    <xf numFmtId="43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4" fontId="0" fillId="2" borderId="0" xfId="0" applyNumberFormat="1" applyFill="1"/>
    <xf numFmtId="43" fontId="0" fillId="2" borderId="0" xfId="0" applyNumberFormat="1" applyFill="1"/>
    <xf numFmtId="164" fontId="0" fillId="5" borderId="13" xfId="1" applyNumberFormat="1" applyFont="1" applyFill="1" applyBorder="1" applyAlignment="1">
      <alignment horizontal="center"/>
    </xf>
    <xf numFmtId="9" fontId="0" fillId="5" borderId="13" xfId="2" applyFont="1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2" borderId="13" xfId="0" applyFont="1" applyFill="1" applyBorder="1" applyAlignment="1"/>
    <xf numFmtId="164" fontId="1" fillId="3" borderId="13" xfId="1" applyNumberFormat="1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214313</xdr:colOff>
      <xdr:row>8</xdr:row>
      <xdr:rowOff>113109</xdr:rowOff>
    </xdr:from>
    <xdr:to>
      <xdr:col>3</xdr:col>
      <xdr:colOff>166688</xdr:colOff>
      <xdr:row>10</xdr:row>
      <xdr:rowOff>166687</xdr:rowOff>
    </xdr:to>
    <xdr:cxnSp macro="">
      <xdr:nvCxnSpPr>
        <xdr:cNvPr id="2" name="Straight Arrow Connector 1"/>
        <xdr:cNvCxnSpPr/>
      </xdr:nvCxnSpPr>
      <xdr:spPr>
        <a:xfrm>
          <a:off x="823913" y="1256109"/>
          <a:ext cx="1171575" cy="43457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ity-calculator-April-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Calculators"/>
      <sheetName val="Sheet2"/>
      <sheetName val="retirement planner"/>
    </sheetNames>
    <sheetDataSet>
      <sheetData sheetId="0">
        <row r="4">
          <cell r="B4">
            <v>360000</v>
          </cell>
          <cell r="E4">
            <v>300000</v>
          </cell>
        </row>
        <row r="5">
          <cell r="B5">
            <v>0.08</v>
          </cell>
          <cell r="E5">
            <v>0.1</v>
          </cell>
        </row>
        <row r="6">
          <cell r="B6">
            <v>0.08</v>
          </cell>
          <cell r="E6">
            <v>0.08</v>
          </cell>
        </row>
        <row r="7">
          <cell r="B7">
            <v>25</v>
          </cell>
          <cell r="E7">
            <v>3</v>
          </cell>
        </row>
        <row r="11">
          <cell r="B11">
            <v>10500000</v>
          </cell>
          <cell r="E11">
            <v>11000000</v>
          </cell>
        </row>
        <row r="12">
          <cell r="B12">
            <v>6.6600000000000006E-2</v>
          </cell>
          <cell r="E12">
            <v>0.1</v>
          </cell>
        </row>
        <row r="13">
          <cell r="B13">
            <v>0.08</v>
          </cell>
        </row>
        <row r="14">
          <cell r="B14">
            <v>360000</v>
          </cell>
          <cell r="E14">
            <v>360000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160" zoomScaleNormal="160" workbookViewId="0">
      <selection activeCell="A2" sqref="A2:B9"/>
    </sheetView>
  </sheetViews>
  <sheetFormatPr defaultRowHeight="15" x14ac:dyDescent="0.25"/>
  <cols>
    <col min="1" max="1" width="33" customWidth="1"/>
    <col min="2" max="2" width="23.28515625" customWidth="1"/>
    <col min="3" max="3" width="23.7109375" customWidth="1"/>
    <col min="4" max="4" width="23.5703125" customWidth="1"/>
    <col min="5" max="27" width="9.140625" style="1"/>
  </cols>
  <sheetData>
    <row r="1" spans="1:4" ht="15.75" x14ac:dyDescent="0.25">
      <c r="A1" s="45" t="s">
        <v>9</v>
      </c>
      <c r="B1" s="45"/>
      <c r="C1" s="45"/>
      <c r="D1" s="45"/>
    </row>
    <row r="2" spans="1:4" x14ac:dyDescent="0.25">
      <c r="A2" s="40" t="s">
        <v>8</v>
      </c>
      <c r="B2" s="39"/>
      <c r="C2" s="2"/>
      <c r="D2" s="27"/>
    </row>
    <row r="3" spans="1:4" x14ac:dyDescent="0.25">
      <c r="A3" s="25"/>
      <c r="B3" s="24" t="s">
        <v>7</v>
      </c>
      <c r="C3" s="23" t="s">
        <v>6</v>
      </c>
      <c r="D3" s="28" t="s">
        <v>5</v>
      </c>
    </row>
    <row r="4" spans="1:4" x14ac:dyDescent="0.25">
      <c r="A4" s="18" t="s">
        <v>10</v>
      </c>
      <c r="B4" s="22">
        <v>520000</v>
      </c>
      <c r="C4" s="21">
        <f>B4*(1+B6)^B7</f>
        <v>1246210.2604118402</v>
      </c>
      <c r="D4" s="29">
        <f>C4*(1+C6)^C7</f>
        <v>2986615.4099148968</v>
      </c>
    </row>
    <row r="5" spans="1:4" x14ac:dyDescent="0.25">
      <c r="A5" s="18" t="s">
        <v>4</v>
      </c>
      <c r="B5" s="20">
        <v>0.06</v>
      </c>
      <c r="C5" s="19">
        <f>B5</f>
        <v>0.06</v>
      </c>
      <c r="D5" s="30">
        <f>C5</f>
        <v>0.06</v>
      </c>
    </row>
    <row r="6" spans="1:4" x14ac:dyDescent="0.25">
      <c r="A6" s="18" t="s">
        <v>3</v>
      </c>
      <c r="B6" s="20">
        <v>0.06</v>
      </c>
      <c r="C6" s="19">
        <f>B6</f>
        <v>0.06</v>
      </c>
      <c r="D6" s="30">
        <f>C6</f>
        <v>0.06</v>
      </c>
    </row>
    <row r="7" spans="1:4" x14ac:dyDescent="0.25">
      <c r="A7" s="18" t="s">
        <v>2</v>
      </c>
      <c r="B7" s="17">
        <v>15</v>
      </c>
      <c r="C7" s="16">
        <v>15</v>
      </c>
      <c r="D7" s="31">
        <v>15</v>
      </c>
    </row>
    <row r="8" spans="1:4" x14ac:dyDescent="0.25">
      <c r="A8" s="26"/>
      <c r="B8" s="24" t="str">
        <f>CONCATENATE("First ",B7," years in retirement")</f>
        <v>First 15 years in retirement</v>
      </c>
      <c r="C8" s="24" t="str">
        <f>CONCATENATE("Next ",C7," years in retirement")</f>
        <v>Next 15 years in retirement</v>
      </c>
      <c r="D8" s="32" t="str">
        <f>CONCATENATE("Next ",D7," years in retirement")</f>
        <v>Next 15 years in retirement</v>
      </c>
    </row>
    <row r="9" spans="1:4" ht="15.75" thickBot="1" x14ac:dyDescent="0.3">
      <c r="A9" s="15" t="s">
        <v>1</v>
      </c>
      <c r="B9" s="14">
        <f>PV((1+B5)/(1+B6)-1,B7,-B4,,1)</f>
        <v>7800000</v>
      </c>
      <c r="C9" s="13">
        <f>PV((1+C5)/(1+C6)-1,C7,-C4,,1)</f>
        <v>18693153.906177603</v>
      </c>
      <c r="D9" s="33">
        <f>PV((1+D5)/(1+D6)-1,D7,-D4,,1)</f>
        <v>44799231.148723453</v>
      </c>
    </row>
    <row r="10" spans="1:4" x14ac:dyDescent="0.25">
      <c r="A10" s="34" t="s">
        <v>11</v>
      </c>
      <c r="B10" s="2"/>
      <c r="C10" s="12">
        <f>C9/(1+10%)^B7</f>
        <v>4474992.422773038</v>
      </c>
      <c r="D10" s="35"/>
    </row>
    <row r="11" spans="1:4" x14ac:dyDescent="0.25">
      <c r="A11" s="34" t="s">
        <v>12</v>
      </c>
      <c r="B11" s="11"/>
      <c r="C11" s="36"/>
      <c r="D11" s="12">
        <f>D9/(1+10%)^(B7+C7)</f>
        <v>2567379.1261379621</v>
      </c>
    </row>
    <row r="12" spans="1:4" x14ac:dyDescent="0.25">
      <c r="A12" s="37" t="s">
        <v>13</v>
      </c>
      <c r="B12" s="11"/>
      <c r="C12" s="2"/>
      <c r="D12" s="38"/>
    </row>
    <row r="13" spans="1:4" ht="15.75" thickBot="1" x14ac:dyDescent="0.3">
      <c r="A13" s="46" t="s">
        <v>0</v>
      </c>
      <c r="B13" s="47"/>
      <c r="C13" s="47"/>
      <c r="D13" s="41">
        <f>B9+C10+D11</f>
        <v>14842371.548911</v>
      </c>
    </row>
    <row r="14" spans="1:4" x14ac:dyDescent="0.25">
      <c r="B14" s="1"/>
      <c r="C14" s="1"/>
    </row>
    <row r="15" spans="1:4" x14ac:dyDescent="0.25">
      <c r="A15" s="2"/>
      <c r="B15" s="5"/>
      <c r="C15" s="2"/>
      <c r="D15" s="2"/>
    </row>
    <row r="16" spans="1:4" x14ac:dyDescent="0.25">
      <c r="A16" s="2"/>
      <c r="B16" s="10"/>
      <c r="C16" s="2"/>
      <c r="D16" s="2"/>
    </row>
    <row r="17" spans="1:4" x14ac:dyDescent="0.25">
      <c r="A17" s="2"/>
      <c r="B17" s="7"/>
      <c r="C17" s="2"/>
      <c r="D17" s="2"/>
    </row>
    <row r="18" spans="1:4" x14ac:dyDescent="0.25">
      <c r="A18" s="2"/>
      <c r="B18" s="6"/>
      <c r="C18" s="2"/>
      <c r="D18" s="2"/>
    </row>
    <row r="19" spans="1:4" x14ac:dyDescent="0.25">
      <c r="A19" s="4"/>
      <c r="B19" s="9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8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44"/>
      <c r="B23" s="44"/>
      <c r="C23" s="2"/>
      <c r="D23" s="2"/>
    </row>
    <row r="24" spans="1:4" x14ac:dyDescent="0.25">
      <c r="A24" s="2"/>
      <c r="B24" s="5"/>
      <c r="C24" s="2"/>
      <c r="D24" s="2"/>
    </row>
    <row r="25" spans="1:4" x14ac:dyDescent="0.25">
      <c r="A25" s="2"/>
      <c r="B25" s="7"/>
      <c r="C25" s="2"/>
      <c r="D25" s="2"/>
    </row>
    <row r="26" spans="1:4" x14ac:dyDescent="0.25">
      <c r="A26" s="2"/>
      <c r="B26" s="6"/>
      <c r="C26" s="2"/>
      <c r="D26" s="2"/>
    </row>
    <row r="27" spans="1:4" x14ac:dyDescent="0.25">
      <c r="A27" s="2"/>
      <c r="B27" s="5"/>
      <c r="C27" s="2"/>
      <c r="D27" s="2"/>
    </row>
    <row r="28" spans="1:4" x14ac:dyDescent="0.25">
      <c r="A28" s="4"/>
      <c r="B28" s="3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</sheetData>
  <mergeCells count="3">
    <mergeCell ref="A23:B23"/>
    <mergeCell ref="A1:D1"/>
    <mergeCell ref="A13:C13"/>
  </mergeCells>
  <pageMargins left="0.39370078740157483" right="0.39370078740157483" top="0.39370078740157483" bottom="0.39370078740157483" header="0" footer="0"/>
  <pageSetup orientation="portrait" horizontalDpi="288" verticalDpi="28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75" zoomScaleNormal="175" workbookViewId="0">
      <selection activeCell="B3" sqref="B3"/>
    </sheetView>
  </sheetViews>
  <sheetFormatPr defaultRowHeight="15" x14ac:dyDescent="0.25"/>
  <cols>
    <col min="1" max="1" width="37" bestFit="1" customWidth="1"/>
    <col min="2" max="2" width="18" bestFit="1" customWidth="1"/>
    <col min="3" max="3" width="26" bestFit="1" customWidth="1"/>
    <col min="5" max="5" width="0" hidden="1" customWidth="1"/>
    <col min="6" max="6" width="16" hidden="1" customWidth="1"/>
    <col min="7" max="7" width="20.5703125" hidden="1" customWidth="1"/>
    <col min="8" max="8" width="12" hidden="1" customWidth="1"/>
    <col min="9" max="9" width="10.42578125" hidden="1" customWidth="1"/>
    <col min="10" max="11" width="0" hidden="1" customWidth="1"/>
  </cols>
  <sheetData>
    <row r="1" spans="1:13" x14ac:dyDescent="0.25">
      <c r="A1" s="40" t="s">
        <v>8</v>
      </c>
      <c r="B1" s="39"/>
      <c r="C1" s="39"/>
      <c r="D1" s="1"/>
      <c r="E1" s="1" t="s">
        <v>18</v>
      </c>
      <c r="F1" s="1" t="s">
        <v>19</v>
      </c>
      <c r="G1" s="1" t="s">
        <v>17</v>
      </c>
      <c r="H1" s="1" t="s">
        <v>16</v>
      </c>
      <c r="I1" s="1" t="s">
        <v>17</v>
      </c>
      <c r="J1" s="1"/>
      <c r="K1" s="1"/>
      <c r="L1" s="1"/>
      <c r="M1" s="1"/>
    </row>
    <row r="2" spans="1:13" ht="15.75" thickBot="1" x14ac:dyDescent="0.3">
      <c r="A2" s="25"/>
      <c r="B2" s="15" t="s">
        <v>15</v>
      </c>
      <c r="C2" s="55" t="s">
        <v>14</v>
      </c>
      <c r="D2" s="1"/>
      <c r="E2" s="1">
        <v>1</v>
      </c>
      <c r="F2" s="48">
        <f>B3</f>
        <v>300000</v>
      </c>
      <c r="G2" s="1">
        <f>(C8-F2)*(1+$B$4)</f>
        <v>9309000</v>
      </c>
      <c r="H2" s="49">
        <f>I2*$B$4</f>
        <v>300000</v>
      </c>
      <c r="I2" s="48">
        <f>B8</f>
        <v>4285714.2857142854</v>
      </c>
      <c r="J2" s="1"/>
      <c r="K2" s="1"/>
      <c r="L2" s="1"/>
      <c r="M2" s="1"/>
    </row>
    <row r="3" spans="1:13" x14ac:dyDescent="0.25">
      <c r="A3" s="18" t="s">
        <v>10</v>
      </c>
      <c r="B3" s="50">
        <f>12*25000</f>
        <v>300000</v>
      </c>
      <c r="C3" s="22">
        <f>12*25000</f>
        <v>300000</v>
      </c>
      <c r="D3" s="1"/>
      <c r="E3" s="1">
        <f t="shared" ref="E3:E31" si="0">E2+1</f>
        <v>2</v>
      </c>
      <c r="F3" s="48">
        <f>F2*(1+$C$5)</f>
        <v>318000</v>
      </c>
      <c r="G3" s="1">
        <f>(G2-F3)*(1+$C$4)</f>
        <v>9530460</v>
      </c>
      <c r="H3" s="49">
        <f t="shared" ref="H3:H31" si="1">I3*$B$4</f>
        <v>300000</v>
      </c>
      <c r="I3" s="48">
        <f>I2</f>
        <v>4285714.2857142854</v>
      </c>
      <c r="J3" s="1"/>
      <c r="K3" s="1"/>
      <c r="L3" s="1"/>
      <c r="M3" s="1"/>
    </row>
    <row r="4" spans="1:13" x14ac:dyDescent="0.25">
      <c r="A4" s="18" t="s">
        <v>4</v>
      </c>
      <c r="B4" s="51">
        <v>7.0000000000000007E-2</v>
      </c>
      <c r="C4" s="20">
        <v>0.06</v>
      </c>
      <c r="D4" s="1"/>
      <c r="E4" s="1">
        <f t="shared" si="0"/>
        <v>3</v>
      </c>
      <c r="F4" s="48">
        <f t="shared" ref="F4:F31" si="2">F3*(1+$C$5)</f>
        <v>337080</v>
      </c>
      <c r="G4" s="1">
        <f t="shared" ref="G4:G31" si="3">(G3-F4)*(1+$C$4)</f>
        <v>9744982.8000000007</v>
      </c>
      <c r="H4" s="49">
        <f t="shared" si="1"/>
        <v>300000</v>
      </c>
      <c r="I4" s="48">
        <f t="shared" ref="I4:I31" si="4">I3</f>
        <v>4285714.2857142854</v>
      </c>
      <c r="J4" s="1"/>
      <c r="K4" s="1"/>
      <c r="L4" s="1"/>
      <c r="M4" s="1"/>
    </row>
    <row r="5" spans="1:13" x14ac:dyDescent="0.25">
      <c r="A5" s="18" t="s">
        <v>3</v>
      </c>
      <c r="B5" s="52" t="s">
        <v>20</v>
      </c>
      <c r="C5" s="20">
        <v>0.06</v>
      </c>
      <c r="D5" s="1"/>
      <c r="E5" s="1">
        <f t="shared" si="0"/>
        <v>4</v>
      </c>
      <c r="F5" s="48">
        <f t="shared" si="2"/>
        <v>357304.80000000005</v>
      </c>
      <c r="G5" s="1">
        <f t="shared" si="3"/>
        <v>9950938.6799999997</v>
      </c>
      <c r="H5" s="49">
        <f t="shared" si="1"/>
        <v>300000</v>
      </c>
      <c r="I5" s="48">
        <f t="shared" si="4"/>
        <v>4285714.2857142854</v>
      </c>
      <c r="J5" s="1"/>
      <c r="K5" s="1"/>
      <c r="L5" s="1"/>
      <c r="M5" s="1"/>
    </row>
    <row r="6" spans="1:13" x14ac:dyDescent="0.25">
      <c r="A6" s="18" t="s">
        <v>2</v>
      </c>
      <c r="B6" s="52" t="s">
        <v>20</v>
      </c>
      <c r="C6" s="16">
        <v>30</v>
      </c>
      <c r="D6" s="1"/>
      <c r="E6" s="1">
        <f t="shared" si="0"/>
        <v>5</v>
      </c>
      <c r="F6" s="48">
        <f t="shared" si="2"/>
        <v>378743.08800000005</v>
      </c>
      <c r="G6" s="1">
        <f t="shared" si="3"/>
        <v>10146527.32752</v>
      </c>
      <c r="H6" s="49">
        <f t="shared" si="1"/>
        <v>300000</v>
      </c>
      <c r="I6" s="48">
        <f t="shared" si="4"/>
        <v>4285714.2857142854</v>
      </c>
      <c r="J6" s="1"/>
      <c r="K6" s="1"/>
      <c r="L6" s="1"/>
      <c r="M6" s="1"/>
    </row>
    <row r="7" spans="1:13" x14ac:dyDescent="0.25">
      <c r="A7" s="26"/>
      <c r="B7" s="53"/>
      <c r="C7" s="24"/>
      <c r="D7" s="1"/>
      <c r="E7" s="1">
        <f t="shared" si="0"/>
        <v>6</v>
      </c>
      <c r="F7" s="48">
        <f t="shared" si="2"/>
        <v>401467.67328000005</v>
      </c>
      <c r="G7" s="1">
        <f t="shared" si="3"/>
        <v>10329763.233494399</v>
      </c>
      <c r="H7" s="49">
        <f t="shared" si="1"/>
        <v>300000</v>
      </c>
      <c r="I7" s="48">
        <f t="shared" si="4"/>
        <v>4285714.2857142854</v>
      </c>
      <c r="J7" s="1"/>
      <c r="K7" s="1"/>
      <c r="L7" s="1"/>
      <c r="M7" s="1"/>
    </row>
    <row r="8" spans="1:13" ht="15.75" thickBot="1" x14ac:dyDescent="0.3">
      <c r="A8" s="15" t="s">
        <v>14</v>
      </c>
      <c r="B8" s="54">
        <f>B3/B4</f>
        <v>4285714.2857142854</v>
      </c>
      <c r="C8" s="14">
        <f>PV((1+C4)/(1+C5)-1,C6,-C3,,1)</f>
        <v>9000000</v>
      </c>
      <c r="D8" s="1"/>
      <c r="E8" s="1">
        <f t="shared" si="0"/>
        <v>7</v>
      </c>
      <c r="F8" s="48">
        <f t="shared" si="2"/>
        <v>425555.7336768001</v>
      </c>
      <c r="G8" s="1">
        <f t="shared" si="3"/>
        <v>10498459.949806655</v>
      </c>
      <c r="H8" s="49">
        <f t="shared" si="1"/>
        <v>300000</v>
      </c>
      <c r="I8" s="48">
        <f t="shared" si="4"/>
        <v>4285714.2857142854</v>
      </c>
      <c r="J8" s="1"/>
      <c r="K8" s="1"/>
      <c r="L8" s="1"/>
      <c r="M8" s="1"/>
    </row>
    <row r="9" spans="1:13" x14ac:dyDescent="0.25">
      <c r="A9" s="1"/>
      <c r="B9" s="1"/>
      <c r="C9" s="1"/>
      <c r="D9" s="1"/>
      <c r="E9" s="1">
        <f t="shared" si="0"/>
        <v>8</v>
      </c>
      <c r="F9" s="48">
        <f t="shared" si="2"/>
        <v>451089.07769740815</v>
      </c>
      <c r="G9" s="1">
        <f t="shared" si="3"/>
        <v>10650213.124435803</v>
      </c>
      <c r="H9" s="49">
        <f t="shared" si="1"/>
        <v>300000</v>
      </c>
      <c r="I9" s="48">
        <f t="shared" si="4"/>
        <v>4285714.2857142854</v>
      </c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>
        <f t="shared" si="0"/>
        <v>9</v>
      </c>
      <c r="F10" s="48">
        <f t="shared" si="2"/>
        <v>478154.42235925264</v>
      </c>
      <c r="G10" s="1">
        <f t="shared" si="3"/>
        <v>10782382.224201145</v>
      </c>
      <c r="H10" s="49">
        <f t="shared" si="1"/>
        <v>300000</v>
      </c>
      <c r="I10" s="48">
        <f t="shared" si="4"/>
        <v>4285714.2857142854</v>
      </c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>
        <f t="shared" si="0"/>
        <v>10</v>
      </c>
      <c r="F11" s="48">
        <f t="shared" si="2"/>
        <v>506843.68770080782</v>
      </c>
      <c r="G11" s="1">
        <f t="shared" si="3"/>
        <v>10892070.848690357</v>
      </c>
      <c r="H11" s="49">
        <f t="shared" si="1"/>
        <v>300000</v>
      </c>
      <c r="I11" s="48">
        <f t="shared" si="4"/>
        <v>4285714.2857142854</v>
      </c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>
        <f t="shared" si="0"/>
        <v>11</v>
      </c>
      <c r="F12" s="48">
        <f t="shared" si="2"/>
        <v>537254.3089628563</v>
      </c>
      <c r="G12" s="1">
        <f t="shared" si="3"/>
        <v>10976105.532111153</v>
      </c>
      <c r="H12" s="49">
        <f t="shared" si="1"/>
        <v>300000</v>
      </c>
      <c r="I12" s="48">
        <f t="shared" si="4"/>
        <v>4285714.2857142854</v>
      </c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>
        <f t="shared" si="0"/>
        <v>12</v>
      </c>
      <c r="F13" s="48">
        <f t="shared" si="2"/>
        <v>569489.56750062772</v>
      </c>
      <c r="G13" s="1">
        <f t="shared" si="3"/>
        <v>11031012.922487156</v>
      </c>
      <c r="H13" s="49">
        <f t="shared" si="1"/>
        <v>300000</v>
      </c>
      <c r="I13" s="48">
        <f t="shared" si="4"/>
        <v>4285714.2857142854</v>
      </c>
      <c r="J13" s="1"/>
      <c r="K13" s="1"/>
      <c r="L13" s="1"/>
      <c r="M13" s="1"/>
    </row>
    <row r="14" spans="1:13" x14ac:dyDescent="0.25">
      <c r="A14" s="1"/>
      <c r="B14" s="1"/>
      <c r="C14" s="1"/>
      <c r="E14">
        <f t="shared" si="0"/>
        <v>13</v>
      </c>
      <c r="F14" s="42">
        <f t="shared" si="2"/>
        <v>603658.94155066542</v>
      </c>
      <c r="G14">
        <f t="shared" si="3"/>
        <v>11052995.219792683</v>
      </c>
      <c r="H14" s="43">
        <f t="shared" si="1"/>
        <v>300000</v>
      </c>
      <c r="I14" s="42">
        <f t="shared" si="4"/>
        <v>4285714.2857142854</v>
      </c>
    </row>
    <row r="15" spans="1:13" x14ac:dyDescent="0.25">
      <c r="A15" s="1"/>
      <c r="B15" s="1"/>
      <c r="C15" s="1"/>
      <c r="E15">
        <f t="shared" si="0"/>
        <v>14</v>
      </c>
      <c r="F15" s="42">
        <f t="shared" si="2"/>
        <v>639878.47804370534</v>
      </c>
      <c r="G15">
        <f t="shared" si="3"/>
        <v>11037903.746253917</v>
      </c>
      <c r="H15" s="43">
        <f t="shared" si="1"/>
        <v>300000</v>
      </c>
      <c r="I15" s="42">
        <f t="shared" si="4"/>
        <v>4285714.2857142854</v>
      </c>
    </row>
    <row r="16" spans="1:13" x14ac:dyDescent="0.25">
      <c r="A16" s="1"/>
      <c r="B16" s="1"/>
      <c r="C16" s="1"/>
      <c r="E16">
        <f t="shared" si="0"/>
        <v>15</v>
      </c>
      <c r="F16" s="42">
        <f t="shared" si="2"/>
        <v>678271.18672632775</v>
      </c>
      <c r="G16">
        <f t="shared" si="3"/>
        <v>10981210.513099246</v>
      </c>
      <c r="H16" s="43">
        <f t="shared" si="1"/>
        <v>300000</v>
      </c>
      <c r="I16" s="42">
        <f t="shared" si="4"/>
        <v>4285714.2857142854</v>
      </c>
    </row>
    <row r="17" spans="5:9" x14ac:dyDescent="0.25">
      <c r="E17">
        <f t="shared" si="0"/>
        <v>16</v>
      </c>
      <c r="F17" s="42">
        <f t="shared" si="2"/>
        <v>718967.45792990748</v>
      </c>
      <c r="G17">
        <f t="shared" si="3"/>
        <v>10877977.638479499</v>
      </c>
      <c r="H17" s="43">
        <f t="shared" si="1"/>
        <v>300000</v>
      </c>
      <c r="I17" s="42">
        <f t="shared" si="4"/>
        <v>4285714.2857142854</v>
      </c>
    </row>
    <row r="18" spans="5:9" x14ac:dyDescent="0.25">
      <c r="E18">
        <f t="shared" si="0"/>
        <v>17</v>
      </c>
      <c r="F18" s="42">
        <f t="shared" si="2"/>
        <v>762105.50540570193</v>
      </c>
      <c r="G18">
        <f t="shared" si="3"/>
        <v>10722824.461058225</v>
      </c>
      <c r="H18" s="43">
        <f t="shared" si="1"/>
        <v>300000</v>
      </c>
      <c r="I18" s="42">
        <f t="shared" si="4"/>
        <v>4285714.2857142854</v>
      </c>
    </row>
    <row r="19" spans="5:9" x14ac:dyDescent="0.25">
      <c r="E19">
        <f t="shared" si="0"/>
        <v>18</v>
      </c>
      <c r="F19" s="42">
        <f t="shared" si="2"/>
        <v>807831.83573004405</v>
      </c>
      <c r="G19">
        <f t="shared" si="3"/>
        <v>10509892.182847872</v>
      </c>
      <c r="H19" s="43">
        <f t="shared" si="1"/>
        <v>300000</v>
      </c>
      <c r="I19" s="42">
        <f t="shared" si="4"/>
        <v>4285714.2857142854</v>
      </c>
    </row>
    <row r="20" spans="5:9" x14ac:dyDescent="0.25">
      <c r="E20">
        <f t="shared" si="0"/>
        <v>19</v>
      </c>
      <c r="F20" s="42">
        <f t="shared" si="2"/>
        <v>856301.7458738467</v>
      </c>
      <c r="G20">
        <f t="shared" si="3"/>
        <v>10232805.863192469</v>
      </c>
      <c r="H20" s="43">
        <f t="shared" si="1"/>
        <v>300000</v>
      </c>
      <c r="I20" s="42">
        <f t="shared" si="4"/>
        <v>4285714.2857142854</v>
      </c>
    </row>
    <row r="21" spans="5:9" x14ac:dyDescent="0.25">
      <c r="E21">
        <f t="shared" si="0"/>
        <v>20</v>
      </c>
      <c r="F21" s="42">
        <f t="shared" si="2"/>
        <v>907679.8506262775</v>
      </c>
      <c r="G21">
        <f t="shared" si="3"/>
        <v>9884633.5733201634</v>
      </c>
      <c r="H21" s="43">
        <f t="shared" si="1"/>
        <v>300000</v>
      </c>
      <c r="I21" s="42">
        <f t="shared" si="4"/>
        <v>4285714.2857142854</v>
      </c>
    </row>
    <row r="22" spans="5:9" x14ac:dyDescent="0.25">
      <c r="E22">
        <f t="shared" si="0"/>
        <v>21</v>
      </c>
      <c r="F22" s="42">
        <f t="shared" si="2"/>
        <v>962140.64166385424</v>
      </c>
      <c r="G22">
        <f t="shared" si="3"/>
        <v>9457842.5075556878</v>
      </c>
      <c r="H22" s="43">
        <f t="shared" si="1"/>
        <v>300000</v>
      </c>
      <c r="I22" s="42">
        <f t="shared" si="4"/>
        <v>4285714.2857142854</v>
      </c>
    </row>
    <row r="23" spans="5:9" x14ac:dyDescent="0.25">
      <c r="E23">
        <f t="shared" si="0"/>
        <v>22</v>
      </c>
      <c r="F23" s="42">
        <f t="shared" si="2"/>
        <v>1019869.0801636856</v>
      </c>
      <c r="G23">
        <f t="shared" si="3"/>
        <v>8944251.8330355231</v>
      </c>
      <c r="H23" s="43">
        <f t="shared" si="1"/>
        <v>300000</v>
      </c>
      <c r="I23" s="42">
        <f t="shared" si="4"/>
        <v>4285714.2857142854</v>
      </c>
    </row>
    <row r="24" spans="5:9" x14ac:dyDescent="0.25">
      <c r="E24">
        <f t="shared" si="0"/>
        <v>23</v>
      </c>
      <c r="F24" s="42">
        <f t="shared" si="2"/>
        <v>1081061.2249735068</v>
      </c>
      <c r="G24">
        <f t="shared" si="3"/>
        <v>8334982.0445457371</v>
      </c>
      <c r="H24" s="43">
        <f t="shared" si="1"/>
        <v>300000</v>
      </c>
      <c r="I24" s="42">
        <f t="shared" si="4"/>
        <v>4285714.2857142854</v>
      </c>
    </row>
    <row r="25" spans="5:9" x14ac:dyDescent="0.25">
      <c r="E25">
        <f t="shared" si="0"/>
        <v>24</v>
      </c>
      <c r="F25" s="42">
        <f t="shared" si="2"/>
        <v>1145924.8984719173</v>
      </c>
      <c r="G25">
        <f t="shared" si="3"/>
        <v>7620400.5748382499</v>
      </c>
      <c r="H25" s="43">
        <f t="shared" si="1"/>
        <v>300000</v>
      </c>
      <c r="I25" s="42">
        <f t="shared" si="4"/>
        <v>4285714.2857142854</v>
      </c>
    </row>
    <row r="26" spans="5:9" x14ac:dyDescent="0.25">
      <c r="E26">
        <f t="shared" si="0"/>
        <v>25</v>
      </c>
      <c r="F26" s="42">
        <f t="shared" si="2"/>
        <v>1214680.3923802325</v>
      </c>
      <c r="G26">
        <f t="shared" si="3"/>
        <v>6790063.393405498</v>
      </c>
      <c r="H26" s="43">
        <f t="shared" si="1"/>
        <v>300000</v>
      </c>
      <c r="I26" s="42">
        <f t="shared" si="4"/>
        <v>4285714.2857142854</v>
      </c>
    </row>
    <row r="27" spans="5:9" x14ac:dyDescent="0.25">
      <c r="E27">
        <f t="shared" si="0"/>
        <v>26</v>
      </c>
      <c r="F27" s="42">
        <f t="shared" si="2"/>
        <v>1287561.2159230465</v>
      </c>
      <c r="G27">
        <f t="shared" si="3"/>
        <v>5832652.3081313986</v>
      </c>
      <c r="H27" s="43">
        <f t="shared" si="1"/>
        <v>300000</v>
      </c>
      <c r="I27" s="42">
        <f t="shared" si="4"/>
        <v>4285714.2857142854</v>
      </c>
    </row>
    <row r="28" spans="5:9" x14ac:dyDescent="0.25">
      <c r="E28">
        <f t="shared" si="0"/>
        <v>27</v>
      </c>
      <c r="F28" s="42">
        <f t="shared" si="2"/>
        <v>1364814.8888784293</v>
      </c>
      <c r="G28">
        <f t="shared" si="3"/>
        <v>4735907.6644081473</v>
      </c>
      <c r="H28" s="43">
        <f t="shared" si="1"/>
        <v>300000</v>
      </c>
      <c r="I28" s="42">
        <f t="shared" si="4"/>
        <v>4285714.2857142854</v>
      </c>
    </row>
    <row r="29" spans="5:9" x14ac:dyDescent="0.25">
      <c r="E29">
        <f t="shared" si="0"/>
        <v>28</v>
      </c>
      <c r="F29" s="42">
        <f t="shared" si="2"/>
        <v>1446703.7822111351</v>
      </c>
      <c r="G29">
        <f t="shared" si="3"/>
        <v>3486556.1151288329</v>
      </c>
      <c r="H29" s="43">
        <f t="shared" si="1"/>
        <v>300000</v>
      </c>
      <c r="I29" s="42">
        <f t="shared" si="4"/>
        <v>4285714.2857142854</v>
      </c>
    </row>
    <row r="30" spans="5:9" x14ac:dyDescent="0.25">
      <c r="E30">
        <f t="shared" si="0"/>
        <v>29</v>
      </c>
      <c r="F30" s="42">
        <f t="shared" si="2"/>
        <v>1533506.0091438033</v>
      </c>
      <c r="G30">
        <f t="shared" si="3"/>
        <v>2070233.1123441316</v>
      </c>
      <c r="H30" s="43">
        <f t="shared" si="1"/>
        <v>300000</v>
      </c>
      <c r="I30" s="42">
        <f t="shared" si="4"/>
        <v>4285714.2857142854</v>
      </c>
    </row>
    <row r="31" spans="5:9" x14ac:dyDescent="0.25">
      <c r="E31">
        <f t="shared" si="0"/>
        <v>30</v>
      </c>
      <c r="F31" s="42">
        <f t="shared" si="2"/>
        <v>1625516.3696924315</v>
      </c>
      <c r="G31">
        <f t="shared" si="3"/>
        <v>471399.74721080204</v>
      </c>
      <c r="H31" s="43">
        <f t="shared" si="1"/>
        <v>300000</v>
      </c>
      <c r="I31" s="42">
        <f t="shared" si="4"/>
        <v>4285714.2857142854</v>
      </c>
    </row>
  </sheetData>
  <pageMargins left="0.7" right="0.7" top="0.75" bottom="0.75" header="0.3" footer="0.3"/>
  <pageSetup orientation="portrait" horizontalDpi="288" verticalDpi="2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indexed pension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2015-09-15T04:31:44Z</dcterms:created>
  <dcterms:modified xsi:type="dcterms:W3CDTF">2015-09-24T18:37:53Z</dcterms:modified>
</cp:coreProperties>
</file>