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330" windowWidth="14970" windowHeight="5535" activeTab="1"/>
  </bookViews>
  <sheets>
    <sheet name="early retirement calculator" sheetId="1" r:id="rId1"/>
    <sheet name="plot" sheetId="2" r:id="rId2"/>
  </sheets>
  <definedNames>
    <definedName name="_pen1">#REF!</definedName>
    <definedName name="addexp">#REF!</definedName>
    <definedName name="age">#REF!</definedName>
    <definedName name="ainc">#REF!</definedName>
    <definedName name="ay">#REF!</definedName>
    <definedName name="binc">#REF!</definedName>
    <definedName name="by">#REF!</definedName>
    <definedName name="cage">#REF!</definedName>
    <definedName name="cinc">#REF!</definedName>
    <definedName name="corpacc">#REF!</definedName>
    <definedName name="corpself">#REF!</definedName>
    <definedName name="corptax">#REF!</definedName>
    <definedName name="corpus">'early retirement calculator'!#REF!</definedName>
    <definedName name="corpus1">'early retirement calculator'!#REF!</definedName>
    <definedName name="corpus2">'early retirement calculator'!#REF!</definedName>
    <definedName name="corpust">#REF!</definedName>
    <definedName name="Corpustax">#REF!</definedName>
    <definedName name="corpusttax">#REF!</definedName>
    <definedName name="currinv">#REF!</definedName>
    <definedName name="curroi">#REF!</definedName>
    <definedName name="cy">#REF!</definedName>
    <definedName name="debint">#REF!</definedName>
    <definedName name="eqint">#REF!</definedName>
    <definedName name="EXCESS">#REF!</definedName>
    <definedName name="expenses">#REF!</definedName>
    <definedName name="expt">#REF!</definedName>
    <definedName name="FV">#REF!</definedName>
    <definedName name="fvcorpus">#REF!</definedName>
    <definedName name="ga">#REF!</definedName>
    <definedName name="gami">#REF!</definedName>
    <definedName name="gamip">#REF!</definedName>
    <definedName name="gb">#REF!</definedName>
    <definedName name="gbmi">#REF!</definedName>
    <definedName name="gbmip">#REF!</definedName>
    <definedName name="gc">#REF!</definedName>
    <definedName name="gcmi">#REF!</definedName>
    <definedName name="gcmip">#REF!</definedName>
    <definedName name="gdd">#REF!</definedName>
    <definedName name="gdg">#REF!</definedName>
    <definedName name="gdt">#REF!</definedName>
    <definedName name="inflation">'early retirement calculator'!#REF!</definedName>
    <definedName name="inflation1">'early retirement calculator'!#REF!</definedName>
    <definedName name="inflation2">'early retirement calculator'!#REF!</definedName>
    <definedName name="inflation3">'early retirement calculator'!#REF!</definedName>
    <definedName name="infpre">#REF!</definedName>
    <definedName name="inft">#REF!</definedName>
    <definedName name="inv">#REF!</definedName>
    <definedName name="invt">#REF!</definedName>
    <definedName name="kt">#REF!</definedName>
    <definedName name="loss">#REF!</definedName>
    <definedName name="netcorpus">#REF!</definedName>
    <definedName name="newc">#REF!</definedName>
    <definedName name="nga">#REF!</definedName>
    <definedName name="ngb">#REF!</definedName>
    <definedName name="ngc">#REF!</definedName>
    <definedName name="oint">#REF!</definedName>
    <definedName name="option">#REF!</definedName>
    <definedName name="pa">#REF!</definedName>
    <definedName name="paa">#REF!</definedName>
    <definedName name="passivtax">#REF!</definedName>
    <definedName name="payment">'early retirement calculator'!#REF!</definedName>
    <definedName name="payment1">'early retirement calculator'!#REF!</definedName>
    <definedName name="payment2">'early retirement calculator'!#REF!</definedName>
    <definedName name="pb">#REF!</definedName>
    <definedName name="pbb">#REF!</definedName>
    <definedName name="pc">#REF!</definedName>
    <definedName name="pcc">#REF!</definedName>
    <definedName name="pension">#REF!</definedName>
    <definedName name="pent">#REF!</definedName>
    <definedName name="pentax">#REF!</definedName>
    <definedName name="picorpus">#REF!</definedName>
    <definedName name="pinf">#REF!</definedName>
    <definedName name="preinf">#REF!</definedName>
    <definedName name="prepen1">#REF!</definedName>
    <definedName name="pret">#REF!</definedName>
    <definedName name="retiint">#REF!</definedName>
    <definedName name="return">'early retirement calculator'!#REF!</definedName>
    <definedName name="return1">'early retirement calculator'!#REF!</definedName>
    <definedName name="return2">'early retirement calculator'!#REF!</definedName>
    <definedName name="return3">'early retirement calculator'!#REF!</definedName>
    <definedName name="roia">#REF!</definedName>
    <definedName name="safedebt">#REF!</definedName>
    <definedName name="salary">#REF!</definedName>
    <definedName name="t">#REF!</definedName>
    <definedName name="tax">#REF!</definedName>
    <definedName name="taxt">#REF!</definedName>
    <definedName name="valuevx">42.314159</definedName>
    <definedName name="wy">#REF!</definedName>
    <definedName name="ycf">#REF!</definedName>
    <definedName name="years">'early retirement calculator'!#REF!</definedName>
    <definedName name="years1">'early retirement calculator'!#REF!</definedName>
  </definedNames>
  <calcPr fullCalcOnLoad="1"/>
</workbook>
</file>

<file path=xl/sharedStrings.xml><?xml version="1.0" encoding="utf-8"?>
<sst xmlns="http://schemas.openxmlformats.org/spreadsheetml/2006/main" count="42" uniqueCount="20">
  <si>
    <t>Amount needed in first year (1st payment)</t>
  </si>
  <si>
    <t>Interest rate on corpus</t>
  </si>
  <si>
    <t>Inflation rate</t>
  </si>
  <si>
    <t>Years payments are required</t>
  </si>
  <si>
    <t>Corpus required</t>
  </si>
  <si>
    <t>Interest rate on corpus (post-tax)</t>
  </si>
  <si>
    <t>Total Corpus</t>
  </si>
  <si>
    <t>Amount needed in 31st year</t>
  </si>
  <si>
    <t>Amount needed in 21st year</t>
  </si>
  <si>
    <t>Amount needed in 11th year</t>
  </si>
  <si>
    <t>This amount will grow  for 10Y</t>
  </si>
  <si>
    <t>This amount will grow for 20Y</t>
  </si>
  <si>
    <t>This amount will grow for 30Y</t>
  </si>
  <si>
    <t>Portfolio return</t>
  </si>
  <si>
    <t>60% equity @ 12%</t>
  </si>
  <si>
    <t>40% debt @ 7% post-tax</t>
  </si>
  <si>
    <t>Amount need to generate income for 10Y</t>
  </si>
  <si>
    <t>calculation with full corpus</t>
  </si>
  <si>
    <t>Year</t>
  </si>
  <si>
    <t>Corpus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</si>
</sst>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  <numFmt numFmtId="165" formatCode="0.000%"/>
    <numFmt numFmtId="166" formatCode="0.0%"/>
    <numFmt numFmtId="167" formatCode="&quot;Rs.&quot;#,##0"/>
    <numFmt numFmtId="168" formatCode="0.00000E+00"/>
    <numFmt numFmtId="169" formatCode="0.000E+00"/>
    <numFmt numFmtId="170" formatCode="0.0000"/>
    <numFmt numFmtId="171" formatCode="[$-4009]dd\ mmmm\ yyyy"/>
    <numFmt numFmtId="172" formatCode="0.0"/>
    <numFmt numFmtId="173" formatCode="_ * #,##0.0_ ;_ * \-#,##0.0_ ;_ * &quot;-&quot;??_ ;_ @_ "/>
    <numFmt numFmtId="174" formatCode="_ * #,##0.000_ ;_ * \-#,##0.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Tahoma"/>
      <family val="2"/>
    </font>
    <font>
      <sz val="10"/>
      <color indexed="8"/>
      <name val="MS Sans Serif"/>
      <family val="2"/>
    </font>
    <font>
      <u val="single"/>
      <sz val="9.3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33" borderId="10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9" fontId="0" fillId="34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9" fontId="0" fillId="33" borderId="0" xfId="6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9" fontId="0" fillId="33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0" applyNumberFormat="1" applyFill="1" applyBorder="1" applyAlignment="1">
      <alignment/>
    </xf>
    <xf numFmtId="9" fontId="0" fillId="0" borderId="17" xfId="60" applyFont="1" applyBorder="1" applyAlignment="1">
      <alignment/>
    </xf>
    <xf numFmtId="1" fontId="0" fillId="35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9" fontId="0" fillId="34" borderId="15" xfId="0" applyNumberFormat="1" applyFill="1" applyBorder="1" applyAlignment="1">
      <alignment/>
    </xf>
    <xf numFmtId="0" fontId="0" fillId="33" borderId="17" xfId="0" applyFill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Corpus (except A)</a:t>
            </a:r>
          </a:p>
        </c:rich>
      </c:tx>
      <c:layout>
        <c:manualLayout>
          <c:xMode val="factor"/>
          <c:yMode val="factor"/>
          <c:x val="0.01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015"/>
          <c:w val="0.9485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'early retirement calculator'!$J$1</c:f>
              <c:strCache>
                <c:ptCount val="1"/>
                <c:pt idx="0">
                  <c:v>Corpus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'early retirement calculator'!$I$2:$I$32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'early retirement calculator'!$J$2:$J$32</c:f>
              <c:numCache>
                <c:ptCount val="31"/>
                <c:pt idx="0">
                  <c:v>6371543.760344179</c:v>
                </c:pt>
                <c:pt idx="1">
                  <c:v>7008698.1363785975</c:v>
                </c:pt>
                <c:pt idx="2">
                  <c:v>7709567.950016458</c:v>
                </c:pt>
                <c:pt idx="3">
                  <c:v>8480524.745018104</c:v>
                </c:pt>
                <c:pt idx="4">
                  <c:v>9328577.219519915</c:v>
                </c:pt>
                <c:pt idx="5">
                  <c:v>10261434.941471908</c:v>
                </c:pt>
                <c:pt idx="6">
                  <c:v>11287578.435619099</c:v>
                </c:pt>
                <c:pt idx="7">
                  <c:v>12416336.27918101</c:v>
                </c:pt>
                <c:pt idx="8">
                  <c:v>13657969.907099111</c:v>
                </c:pt>
                <c:pt idx="9">
                  <c:v>15023766.897809023</c:v>
                </c:pt>
                <c:pt idx="10">
                  <c:v>9444398.70134749</c:v>
                </c:pt>
                <c:pt idx="11">
                  <c:v>10388838.571482241</c:v>
                </c:pt>
                <c:pt idx="12">
                  <c:v>11427722.428630466</c:v>
                </c:pt>
                <c:pt idx="13">
                  <c:v>12570494.671493514</c:v>
                </c:pt>
                <c:pt idx="14">
                  <c:v>13827544.138642866</c:v>
                </c:pt>
                <c:pt idx="15">
                  <c:v>15210298.552507155</c:v>
                </c:pt>
                <c:pt idx="16">
                  <c:v>16731328.40775787</c:v>
                </c:pt>
                <c:pt idx="17">
                  <c:v>18404461.24853366</c:v>
                </c:pt>
                <c:pt idx="18">
                  <c:v>20244907.373387028</c:v>
                </c:pt>
                <c:pt idx="19">
                  <c:v>22269398.11072573</c:v>
                </c:pt>
                <c:pt idx="20">
                  <c:v>10565473.856848057</c:v>
                </c:pt>
                <c:pt idx="21">
                  <c:v>11622021.242532864</c:v>
                </c:pt>
                <c:pt idx="22">
                  <c:v>12784223.366786152</c:v>
                </c:pt>
                <c:pt idx="23">
                  <c:v>14062645.703464769</c:v>
                </c:pt>
                <c:pt idx="24">
                  <c:v>15468910.273811247</c:v>
                </c:pt>
                <c:pt idx="25">
                  <c:v>17015801.301192373</c:v>
                </c:pt>
                <c:pt idx="26">
                  <c:v>18717381.43131161</c:v>
                </c:pt>
                <c:pt idx="27">
                  <c:v>20589119.574442774</c:v>
                </c:pt>
                <c:pt idx="28">
                  <c:v>22648031.531887054</c:v>
                </c:pt>
                <c:pt idx="29">
                  <c:v>24912834.685075764</c:v>
                </c:pt>
                <c:pt idx="30">
                  <c:v>0</c:v>
                </c:pt>
              </c:numCache>
            </c:numRef>
          </c:yVal>
          <c:smooth val="1"/>
        </c:ser>
        <c:axId val="22055486"/>
        <c:axId val="64281647"/>
      </c:scatterChart>
      <c:val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Years in retirment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1647"/>
        <c:crosses val="autoZero"/>
        <c:crossBetween val="midCat"/>
        <c:dispUnits/>
      </c:valAx>
      <c:valAx>
        <c:axId val="6428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5486"/>
        <c:crosses val="autoZero"/>
        <c:crossBetween val="midCat"/>
        <c:dispUnits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</cdr:x>
      <cdr:y>0.48425</cdr:y>
    </cdr:from>
    <cdr:to>
      <cdr:x>0.2815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790825"/>
          <a:ext cx="111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B+C+D</a:t>
          </a:r>
        </a:p>
      </cdr:txBody>
    </cdr:sp>
  </cdr:relSizeAnchor>
  <cdr:relSizeAnchor xmlns:cdr="http://schemas.openxmlformats.org/drawingml/2006/chartDrawing">
    <cdr:from>
      <cdr:x>0.3485</cdr:x>
      <cdr:y>0.31225</cdr:y>
    </cdr:from>
    <cdr:to>
      <cdr:x>0.431</cdr:x>
      <cdr:y>0.367</cdr:y>
    </cdr:to>
    <cdr:sp>
      <cdr:nvSpPr>
        <cdr:cNvPr id="2" name="TextBox 1"/>
        <cdr:cNvSpPr txBox="1">
          <a:spLocks noChangeArrowheads="1"/>
        </cdr:cNvSpPr>
      </cdr:nvSpPr>
      <cdr:spPr>
        <a:xfrm>
          <a:off x="3714750" y="1800225"/>
          <a:ext cx="876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C+D</a:t>
          </a:r>
        </a:p>
      </cdr:txBody>
    </cdr:sp>
  </cdr:relSizeAnchor>
  <cdr:relSizeAnchor xmlns:cdr="http://schemas.openxmlformats.org/drawingml/2006/chartDrawing">
    <cdr:from>
      <cdr:x>0.54375</cdr:x>
      <cdr:y>0.277</cdr:y>
    </cdr:from>
    <cdr:to>
      <cdr:x>0.59525</cdr:x>
      <cdr:y>0.3315</cdr:y>
    </cdr:to>
    <cdr:sp>
      <cdr:nvSpPr>
        <cdr:cNvPr id="3" name="TextBox 1"/>
        <cdr:cNvSpPr txBox="1">
          <a:spLocks noChangeArrowheads="1"/>
        </cdr:cNvSpPr>
      </cdr:nvSpPr>
      <cdr:spPr>
        <a:xfrm>
          <a:off x="5800725" y="1590675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cdr:txBody>
    </cdr:sp>
  </cdr:relSizeAnchor>
  <cdr:relSizeAnchor xmlns:cdr="http://schemas.openxmlformats.org/drawingml/2006/chartDrawing">
    <cdr:from>
      <cdr:x>0.16725</cdr:x>
      <cdr:y>0.673</cdr:y>
    </cdr:from>
    <cdr:to>
      <cdr:x>0.3715</cdr:x>
      <cdr:y>0.79025</cdr:y>
    </cdr:to>
    <cdr:sp>
      <cdr:nvSpPr>
        <cdr:cNvPr id="4" name="TextBox 1"/>
        <cdr:cNvSpPr txBox="1">
          <a:spLocks noChangeArrowheads="1"/>
        </cdr:cNvSpPr>
      </cdr:nvSpPr>
      <cdr:spPr>
        <a:xfrm>
          <a:off x="1781175" y="3876675"/>
          <a:ext cx="21812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is used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income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 to year 10</a:t>
          </a:r>
        </a:p>
      </cdr:txBody>
    </cdr:sp>
  </cdr:relSizeAnchor>
  <cdr:relSizeAnchor xmlns:cdr="http://schemas.openxmlformats.org/drawingml/2006/chartDrawing">
    <cdr:from>
      <cdr:x>0.41475</cdr:x>
      <cdr:y>0.58175</cdr:y>
    </cdr:from>
    <cdr:to>
      <cdr:x>0.605</cdr:x>
      <cdr:y>0.76625</cdr:y>
    </cdr:to>
    <cdr:sp>
      <cdr:nvSpPr>
        <cdr:cNvPr id="5" name="TextBox 1"/>
        <cdr:cNvSpPr txBox="1">
          <a:spLocks noChangeArrowheads="1"/>
        </cdr:cNvSpPr>
      </cdr:nvSpPr>
      <cdr:spPr>
        <a:xfrm>
          <a:off x="4419600" y="3352800"/>
          <a:ext cx="202882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is withdrawn &amp;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used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income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year 11 to 20</a:t>
          </a:r>
        </a:p>
      </cdr:txBody>
    </cdr:sp>
  </cdr:relSizeAnchor>
  <cdr:relSizeAnchor xmlns:cdr="http://schemas.openxmlformats.org/drawingml/2006/chartDrawing">
    <cdr:from>
      <cdr:x>0.65475</cdr:x>
      <cdr:y>0.57425</cdr:y>
    </cdr:from>
    <cdr:to>
      <cdr:x>0.84</cdr:x>
      <cdr:y>0.76375</cdr:y>
    </cdr:to>
    <cdr:sp>
      <cdr:nvSpPr>
        <cdr:cNvPr id="6" name="TextBox 1"/>
        <cdr:cNvSpPr txBox="1">
          <a:spLocks noChangeArrowheads="1"/>
        </cdr:cNvSpPr>
      </cdr:nvSpPr>
      <cdr:spPr>
        <a:xfrm>
          <a:off x="6981825" y="3305175"/>
          <a:ext cx="1971675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is withdrawn &amp;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used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income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year 21 to 30</a:t>
          </a:r>
        </a:p>
      </cdr:txBody>
    </cdr:sp>
  </cdr:relSizeAnchor>
  <cdr:relSizeAnchor xmlns:cdr="http://schemas.openxmlformats.org/drawingml/2006/chartDrawing">
    <cdr:from>
      <cdr:x>0.8115</cdr:x>
      <cdr:y>0.0215</cdr:y>
    </cdr:from>
    <cdr:to>
      <cdr:x>0.99975</cdr:x>
      <cdr:y>0.2315</cdr:y>
    </cdr:to>
    <cdr:sp>
      <cdr:nvSpPr>
        <cdr:cNvPr id="7" name="TextBox 1"/>
        <cdr:cNvSpPr txBox="1">
          <a:spLocks noChangeArrowheads="1"/>
        </cdr:cNvSpPr>
      </cdr:nvSpPr>
      <cdr:spPr>
        <a:xfrm>
          <a:off x="8648700" y="123825"/>
          <a:ext cx="200977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is withdrawn &amp;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used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income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year 31 to 40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304800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0668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1">
      <selection activeCell="J1" sqref="J1"/>
    </sheetView>
  </sheetViews>
  <sheetFormatPr defaultColWidth="9.140625" defaultRowHeight="15"/>
  <cols>
    <col min="1" max="1" width="39.57421875" style="0" bestFit="1" customWidth="1"/>
    <col min="2" max="2" width="11.57421875" style="0" bestFit="1" customWidth="1"/>
    <col min="4" max="4" width="8.8515625" style="0" customWidth="1"/>
    <col min="5" max="5" width="39.57421875" style="0" bestFit="1" customWidth="1"/>
    <col min="6" max="6" width="12.00390625" style="0" bestFit="1" customWidth="1"/>
    <col min="7" max="7" width="10.00390625" style="0" bestFit="1" customWidth="1"/>
    <col min="8" max="8" width="39.57421875" style="0" bestFit="1" customWidth="1"/>
    <col min="9" max="9" width="10.57421875" style="0" bestFit="1" customWidth="1"/>
    <col min="10" max="10" width="27.57421875" style="0" bestFit="1" customWidth="1"/>
    <col min="11" max="11" width="39.57421875" style="0" bestFit="1" customWidth="1"/>
    <col min="12" max="12" width="12.00390625" style="0" bestFit="1" customWidth="1"/>
    <col min="14" max="14" width="39.57421875" style="0" bestFit="1" customWidth="1"/>
    <col min="15" max="15" width="12.00390625" style="0" bestFit="1" customWidth="1"/>
  </cols>
  <sheetData>
    <row r="1" spans="1:10" ht="15.75" thickBot="1">
      <c r="A1" s="11" t="s">
        <v>17</v>
      </c>
      <c r="B1" s="11"/>
      <c r="C1" s="1"/>
      <c r="D1" s="1"/>
      <c r="I1" t="s">
        <v>18</v>
      </c>
      <c r="J1" t="s">
        <v>19</v>
      </c>
    </row>
    <row r="2" spans="1:10" ht="15">
      <c r="A2" s="3" t="s">
        <v>0</v>
      </c>
      <c r="B2" s="6">
        <v>360000</v>
      </c>
      <c r="C2" s="1"/>
      <c r="D2" s="1"/>
      <c r="E2" s="17" t="s">
        <v>0</v>
      </c>
      <c r="F2" s="18">
        <f>B2</f>
        <v>360000</v>
      </c>
      <c r="G2" s="1"/>
      <c r="I2">
        <v>0</v>
      </c>
      <c r="J2" s="34">
        <f>F44-F9</f>
        <v>6371543.760344179</v>
      </c>
    </row>
    <row r="3" spans="1:10" ht="15">
      <c r="A3" s="3" t="s">
        <v>1</v>
      </c>
      <c r="B3" s="7">
        <v>0.08</v>
      </c>
      <c r="C3" s="1"/>
      <c r="D3" s="1"/>
      <c r="E3" s="19" t="s">
        <v>5</v>
      </c>
      <c r="F3" s="31">
        <v>0.07</v>
      </c>
      <c r="G3" s="1"/>
      <c r="I3">
        <f>I2+1</f>
        <v>1</v>
      </c>
      <c r="J3" s="34">
        <f>J2*(1+$F$17)</f>
        <v>7008698.1363785975</v>
      </c>
    </row>
    <row r="4" spans="1:10" ht="15">
      <c r="A4" s="3" t="s">
        <v>2</v>
      </c>
      <c r="B4" s="7">
        <v>0.07</v>
      </c>
      <c r="C4" s="1"/>
      <c r="D4" s="1"/>
      <c r="E4" s="19" t="s">
        <v>2</v>
      </c>
      <c r="F4" s="20">
        <f>B4</f>
        <v>0.07</v>
      </c>
      <c r="G4" s="1"/>
      <c r="I4">
        <f aca="true" t="shared" si="0" ref="I4:I23">I3+1</f>
        <v>2</v>
      </c>
      <c r="J4" s="34">
        <f aca="true" t="shared" si="1" ref="J4:J11">J3*(1+$F$17)</f>
        <v>7709567.950016458</v>
      </c>
    </row>
    <row r="5" spans="1:10" ht="15">
      <c r="A5" s="3" t="s">
        <v>3</v>
      </c>
      <c r="B5" s="6">
        <v>40</v>
      </c>
      <c r="C5" s="1"/>
      <c r="D5" s="1"/>
      <c r="E5" s="19" t="s">
        <v>3</v>
      </c>
      <c r="F5" s="21">
        <v>10</v>
      </c>
      <c r="G5" s="1"/>
      <c r="I5">
        <f t="shared" si="0"/>
        <v>3</v>
      </c>
      <c r="J5" s="34">
        <f t="shared" si="1"/>
        <v>8480524.745018104</v>
      </c>
    </row>
    <row r="6" spans="1:10" ht="15">
      <c r="A6" s="4" t="s">
        <v>4</v>
      </c>
      <c r="B6" s="5">
        <f>PV((1+B3)/(1+B4)-1,B5,-B2,,1)</f>
        <v>12080472.062221061</v>
      </c>
      <c r="C6" s="1"/>
      <c r="D6" s="1"/>
      <c r="E6" s="22" t="s">
        <v>4</v>
      </c>
      <c r="F6" s="23">
        <f>PV((1+F3)/(1+F4)-1,F5,-F2,,1)</f>
        <v>3600000</v>
      </c>
      <c r="G6" s="1"/>
      <c r="I6">
        <f t="shared" si="0"/>
        <v>4</v>
      </c>
      <c r="J6" s="34">
        <f t="shared" si="1"/>
        <v>9328577.219519915</v>
      </c>
    </row>
    <row r="7" spans="1:10" ht="15">
      <c r="A7" s="1"/>
      <c r="B7" s="2">
        <f>B6/B2</f>
        <v>33.55686683950295</v>
      </c>
      <c r="C7" s="1"/>
      <c r="D7" s="1"/>
      <c r="E7" s="24"/>
      <c r="F7" s="25">
        <f>F6/F2</f>
        <v>10</v>
      </c>
      <c r="G7" s="1"/>
      <c r="I7">
        <f t="shared" si="0"/>
        <v>5</v>
      </c>
      <c r="J7" s="34">
        <f t="shared" si="1"/>
        <v>10261434.941471908</v>
      </c>
    </row>
    <row r="8" spans="1:10" ht="15">
      <c r="A8" s="1"/>
      <c r="B8" s="1"/>
      <c r="C8" s="1"/>
      <c r="D8" s="1"/>
      <c r="E8" s="24"/>
      <c r="F8" s="32"/>
      <c r="G8" s="1"/>
      <c r="I8">
        <f t="shared" si="0"/>
        <v>6</v>
      </c>
      <c r="J8" s="34">
        <f t="shared" si="1"/>
        <v>11287578.435619099</v>
      </c>
    </row>
    <row r="9" spans="1:10" ht="15.75" thickBot="1">
      <c r="A9" s="1"/>
      <c r="B9" s="1"/>
      <c r="C9" s="1"/>
      <c r="D9" s="1"/>
      <c r="E9" s="29" t="s">
        <v>16</v>
      </c>
      <c r="F9" s="33">
        <f>F6</f>
        <v>3600000</v>
      </c>
      <c r="G9" s="1"/>
      <c r="I9">
        <f t="shared" si="0"/>
        <v>7</v>
      </c>
      <c r="J9" s="34">
        <f t="shared" si="1"/>
        <v>12416336.27918101</v>
      </c>
    </row>
    <row r="10" spans="1:10" ht="15.75" thickBot="1">
      <c r="A10" s="1"/>
      <c r="B10" s="1"/>
      <c r="C10" s="1"/>
      <c r="D10" s="1"/>
      <c r="E10" s="1"/>
      <c r="F10" s="1"/>
      <c r="G10" s="1"/>
      <c r="I10">
        <f t="shared" si="0"/>
        <v>8</v>
      </c>
      <c r="J10" s="34">
        <f t="shared" si="1"/>
        <v>13657969.907099111</v>
      </c>
    </row>
    <row r="11" spans="2:10" ht="15">
      <c r="B11" s="1"/>
      <c r="C11" s="1"/>
      <c r="D11" s="1"/>
      <c r="E11" s="17" t="s">
        <v>9</v>
      </c>
      <c r="F11" s="18">
        <f>F2*(1+F4)^10</f>
        <v>708174.4886242436</v>
      </c>
      <c r="G11" s="1"/>
      <c r="I11">
        <f t="shared" si="0"/>
        <v>9</v>
      </c>
      <c r="J11" s="34">
        <f t="shared" si="1"/>
        <v>15023766.897809023</v>
      </c>
    </row>
    <row r="12" spans="2:10" ht="15">
      <c r="B12" s="8"/>
      <c r="E12" s="19" t="s">
        <v>5</v>
      </c>
      <c r="F12" s="20">
        <f>F3</f>
        <v>0.07</v>
      </c>
      <c r="I12">
        <f t="shared" si="0"/>
        <v>10</v>
      </c>
      <c r="J12" s="34">
        <f>J11*(1+$F$17)-F15</f>
        <v>9444398.70134749</v>
      </c>
    </row>
    <row r="13" spans="5:10" ht="15">
      <c r="E13" s="19" t="s">
        <v>2</v>
      </c>
      <c r="F13" s="20">
        <f>F4</f>
        <v>0.07</v>
      </c>
      <c r="I13">
        <f t="shared" si="0"/>
        <v>11</v>
      </c>
      <c r="J13" s="34">
        <f>J12*(1+$F$17)</f>
        <v>10388838.571482241</v>
      </c>
    </row>
    <row r="14" spans="5:10" ht="15">
      <c r="E14" s="19" t="s">
        <v>3</v>
      </c>
      <c r="F14" s="21">
        <v>10</v>
      </c>
      <c r="G14" s="13"/>
      <c r="H14" s="12"/>
      <c r="I14">
        <f t="shared" si="0"/>
        <v>12</v>
      </c>
      <c r="J14" s="34">
        <f aca="true" t="shared" si="2" ref="J14:J21">J13*(1+$F$17)</f>
        <v>11427722.428630466</v>
      </c>
    </row>
    <row r="15" spans="2:10" ht="15">
      <c r="B15" s="8"/>
      <c r="E15" s="22" t="s">
        <v>4</v>
      </c>
      <c r="F15" s="23">
        <f>PV((1+F12)/(1+F13)-1,F14,-F11,,1)</f>
        <v>7081744.886242436</v>
      </c>
      <c r="G15" s="15"/>
      <c r="H15" s="12"/>
      <c r="I15">
        <f t="shared" si="0"/>
        <v>13</v>
      </c>
      <c r="J15" s="34">
        <f t="shared" si="2"/>
        <v>12570494.671493514</v>
      </c>
    </row>
    <row r="16" spans="2:10" ht="15">
      <c r="B16" s="8"/>
      <c r="E16" s="24"/>
      <c r="F16" s="25">
        <f>F15/F11</f>
        <v>10</v>
      </c>
      <c r="G16" s="13"/>
      <c r="H16" s="12"/>
      <c r="I16">
        <f t="shared" si="0"/>
        <v>14</v>
      </c>
      <c r="J16" s="34">
        <f t="shared" si="2"/>
        <v>13827544.138642866</v>
      </c>
    </row>
    <row r="17" spans="2:10" ht="15">
      <c r="B17" s="8"/>
      <c r="E17" s="24" t="s">
        <v>13</v>
      </c>
      <c r="F17" s="26">
        <f>(60%*12%+40%*7%)</f>
        <v>0.1</v>
      </c>
      <c r="G17" s="13"/>
      <c r="H17" s="12"/>
      <c r="I17">
        <f t="shared" si="0"/>
        <v>15</v>
      </c>
      <c r="J17" s="34">
        <f t="shared" si="2"/>
        <v>15210298.552507155</v>
      </c>
    </row>
    <row r="18" spans="2:10" ht="15">
      <c r="B18" s="8"/>
      <c r="E18" s="24" t="s">
        <v>10</v>
      </c>
      <c r="F18" s="27">
        <f>F15/(1+F17)^10</f>
        <v>2730319.218342672</v>
      </c>
      <c r="G18" s="16"/>
      <c r="H18" s="12"/>
      <c r="I18">
        <f t="shared" si="0"/>
        <v>16</v>
      </c>
      <c r="J18" s="34">
        <f t="shared" si="2"/>
        <v>16731328.40775787</v>
      </c>
    </row>
    <row r="19" spans="2:10" ht="15">
      <c r="B19" s="8"/>
      <c r="E19" s="24" t="s">
        <v>14</v>
      </c>
      <c r="F19" s="28"/>
      <c r="G19" s="13"/>
      <c r="H19" s="12"/>
      <c r="I19">
        <f t="shared" si="0"/>
        <v>17</v>
      </c>
      <c r="J19" s="34">
        <f t="shared" si="2"/>
        <v>18404461.24853366</v>
      </c>
    </row>
    <row r="20" spans="2:10" ht="15.75" thickBot="1">
      <c r="B20" s="8"/>
      <c r="E20" s="29" t="s">
        <v>15</v>
      </c>
      <c r="F20" s="30"/>
      <c r="G20" s="13"/>
      <c r="H20" s="12"/>
      <c r="I20">
        <f t="shared" si="0"/>
        <v>18</v>
      </c>
      <c r="J20" s="34">
        <f t="shared" si="2"/>
        <v>20244907.373387028</v>
      </c>
    </row>
    <row r="21" spans="2:10" ht="15.75" thickBot="1">
      <c r="B21" s="8"/>
      <c r="E21" s="13"/>
      <c r="F21" s="14"/>
      <c r="G21" s="13"/>
      <c r="H21" s="12"/>
      <c r="I21">
        <f t="shared" si="0"/>
        <v>19</v>
      </c>
      <c r="J21" s="34">
        <f t="shared" si="2"/>
        <v>22269398.11072573</v>
      </c>
    </row>
    <row r="22" spans="2:10" ht="15">
      <c r="B22" s="8"/>
      <c r="E22" s="17" t="s">
        <v>8</v>
      </c>
      <c r="F22" s="18">
        <f>F11*(1+F13)^10</f>
        <v>1393086.406495025</v>
      </c>
      <c r="G22" s="12"/>
      <c r="H22" s="12"/>
      <c r="I22">
        <f t="shared" si="0"/>
        <v>20</v>
      </c>
      <c r="J22" s="34">
        <f>J21*(1+$F$17)-F26</f>
        <v>10565473.856848057</v>
      </c>
    </row>
    <row r="23" spans="2:10" ht="15">
      <c r="B23" s="8"/>
      <c r="E23" s="19" t="s">
        <v>5</v>
      </c>
      <c r="F23" s="20">
        <f>F12</f>
        <v>0.07</v>
      </c>
      <c r="I23">
        <f t="shared" si="0"/>
        <v>21</v>
      </c>
      <c r="J23" s="34">
        <f>J22*(1+$F$17)</f>
        <v>11622021.242532864</v>
      </c>
    </row>
    <row r="24" spans="2:10" ht="15">
      <c r="B24" s="8"/>
      <c r="E24" s="19" t="s">
        <v>2</v>
      </c>
      <c r="F24" s="20">
        <f>F13</f>
        <v>0.07</v>
      </c>
      <c r="I24">
        <f aca="true" t="shared" si="3" ref="I24:I34">I23+1</f>
        <v>22</v>
      </c>
      <c r="J24" s="34">
        <f aca="true" t="shared" si="4" ref="J24:J31">J23*(1+$F$17)</f>
        <v>12784223.366786152</v>
      </c>
    </row>
    <row r="25" spans="2:10" ht="15">
      <c r="B25" s="8"/>
      <c r="E25" s="19" t="s">
        <v>3</v>
      </c>
      <c r="F25" s="21">
        <v>10</v>
      </c>
      <c r="I25">
        <f t="shared" si="3"/>
        <v>23</v>
      </c>
      <c r="J25" s="34">
        <f t="shared" si="4"/>
        <v>14062645.703464769</v>
      </c>
    </row>
    <row r="26" spans="5:10" ht="15">
      <c r="E26" s="22" t="s">
        <v>4</v>
      </c>
      <c r="F26" s="23">
        <f>PV((1+F23)/(1+F24)-1,F25,-F22,,1)</f>
        <v>13930864.06495025</v>
      </c>
      <c r="I26">
        <f t="shared" si="3"/>
        <v>24</v>
      </c>
      <c r="J26" s="34">
        <f t="shared" si="4"/>
        <v>15468910.273811247</v>
      </c>
    </row>
    <row r="27" spans="5:10" ht="15">
      <c r="E27" s="24"/>
      <c r="F27" s="25">
        <f>F26/F22</f>
        <v>10</v>
      </c>
      <c r="I27">
        <f t="shared" si="3"/>
        <v>25</v>
      </c>
      <c r="J27" s="34">
        <f t="shared" si="4"/>
        <v>17015801.301192373</v>
      </c>
    </row>
    <row r="28" spans="5:10" ht="15">
      <c r="E28" s="24" t="s">
        <v>13</v>
      </c>
      <c r="F28" s="26">
        <f>(60%*12%+40%*7%)</f>
        <v>0.1</v>
      </c>
      <c r="I28">
        <f t="shared" si="3"/>
        <v>26</v>
      </c>
      <c r="J28" s="34">
        <f t="shared" si="4"/>
        <v>18717381.43131161</v>
      </c>
    </row>
    <row r="29" spans="5:10" ht="15">
      <c r="E29" s="24" t="s">
        <v>11</v>
      </c>
      <c r="F29" s="27">
        <f>F26/(1+F28)^20</f>
        <v>2070734.1761253725</v>
      </c>
      <c r="I29">
        <f t="shared" si="3"/>
        <v>27</v>
      </c>
      <c r="J29" s="34">
        <f t="shared" si="4"/>
        <v>20589119.574442774</v>
      </c>
    </row>
    <row r="30" spans="5:10" ht="15">
      <c r="E30" s="24" t="s">
        <v>14</v>
      </c>
      <c r="F30" s="28"/>
      <c r="I30">
        <f t="shared" si="3"/>
        <v>28</v>
      </c>
      <c r="J30" s="34">
        <f t="shared" si="4"/>
        <v>22648031.531887054</v>
      </c>
    </row>
    <row r="31" spans="5:10" ht="15.75" thickBot="1">
      <c r="E31" s="29" t="s">
        <v>15</v>
      </c>
      <c r="F31" s="30"/>
      <c r="I31">
        <f t="shared" si="3"/>
        <v>29</v>
      </c>
      <c r="J31" s="34">
        <f t="shared" si="4"/>
        <v>24912834.685075764</v>
      </c>
    </row>
    <row r="32" spans="9:10" ht="15.75" thickBot="1">
      <c r="I32">
        <f t="shared" si="3"/>
        <v>30</v>
      </c>
      <c r="J32" s="34">
        <f>J31*(1+$F$17)-F37</f>
        <v>0</v>
      </c>
    </row>
    <row r="33" spans="5:10" ht="15">
      <c r="E33" s="17" t="s">
        <v>7</v>
      </c>
      <c r="F33" s="18">
        <f>F22*(1+F24)^10</f>
        <v>2740411.815358332</v>
      </c>
      <c r="J33" s="34"/>
    </row>
    <row r="34" spans="5:10" ht="15">
      <c r="E34" s="19" t="s">
        <v>5</v>
      </c>
      <c r="F34" s="20">
        <f>F23</f>
        <v>0.07</v>
      </c>
      <c r="J34" s="34"/>
    </row>
    <row r="35" spans="5:6" ht="15">
      <c r="E35" s="19" t="s">
        <v>2</v>
      </c>
      <c r="F35" s="20">
        <f>F24</f>
        <v>0.07</v>
      </c>
    </row>
    <row r="36" spans="5:6" ht="15">
      <c r="E36" s="19" t="s">
        <v>3</v>
      </c>
      <c r="F36" s="21">
        <v>10</v>
      </c>
    </row>
    <row r="37" spans="5:6" ht="15">
      <c r="E37" s="22" t="s">
        <v>4</v>
      </c>
      <c r="F37" s="23">
        <f>PV((1+F34)/(1+F35)-1,F36,-F33,,1)</f>
        <v>27404118.153583318</v>
      </c>
    </row>
    <row r="38" spans="5:6" ht="15">
      <c r="E38" s="24"/>
      <c r="F38" s="25">
        <f>F37/F33</f>
        <v>10</v>
      </c>
    </row>
    <row r="39" spans="5:6" ht="15">
      <c r="E39" s="24" t="s">
        <v>13</v>
      </c>
      <c r="F39" s="26">
        <f>(60%*12%+40%*7%)</f>
        <v>0.1</v>
      </c>
    </row>
    <row r="40" spans="5:6" ht="15">
      <c r="E40" s="24" t="s">
        <v>12</v>
      </c>
      <c r="F40" s="27">
        <f>F37/(1+F39)^30</f>
        <v>1570490.3658761343</v>
      </c>
    </row>
    <row r="41" spans="5:6" ht="15">
      <c r="E41" s="24" t="s">
        <v>14</v>
      </c>
      <c r="F41" s="28"/>
    </row>
    <row r="42" spans="5:6" ht="15.75" thickBot="1">
      <c r="E42" s="29" t="s">
        <v>15</v>
      </c>
      <c r="F42" s="30"/>
    </row>
    <row r="44" spans="5:6" ht="15">
      <c r="E44" t="s">
        <v>6</v>
      </c>
      <c r="F44" s="9">
        <f>F9+F18+F29+F40</f>
        <v>9971543.76034418</v>
      </c>
    </row>
    <row r="45" ht="15">
      <c r="F45" s="10">
        <f>F44/F2</f>
        <v>27.69873266762272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user</cp:lastModifiedBy>
  <dcterms:created xsi:type="dcterms:W3CDTF">2013-04-10T14:56:36Z</dcterms:created>
  <dcterms:modified xsi:type="dcterms:W3CDTF">2015-07-28T19:06:29Z</dcterms:modified>
  <cp:category/>
  <cp:version/>
  <cp:contentType/>
  <cp:contentStatus/>
</cp:coreProperties>
</file>