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16212" windowHeight="7284" activeTab="1"/>
  </bookViews>
  <sheets>
    <sheet name="Without Liabilities" sheetId="4" r:id="rId1"/>
    <sheet name="With Loan" sheetId="1" r:id="rId2"/>
  </sheets>
  <definedNames>
    <definedName name="aint" localSheetId="0">'Without Liabilities'!$B$14</definedName>
    <definedName name="aint">'With Loan'!$B$20</definedName>
    <definedName name="emi" localSheetId="0">'Without Liabilities'!$B$8</definedName>
    <definedName name="emi">'With Loan'!$B$14</definedName>
    <definedName name="ffret" localSheetId="0">'Without Liabilities'!$B$16</definedName>
    <definedName name="ffret">'With Loan'!$B$22</definedName>
    <definedName name="first" localSheetId="0">'Without Liabilities'!$M$2</definedName>
    <definedName name="first">'With Loan'!$P$2</definedName>
    <definedName name="first1">'With Loan'!$AE$2</definedName>
    <definedName name="inc" localSheetId="0">'Without Liabilities'!$B$10</definedName>
    <definedName name="inc">'With Loan'!$B$16</definedName>
    <definedName name="inf" localSheetId="0">'Without Liabilities'!$B$12</definedName>
    <definedName name="inf">'With Loan'!$B$18</definedName>
    <definedName name="invint" localSheetId="0">'Without Liabilities'!$B$15</definedName>
    <definedName name="invint">'With Loan'!$B$21</definedName>
    <definedName name="invper" localSheetId="0">'Without Liabilities'!$B$9</definedName>
    <definedName name="invper">'With Loan'!$B$15</definedName>
    <definedName name="last" localSheetId="0">'Without Liabilities'!$M$102</definedName>
    <definedName name="last">'With Loan'!$P$102</definedName>
    <definedName name="last1">'With Loan'!$AE$102</definedName>
    <definedName name="mincorp" localSheetId="0">'Without Liabilities'!$P$2</definedName>
    <definedName name="mincorp">'With Loan'!$S$2</definedName>
    <definedName name="mincorp1">'With Loan'!$AH$2</definedName>
    <definedName name="post1" localSheetId="0">'Without Liabilities'!$B$33</definedName>
    <definedName name="post1">'With Loan'!$D$14</definedName>
    <definedName name="save">'With Loan'!$B$26</definedName>
    <definedName name="y" localSheetId="0">'Without Liabilities'!$B$13</definedName>
    <definedName name="y">'With Loan'!$B$19</definedName>
  </definedNames>
  <calcPr calcId="124519"/>
</workbook>
</file>

<file path=xl/calcChain.xml><?xml version="1.0" encoding="utf-8"?>
<calcChain xmlns="http://schemas.openxmlformats.org/spreadsheetml/2006/main">
  <c r="B26" i="1"/>
  <c r="D14" s="1"/>
  <c r="Z2" l="1"/>
  <c r="Y2"/>
  <c r="Y3" s="1"/>
  <c r="W2"/>
  <c r="W3" s="1"/>
  <c r="W4" s="1"/>
  <c r="V3"/>
  <c r="V4" s="1"/>
  <c r="V5" s="1"/>
  <c r="Z3"/>
  <c r="Z4" s="1"/>
  <c r="Z5" s="1"/>
  <c r="Z6" s="1"/>
  <c r="Z7" s="1"/>
  <c r="Z8" s="1"/>
  <c r="Z9" s="1"/>
  <c r="Z10" s="1"/>
  <c r="Z11" s="1"/>
  <c r="Z12" s="1"/>
  <c r="Z13" s="1"/>
  <c r="Z14" s="1"/>
  <c r="Z15" s="1"/>
  <c r="Z16" s="1"/>
  <c r="Z17" s="1"/>
  <c r="Z18" s="1"/>
  <c r="Z19" s="1"/>
  <c r="Z20" s="1"/>
  <c r="Z21" s="1"/>
  <c r="Z22" s="1"/>
  <c r="Z23" s="1"/>
  <c r="Z24" s="1"/>
  <c r="Z25" s="1"/>
  <c r="Z26" s="1"/>
  <c r="Z27" s="1"/>
  <c r="Z28" s="1"/>
  <c r="Z29" s="1"/>
  <c r="Z30" s="1"/>
  <c r="Z31" s="1"/>
  <c r="Z32" s="1"/>
  <c r="Z33" s="1"/>
  <c r="Z34" s="1"/>
  <c r="Z35" s="1"/>
  <c r="Z36" s="1"/>
  <c r="Z37" s="1"/>
  <c r="Z38" s="1"/>
  <c r="Z39" s="1"/>
  <c r="Z40" s="1"/>
  <c r="Z41" s="1"/>
  <c r="Z42" s="1"/>
  <c r="Z43" s="1"/>
  <c r="Z44" s="1"/>
  <c r="Z45" s="1"/>
  <c r="Z46" s="1"/>
  <c r="Z47" s="1"/>
  <c r="Z48" s="1"/>
  <c r="Z49" s="1"/>
  <c r="Z50" s="1"/>
  <c r="Z51" s="1"/>
  <c r="Z52" s="1"/>
  <c r="Z53" s="1"/>
  <c r="Z54" s="1"/>
  <c r="Z55" s="1"/>
  <c r="Z56" s="1"/>
  <c r="Z57" s="1"/>
  <c r="Z58" s="1"/>
  <c r="Z59" s="1"/>
  <c r="Z60" s="1"/>
  <c r="Z61" s="1"/>
  <c r="Z62" s="1"/>
  <c r="Z63" s="1"/>
  <c r="Z64" s="1"/>
  <c r="Z65" s="1"/>
  <c r="Z66" s="1"/>
  <c r="Z67" s="1"/>
  <c r="Z68" s="1"/>
  <c r="Z69" s="1"/>
  <c r="Z70" s="1"/>
  <c r="Z71" s="1"/>
  <c r="Z72" s="1"/>
  <c r="Z73" s="1"/>
  <c r="Z74" s="1"/>
  <c r="Z75" s="1"/>
  <c r="Z76" s="1"/>
  <c r="Z77" s="1"/>
  <c r="Z78" s="1"/>
  <c r="Z79" s="1"/>
  <c r="Z80" s="1"/>
  <c r="Z81" s="1"/>
  <c r="Z82" s="1"/>
  <c r="Z83" s="1"/>
  <c r="Z84" s="1"/>
  <c r="Z85" s="1"/>
  <c r="Z86" s="1"/>
  <c r="Z87" s="1"/>
  <c r="Z88" s="1"/>
  <c r="Z89" s="1"/>
  <c r="Z90" s="1"/>
  <c r="Z91" s="1"/>
  <c r="Z92" s="1"/>
  <c r="Z93" s="1"/>
  <c r="Z94" s="1"/>
  <c r="Z95" s="1"/>
  <c r="Z96" s="1"/>
  <c r="Z97" s="1"/>
  <c r="Z98" s="1"/>
  <c r="Z99" s="1"/>
  <c r="Z100" s="1"/>
  <c r="Z101" s="1"/>
  <c r="Z102" s="1"/>
  <c r="AA102" s="1"/>
  <c r="X2"/>
  <c r="D3" i="4"/>
  <c r="D4" s="1"/>
  <c r="H2"/>
  <c r="H3" s="1"/>
  <c r="H4" s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I102" s="1"/>
  <c r="G2"/>
  <c r="K2" s="1"/>
  <c r="F2"/>
  <c r="E2"/>
  <c r="E3" s="1"/>
  <c r="K2" i="1"/>
  <c r="K3" s="1"/>
  <c r="J2"/>
  <c r="N2" s="1"/>
  <c r="G3"/>
  <c r="G4" s="1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H2"/>
  <c r="H3" s="1"/>
  <c r="K4" l="1"/>
  <c r="L4" s="1"/>
  <c r="L3"/>
  <c r="G3" i="4"/>
  <c r="G4" s="1"/>
  <c r="G5" s="1"/>
  <c r="G6" s="1"/>
  <c r="L2"/>
  <c r="I4"/>
  <c r="I6"/>
  <c r="I8"/>
  <c r="I10"/>
  <c r="I12"/>
  <c r="I14"/>
  <c r="I16"/>
  <c r="I18"/>
  <c r="I20"/>
  <c r="I22"/>
  <c r="I24"/>
  <c r="I26"/>
  <c r="I28"/>
  <c r="I30"/>
  <c r="I32"/>
  <c r="I34"/>
  <c r="I36"/>
  <c r="I38"/>
  <c r="I40"/>
  <c r="I42"/>
  <c r="I44"/>
  <c r="I46"/>
  <c r="I48"/>
  <c r="I50"/>
  <c r="I52"/>
  <c r="I54"/>
  <c r="I56"/>
  <c r="I58"/>
  <c r="I60"/>
  <c r="I62"/>
  <c r="I64"/>
  <c r="I66"/>
  <c r="I68"/>
  <c r="I70"/>
  <c r="I72"/>
  <c r="I74"/>
  <c r="I76"/>
  <c r="I78"/>
  <c r="I80"/>
  <c r="I82"/>
  <c r="I84"/>
  <c r="I86"/>
  <c r="I88"/>
  <c r="I90"/>
  <c r="I92"/>
  <c r="I94"/>
  <c r="I96"/>
  <c r="I98"/>
  <c r="I100"/>
  <c r="I3"/>
  <c r="J3" s="1"/>
  <c r="I5"/>
  <c r="I7"/>
  <c r="I9"/>
  <c r="I11"/>
  <c r="I13"/>
  <c r="I15"/>
  <c r="I17"/>
  <c r="I19"/>
  <c r="I21"/>
  <c r="I23"/>
  <c r="I25"/>
  <c r="I27"/>
  <c r="I29"/>
  <c r="I31"/>
  <c r="I33"/>
  <c r="I35"/>
  <c r="I37"/>
  <c r="I39"/>
  <c r="I41"/>
  <c r="I43"/>
  <c r="I45"/>
  <c r="I47"/>
  <c r="I49"/>
  <c r="I51"/>
  <c r="I53"/>
  <c r="I55"/>
  <c r="I57"/>
  <c r="I59"/>
  <c r="I61"/>
  <c r="I63"/>
  <c r="I65"/>
  <c r="I67"/>
  <c r="I69"/>
  <c r="I71"/>
  <c r="I73"/>
  <c r="I75"/>
  <c r="I77"/>
  <c r="I79"/>
  <c r="I81"/>
  <c r="I83"/>
  <c r="I85"/>
  <c r="I87"/>
  <c r="I89"/>
  <c r="I91"/>
  <c r="I93"/>
  <c r="I95"/>
  <c r="I97"/>
  <c r="I99"/>
  <c r="I101"/>
  <c r="AC2" i="1"/>
  <c r="AA4"/>
  <c r="AA6"/>
  <c r="AA8"/>
  <c r="AA10"/>
  <c r="AA12"/>
  <c r="AA14"/>
  <c r="AA16"/>
  <c r="AA18"/>
  <c r="AA20"/>
  <c r="AA22"/>
  <c r="AA24"/>
  <c r="AA26"/>
  <c r="AA28"/>
  <c r="AA30"/>
  <c r="AA32"/>
  <c r="AA34"/>
  <c r="AA36"/>
  <c r="AA38"/>
  <c r="AA40"/>
  <c r="AA42"/>
  <c r="AA44"/>
  <c r="AA46"/>
  <c r="AA48"/>
  <c r="AA50"/>
  <c r="AA52"/>
  <c r="AA54"/>
  <c r="AA56"/>
  <c r="AA58"/>
  <c r="AA60"/>
  <c r="AA62"/>
  <c r="AA64"/>
  <c r="AA66"/>
  <c r="AA68"/>
  <c r="AA70"/>
  <c r="AA72"/>
  <c r="AA74"/>
  <c r="AA76"/>
  <c r="AA78"/>
  <c r="AA80"/>
  <c r="AA82"/>
  <c r="AA84"/>
  <c r="AA86"/>
  <c r="AA88"/>
  <c r="AA90"/>
  <c r="AA92"/>
  <c r="AA94"/>
  <c r="AA96"/>
  <c r="AA98"/>
  <c r="AA100"/>
  <c r="AA3"/>
  <c r="AB3" s="1"/>
  <c r="AA5"/>
  <c r="AA7"/>
  <c r="AA9"/>
  <c r="AA11"/>
  <c r="AA13"/>
  <c r="AA15"/>
  <c r="AA17"/>
  <c r="AA19"/>
  <c r="AA21"/>
  <c r="AA23"/>
  <c r="AA25"/>
  <c r="AA27"/>
  <c r="AA29"/>
  <c r="AA31"/>
  <c r="AA33"/>
  <c r="AA35"/>
  <c r="AA37"/>
  <c r="AA39"/>
  <c r="AA41"/>
  <c r="AA43"/>
  <c r="AA45"/>
  <c r="AA47"/>
  <c r="AA49"/>
  <c r="AA51"/>
  <c r="AA53"/>
  <c r="AA55"/>
  <c r="AA57"/>
  <c r="AA59"/>
  <c r="AA61"/>
  <c r="AA63"/>
  <c r="AA65"/>
  <c r="AA67"/>
  <c r="AA69"/>
  <c r="AA71"/>
  <c r="AA73"/>
  <c r="AA75"/>
  <c r="AA77"/>
  <c r="AA79"/>
  <c r="AA81"/>
  <c r="AA83"/>
  <c r="AA85"/>
  <c r="AA87"/>
  <c r="AA89"/>
  <c r="AA91"/>
  <c r="AA93"/>
  <c r="AA95"/>
  <c r="AA97"/>
  <c r="AA99"/>
  <c r="AA101"/>
  <c r="AD2"/>
  <c r="AE2" s="1"/>
  <c r="V6"/>
  <c r="AC3"/>
  <c r="W5"/>
  <c r="X4"/>
  <c r="X3"/>
  <c r="Y4"/>
  <c r="AB4"/>
  <c r="G7" i="4"/>
  <c r="B19"/>
  <c r="M2"/>
  <c r="K3"/>
  <c r="E4"/>
  <c r="F3"/>
  <c r="D5"/>
  <c r="J4"/>
  <c r="K4" s="1"/>
  <c r="M3" i="1"/>
  <c r="J3"/>
  <c r="J4" s="1"/>
  <c r="J5" s="1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H4"/>
  <c r="H5" s="1"/>
  <c r="H6" s="1"/>
  <c r="I3"/>
  <c r="I2"/>
  <c r="O2" s="1"/>
  <c r="K5" l="1"/>
  <c r="L5" s="1"/>
  <c r="Y5"/>
  <c r="AC4"/>
  <c r="AD4" s="1"/>
  <c r="AE4" s="1"/>
  <c r="AD3"/>
  <c r="AE3" s="1"/>
  <c r="AB5"/>
  <c r="W6"/>
  <c r="X5"/>
  <c r="V7"/>
  <c r="G8" i="4"/>
  <c r="L3"/>
  <c r="M3" s="1"/>
  <c r="D6"/>
  <c r="J5"/>
  <c r="K5" s="1"/>
  <c r="E5"/>
  <c r="F4"/>
  <c r="L4" s="1"/>
  <c r="M4" s="1"/>
  <c r="M4" i="1"/>
  <c r="N4" s="1"/>
  <c r="I5"/>
  <c r="N3"/>
  <c r="O3" s="1"/>
  <c r="P3" s="1"/>
  <c r="I4"/>
  <c r="P2"/>
  <c r="B27"/>
  <c r="K6"/>
  <c r="L6" s="1"/>
  <c r="H7"/>
  <c r="I6"/>
  <c r="W7" l="1"/>
  <c r="X6"/>
  <c r="Y6"/>
  <c r="AC5"/>
  <c r="AD5" s="1"/>
  <c r="AE5" s="1"/>
  <c r="AB6"/>
  <c r="AB7" s="1"/>
  <c r="V8"/>
  <c r="M5"/>
  <c r="N5" s="1"/>
  <c r="O5" s="1"/>
  <c r="P5" s="1"/>
  <c r="G9" i="4"/>
  <c r="F5"/>
  <c r="L5" s="1"/>
  <c r="M5" s="1"/>
  <c r="E6"/>
  <c r="D7"/>
  <c r="J6"/>
  <c r="K6" s="1"/>
  <c r="O4" i="1"/>
  <c r="P4" s="1"/>
  <c r="K7"/>
  <c r="L7" s="1"/>
  <c r="H8"/>
  <c r="I7"/>
  <c r="AB8" l="1"/>
  <c r="V9"/>
  <c r="Y7"/>
  <c r="AC6"/>
  <c r="AD6" s="1"/>
  <c r="AE6" s="1"/>
  <c r="W8"/>
  <c r="X7"/>
  <c r="M6"/>
  <c r="N6" s="1"/>
  <c r="O6" s="1"/>
  <c r="P6" s="1"/>
  <c r="D8" i="4"/>
  <c r="J7"/>
  <c r="K7" s="1"/>
  <c r="F6"/>
  <c r="L6" s="1"/>
  <c r="M6" s="1"/>
  <c r="E7"/>
  <c r="G10"/>
  <c r="K8" i="1"/>
  <c r="L8" s="1"/>
  <c r="M7"/>
  <c r="H9"/>
  <c r="I8"/>
  <c r="W9" l="1"/>
  <c r="X8"/>
  <c r="Y8"/>
  <c r="AC7"/>
  <c r="AD7" s="1"/>
  <c r="AE7" s="1"/>
  <c r="AB9"/>
  <c r="V10"/>
  <c r="F7" i="4"/>
  <c r="L7" s="1"/>
  <c r="M7" s="1"/>
  <c r="E8"/>
  <c r="G11"/>
  <c r="D9"/>
  <c r="J8"/>
  <c r="K8" s="1"/>
  <c r="N7" i="1"/>
  <c r="O7" s="1"/>
  <c r="P7" s="1"/>
  <c r="K9"/>
  <c r="L9" s="1"/>
  <c r="M8"/>
  <c r="H10"/>
  <c r="I9"/>
  <c r="AB10" l="1"/>
  <c r="V11"/>
  <c r="Y9"/>
  <c r="AC8"/>
  <c r="AD8" s="1"/>
  <c r="AE8" s="1"/>
  <c r="W10"/>
  <c r="X9"/>
  <c r="D10" i="4"/>
  <c r="J9"/>
  <c r="K9" s="1"/>
  <c r="G12"/>
  <c r="F8"/>
  <c r="L8" s="1"/>
  <c r="M8" s="1"/>
  <c r="E9"/>
  <c r="N8" i="1"/>
  <c r="O8" s="1"/>
  <c r="P8" s="1"/>
  <c r="K10"/>
  <c r="L10" s="1"/>
  <c r="M9"/>
  <c r="H11"/>
  <c r="I10"/>
  <c r="W11" l="1"/>
  <c r="X10"/>
  <c r="Y10"/>
  <c r="AC9"/>
  <c r="AD9" s="1"/>
  <c r="AE9" s="1"/>
  <c r="AB11"/>
  <c r="V12"/>
  <c r="G13" i="4"/>
  <c r="D11"/>
  <c r="J10"/>
  <c r="K10" s="1"/>
  <c r="F9"/>
  <c r="L9" s="1"/>
  <c r="M9" s="1"/>
  <c r="E10"/>
  <c r="N9" i="1"/>
  <c r="O9" s="1"/>
  <c r="P9" s="1"/>
  <c r="K11"/>
  <c r="L11" s="1"/>
  <c r="M10"/>
  <c r="H12"/>
  <c r="I11"/>
  <c r="Y11" l="1"/>
  <c r="AC10"/>
  <c r="AD10" s="1"/>
  <c r="AE10" s="1"/>
  <c r="W12"/>
  <c r="X11"/>
  <c r="AB12"/>
  <c r="V13"/>
  <c r="F10" i="4"/>
  <c r="E11"/>
  <c r="D12"/>
  <c r="J11"/>
  <c r="K11" s="1"/>
  <c r="G14"/>
  <c r="L10"/>
  <c r="M10" s="1"/>
  <c r="K12" i="1"/>
  <c r="L12" s="1"/>
  <c r="M11"/>
  <c r="N10"/>
  <c r="O10" s="1"/>
  <c r="P10" s="1"/>
  <c r="H13"/>
  <c r="I12"/>
  <c r="AB13" l="1"/>
  <c r="V14"/>
  <c r="W13"/>
  <c r="X12"/>
  <c r="Y12"/>
  <c r="AC11"/>
  <c r="AD11" s="1"/>
  <c r="AE11" s="1"/>
  <c r="G15" i="4"/>
  <c r="D13"/>
  <c r="J12"/>
  <c r="K12" s="1"/>
  <c r="F11"/>
  <c r="L11" s="1"/>
  <c r="M11" s="1"/>
  <c r="E12"/>
  <c r="N11" i="1"/>
  <c r="O11" s="1"/>
  <c r="P11" s="1"/>
  <c r="K13"/>
  <c r="L13" s="1"/>
  <c r="M12"/>
  <c r="H14"/>
  <c r="I13"/>
  <c r="Y13" l="1"/>
  <c r="AC12"/>
  <c r="AD12" s="1"/>
  <c r="AE12" s="1"/>
  <c r="W14"/>
  <c r="X13"/>
  <c r="AB14"/>
  <c r="V15"/>
  <c r="F12" i="4"/>
  <c r="E13"/>
  <c r="D14"/>
  <c r="J13"/>
  <c r="K13" s="1"/>
  <c r="G16"/>
  <c r="L12"/>
  <c r="M12" s="1"/>
  <c r="K14" i="1"/>
  <c r="L14" s="1"/>
  <c r="M13"/>
  <c r="N12"/>
  <c r="O12" s="1"/>
  <c r="P12" s="1"/>
  <c r="H15"/>
  <c r="I14"/>
  <c r="AB15" l="1"/>
  <c r="V16"/>
  <c r="W15"/>
  <c r="X14"/>
  <c r="Y14"/>
  <c r="AC13"/>
  <c r="AD13" s="1"/>
  <c r="AE13" s="1"/>
  <c r="G17" i="4"/>
  <c r="D15"/>
  <c r="J14"/>
  <c r="K14" s="1"/>
  <c r="F13"/>
  <c r="L13" s="1"/>
  <c r="M13" s="1"/>
  <c r="E14"/>
  <c r="N13" i="1"/>
  <c r="O13" s="1"/>
  <c r="P13" s="1"/>
  <c r="K15"/>
  <c r="L15" s="1"/>
  <c r="M14"/>
  <c r="H16"/>
  <c r="I15"/>
  <c r="Y15" l="1"/>
  <c r="AC14"/>
  <c r="AD14" s="1"/>
  <c r="AE14" s="1"/>
  <c r="W16"/>
  <c r="X15"/>
  <c r="AB16"/>
  <c r="V17"/>
  <c r="F14" i="4"/>
  <c r="E15"/>
  <c r="D16"/>
  <c r="J15"/>
  <c r="K15" s="1"/>
  <c r="G18"/>
  <c r="L14"/>
  <c r="M14" s="1"/>
  <c r="N14" i="1"/>
  <c r="O14" s="1"/>
  <c r="P14" s="1"/>
  <c r="K16"/>
  <c r="L16" s="1"/>
  <c r="M15"/>
  <c r="H17"/>
  <c r="I16"/>
  <c r="AB17" l="1"/>
  <c r="V18"/>
  <c r="W17"/>
  <c r="X16"/>
  <c r="Y16"/>
  <c r="AC15"/>
  <c r="AD15" s="1"/>
  <c r="AE15" s="1"/>
  <c r="G19" i="4"/>
  <c r="D17"/>
  <c r="J16"/>
  <c r="K16" s="1"/>
  <c r="F15"/>
  <c r="L15" s="1"/>
  <c r="M15" s="1"/>
  <c r="E16"/>
  <c r="N15" i="1"/>
  <c r="O15" s="1"/>
  <c r="P15" s="1"/>
  <c r="K17"/>
  <c r="L17" s="1"/>
  <c r="M16"/>
  <c r="H18"/>
  <c r="I17"/>
  <c r="Y17" l="1"/>
  <c r="AC16"/>
  <c r="AD16" s="1"/>
  <c r="AE16" s="1"/>
  <c r="W18"/>
  <c r="X17"/>
  <c r="AB18"/>
  <c r="V19"/>
  <c r="F16" i="4"/>
  <c r="E17"/>
  <c r="D18"/>
  <c r="J17"/>
  <c r="K17" s="1"/>
  <c r="G20"/>
  <c r="L16"/>
  <c r="M16" s="1"/>
  <c r="N16" i="1"/>
  <c r="O16" s="1"/>
  <c r="P16" s="1"/>
  <c r="K18"/>
  <c r="L18" s="1"/>
  <c r="M17"/>
  <c r="H19"/>
  <c r="I18"/>
  <c r="AB19" l="1"/>
  <c r="V20"/>
  <c r="W19"/>
  <c r="X18"/>
  <c r="Y18"/>
  <c r="AC17"/>
  <c r="AD17" s="1"/>
  <c r="AE17" s="1"/>
  <c r="G21" i="4"/>
  <c r="D19"/>
  <c r="J18"/>
  <c r="K18" s="1"/>
  <c r="F17"/>
  <c r="L17" s="1"/>
  <c r="M17" s="1"/>
  <c r="E18"/>
  <c r="N17" i="1"/>
  <c r="O17" s="1"/>
  <c r="P17" s="1"/>
  <c r="K19"/>
  <c r="L19" s="1"/>
  <c r="M18"/>
  <c r="H20"/>
  <c r="I19"/>
  <c r="Y19" l="1"/>
  <c r="AC18"/>
  <c r="AD18" s="1"/>
  <c r="AE18" s="1"/>
  <c r="W20"/>
  <c r="X19"/>
  <c r="AB20"/>
  <c r="V21"/>
  <c r="F18" i="4"/>
  <c r="E19"/>
  <c r="D20"/>
  <c r="J19"/>
  <c r="K19" s="1"/>
  <c r="G22"/>
  <c r="L18"/>
  <c r="M18" s="1"/>
  <c r="N18" i="1"/>
  <c r="O18" s="1"/>
  <c r="P18" s="1"/>
  <c r="K20"/>
  <c r="L20" s="1"/>
  <c r="M19"/>
  <c r="H21"/>
  <c r="I20"/>
  <c r="AB21" l="1"/>
  <c r="V22"/>
  <c r="W21"/>
  <c r="X20"/>
  <c r="Y20"/>
  <c r="AC19"/>
  <c r="AD19" s="1"/>
  <c r="AE19" s="1"/>
  <c r="G23" i="4"/>
  <c r="D21"/>
  <c r="J20"/>
  <c r="K20" s="1"/>
  <c r="F19"/>
  <c r="L19" s="1"/>
  <c r="M19" s="1"/>
  <c r="E20"/>
  <c r="N19" i="1"/>
  <c r="O19" s="1"/>
  <c r="P19" s="1"/>
  <c r="K21"/>
  <c r="L21" s="1"/>
  <c r="M20"/>
  <c r="H22"/>
  <c r="I21"/>
  <c r="Y21" l="1"/>
  <c r="AC20"/>
  <c r="AD20" s="1"/>
  <c r="AE20" s="1"/>
  <c r="W22"/>
  <c r="X21"/>
  <c r="AB22"/>
  <c r="V23"/>
  <c r="F20" i="4"/>
  <c r="E21"/>
  <c r="D22"/>
  <c r="J21"/>
  <c r="K21" s="1"/>
  <c r="G24"/>
  <c r="L20"/>
  <c r="M20" s="1"/>
  <c r="N20" i="1"/>
  <c r="O20" s="1"/>
  <c r="P20" s="1"/>
  <c r="K22"/>
  <c r="L22" s="1"/>
  <c r="M21"/>
  <c r="H23"/>
  <c r="I22"/>
  <c r="W23" l="1"/>
  <c r="X22"/>
  <c r="Y22"/>
  <c r="AC21"/>
  <c r="AD21" s="1"/>
  <c r="AE21" s="1"/>
  <c r="AB23"/>
  <c r="V24"/>
  <c r="G25" i="4"/>
  <c r="D23"/>
  <c r="J22"/>
  <c r="K22" s="1"/>
  <c r="F21"/>
  <c r="L21" s="1"/>
  <c r="M21" s="1"/>
  <c r="E22"/>
  <c r="N21" i="1"/>
  <c r="O21" s="1"/>
  <c r="P21" s="1"/>
  <c r="K23"/>
  <c r="L23" s="1"/>
  <c r="M22"/>
  <c r="I23"/>
  <c r="H24"/>
  <c r="Y23" l="1"/>
  <c r="AC22"/>
  <c r="AD22" s="1"/>
  <c r="AE22" s="1"/>
  <c r="W24"/>
  <c r="X23"/>
  <c r="AB24"/>
  <c r="V25"/>
  <c r="D24" i="4"/>
  <c r="J23"/>
  <c r="K23" s="1"/>
  <c r="F22"/>
  <c r="L22" s="1"/>
  <c r="M22" s="1"/>
  <c r="E23"/>
  <c r="G26"/>
  <c r="N22" i="1"/>
  <c r="O22" s="1"/>
  <c r="P22" s="1"/>
  <c r="K24"/>
  <c r="L24" s="1"/>
  <c r="M23"/>
  <c r="H25"/>
  <c r="I24"/>
  <c r="AB25" l="1"/>
  <c r="V26"/>
  <c r="W25"/>
  <c r="X24"/>
  <c r="Y24"/>
  <c r="AC23"/>
  <c r="AD23" s="1"/>
  <c r="AE23" s="1"/>
  <c r="E24" i="4"/>
  <c r="F23"/>
  <c r="L23" s="1"/>
  <c r="M23" s="1"/>
  <c r="G27"/>
  <c r="D25"/>
  <c r="J24"/>
  <c r="K24" s="1"/>
  <c r="N23" i="1"/>
  <c r="O23" s="1"/>
  <c r="P23" s="1"/>
  <c r="K25"/>
  <c r="L25" s="1"/>
  <c r="M24"/>
  <c r="I25"/>
  <c r="H26"/>
  <c r="Y25" l="1"/>
  <c r="AC24"/>
  <c r="AD24" s="1"/>
  <c r="AE24" s="1"/>
  <c r="W26"/>
  <c r="X25"/>
  <c r="AB26"/>
  <c r="V27"/>
  <c r="D26" i="4"/>
  <c r="J25"/>
  <c r="K25" s="1"/>
  <c r="G28"/>
  <c r="E25"/>
  <c r="F24"/>
  <c r="L24" s="1"/>
  <c r="M24" s="1"/>
  <c r="N24" i="1"/>
  <c r="O24" s="1"/>
  <c r="P24" s="1"/>
  <c r="K26"/>
  <c r="L26" s="1"/>
  <c r="M25"/>
  <c r="H27"/>
  <c r="I26"/>
  <c r="W27" l="1"/>
  <c r="X26"/>
  <c r="Y26"/>
  <c r="AC25"/>
  <c r="AD25" s="1"/>
  <c r="AE25" s="1"/>
  <c r="AB27"/>
  <c r="V28"/>
  <c r="E26" i="4"/>
  <c r="F25"/>
  <c r="L25" s="1"/>
  <c r="M25" s="1"/>
  <c r="G29"/>
  <c r="J26"/>
  <c r="K26" s="1"/>
  <c r="D27"/>
  <c r="N25" i="1"/>
  <c r="O25" s="1"/>
  <c r="P25" s="1"/>
  <c r="K27"/>
  <c r="L27" s="1"/>
  <c r="M26"/>
  <c r="H28"/>
  <c r="I27"/>
  <c r="Y27" l="1"/>
  <c r="AC26"/>
  <c r="AD26" s="1"/>
  <c r="AE26" s="1"/>
  <c r="W28"/>
  <c r="X27"/>
  <c r="AB28"/>
  <c r="V29"/>
  <c r="G30" i="4"/>
  <c r="E27"/>
  <c r="F26"/>
  <c r="L26" s="1"/>
  <c r="M26" s="1"/>
  <c r="J27"/>
  <c r="K27" s="1"/>
  <c r="D28"/>
  <c r="N26" i="1"/>
  <c r="O26" s="1"/>
  <c r="P26" s="1"/>
  <c r="K28"/>
  <c r="L28" s="1"/>
  <c r="M27"/>
  <c r="I28"/>
  <c r="H29"/>
  <c r="W29" l="1"/>
  <c r="X28"/>
  <c r="Y28"/>
  <c r="AC27"/>
  <c r="AD27" s="1"/>
  <c r="AE27" s="1"/>
  <c r="AB29"/>
  <c r="V30"/>
  <c r="D29" i="4"/>
  <c r="J28"/>
  <c r="K28" s="1"/>
  <c r="E28"/>
  <c r="F27"/>
  <c r="L27" s="1"/>
  <c r="M27" s="1"/>
  <c r="G31"/>
  <c r="N27" i="1"/>
  <c r="O27" s="1"/>
  <c r="P27" s="1"/>
  <c r="K29"/>
  <c r="L29" s="1"/>
  <c r="M28"/>
  <c r="H30"/>
  <c r="I29"/>
  <c r="Y29" l="1"/>
  <c r="AC28"/>
  <c r="AD28" s="1"/>
  <c r="AE28" s="1"/>
  <c r="W30"/>
  <c r="X29"/>
  <c r="AB30"/>
  <c r="V31"/>
  <c r="G32" i="4"/>
  <c r="E29"/>
  <c r="F28"/>
  <c r="L28" s="1"/>
  <c r="M28" s="1"/>
  <c r="D30"/>
  <c r="J29"/>
  <c r="K29" s="1"/>
  <c r="N28" i="1"/>
  <c r="O28" s="1"/>
  <c r="P28" s="1"/>
  <c r="K30"/>
  <c r="L30" s="1"/>
  <c r="M29"/>
  <c r="I30"/>
  <c r="H31"/>
  <c r="W31" l="1"/>
  <c r="X30"/>
  <c r="Y30"/>
  <c r="AC29"/>
  <c r="AD29" s="1"/>
  <c r="AE29" s="1"/>
  <c r="AB31"/>
  <c r="V32"/>
  <c r="D31" i="4"/>
  <c r="J30"/>
  <c r="K30" s="1"/>
  <c r="F29"/>
  <c r="E30"/>
  <c r="G33"/>
  <c r="L29"/>
  <c r="M29" s="1"/>
  <c r="N29" i="1"/>
  <c r="O29" s="1"/>
  <c r="P29" s="1"/>
  <c r="K31"/>
  <c r="L31" s="1"/>
  <c r="M30"/>
  <c r="H32"/>
  <c r="I31"/>
  <c r="Y31" l="1"/>
  <c r="AC30"/>
  <c r="AD30" s="1"/>
  <c r="AE30" s="1"/>
  <c r="W32"/>
  <c r="X31"/>
  <c r="AB32"/>
  <c r="V33"/>
  <c r="G34" i="4"/>
  <c r="D32"/>
  <c r="J31"/>
  <c r="K31" s="1"/>
  <c r="F30"/>
  <c r="L30" s="1"/>
  <c r="M30" s="1"/>
  <c r="E31"/>
  <c r="N30" i="1"/>
  <c r="O30" s="1"/>
  <c r="P30" s="1"/>
  <c r="K32"/>
  <c r="L32" s="1"/>
  <c r="M31"/>
  <c r="I32"/>
  <c r="H33"/>
  <c r="W33" l="1"/>
  <c r="X32"/>
  <c r="Y32"/>
  <c r="AC31"/>
  <c r="AD31" s="1"/>
  <c r="AE31" s="1"/>
  <c r="AB33"/>
  <c r="V34"/>
  <c r="F31" i="4"/>
  <c r="E32"/>
  <c r="D33"/>
  <c r="J32"/>
  <c r="K32" s="1"/>
  <c r="G35"/>
  <c r="L31"/>
  <c r="M31" s="1"/>
  <c r="N31" i="1"/>
  <c r="O31" s="1"/>
  <c r="P31" s="1"/>
  <c r="K33"/>
  <c r="L33" s="1"/>
  <c r="M32"/>
  <c r="H34"/>
  <c r="I33"/>
  <c r="Y33" l="1"/>
  <c r="AC32"/>
  <c r="AD32" s="1"/>
  <c r="AE32" s="1"/>
  <c r="W34"/>
  <c r="X33"/>
  <c r="AB34"/>
  <c r="V35"/>
  <c r="G36" i="4"/>
  <c r="D34"/>
  <c r="J33"/>
  <c r="K33" s="1"/>
  <c r="F32"/>
  <c r="L32" s="1"/>
  <c r="M32" s="1"/>
  <c r="E33"/>
  <c r="N32" i="1"/>
  <c r="O32" s="1"/>
  <c r="P32" s="1"/>
  <c r="K34"/>
  <c r="L34" s="1"/>
  <c r="M33"/>
  <c r="H35"/>
  <c r="I34"/>
  <c r="W35" l="1"/>
  <c r="X34"/>
  <c r="Y34"/>
  <c r="AC33"/>
  <c r="AD33" s="1"/>
  <c r="AE33" s="1"/>
  <c r="AB35"/>
  <c r="V36"/>
  <c r="D35" i="4"/>
  <c r="J34"/>
  <c r="K34" s="1"/>
  <c r="G37"/>
  <c r="F33"/>
  <c r="L33" s="1"/>
  <c r="M33" s="1"/>
  <c r="E34"/>
  <c r="N33" i="1"/>
  <c r="O33" s="1"/>
  <c r="P33" s="1"/>
  <c r="K35"/>
  <c r="L35" s="1"/>
  <c r="M34"/>
  <c r="I35"/>
  <c r="H36"/>
  <c r="Y35" l="1"/>
  <c r="AC34"/>
  <c r="AD34" s="1"/>
  <c r="AE34" s="1"/>
  <c r="W36"/>
  <c r="X35"/>
  <c r="AB36"/>
  <c r="V37"/>
  <c r="F34" i="4"/>
  <c r="L34" s="1"/>
  <c r="M34" s="1"/>
  <c r="E35"/>
  <c r="G38"/>
  <c r="D36"/>
  <c r="J35"/>
  <c r="K35" s="1"/>
  <c r="N34" i="1"/>
  <c r="O34" s="1"/>
  <c r="P34" s="1"/>
  <c r="K36"/>
  <c r="L36" s="1"/>
  <c r="M35"/>
  <c r="H37"/>
  <c r="I36"/>
  <c r="W37" l="1"/>
  <c r="X36"/>
  <c r="Y36"/>
  <c r="AC35"/>
  <c r="AD35" s="1"/>
  <c r="AE35" s="1"/>
  <c r="AB37"/>
  <c r="V38"/>
  <c r="D37" i="4"/>
  <c r="J36"/>
  <c r="K36" s="1"/>
  <c r="G39"/>
  <c r="F35"/>
  <c r="L35" s="1"/>
  <c r="M35" s="1"/>
  <c r="E36"/>
  <c r="N35" i="1"/>
  <c r="O35" s="1"/>
  <c r="P35" s="1"/>
  <c r="K37"/>
  <c r="L37" s="1"/>
  <c r="M36"/>
  <c r="H38"/>
  <c r="I37"/>
  <c r="Y37" l="1"/>
  <c r="AC36"/>
  <c r="AD36" s="1"/>
  <c r="AE36" s="1"/>
  <c r="W38"/>
  <c r="X37"/>
  <c r="AB38"/>
  <c r="V39"/>
  <c r="F36" i="4"/>
  <c r="L36" s="1"/>
  <c r="M36" s="1"/>
  <c r="E37"/>
  <c r="G40"/>
  <c r="D38"/>
  <c r="J37"/>
  <c r="K37" s="1"/>
  <c r="N36" i="1"/>
  <c r="O36" s="1"/>
  <c r="P36" s="1"/>
  <c r="K38"/>
  <c r="L38" s="1"/>
  <c r="M37"/>
  <c r="H39"/>
  <c r="I38"/>
  <c r="W39" l="1"/>
  <c r="X38"/>
  <c r="Y38"/>
  <c r="AC37"/>
  <c r="AD37" s="1"/>
  <c r="AE37" s="1"/>
  <c r="AB39"/>
  <c r="V40"/>
  <c r="J38" i="4"/>
  <c r="K38" s="1"/>
  <c r="D39"/>
  <c r="G41"/>
  <c r="E38"/>
  <c r="F37"/>
  <c r="L37" s="1"/>
  <c r="M37" s="1"/>
  <c r="N37" i="1"/>
  <c r="O37" s="1"/>
  <c r="P37" s="1"/>
  <c r="K39"/>
  <c r="L39" s="1"/>
  <c r="M38"/>
  <c r="H40"/>
  <c r="I39"/>
  <c r="Y39" l="1"/>
  <c r="AC38"/>
  <c r="AD38" s="1"/>
  <c r="AE38" s="1"/>
  <c r="W40"/>
  <c r="X39"/>
  <c r="AB40"/>
  <c r="V41"/>
  <c r="E39" i="4"/>
  <c r="F38"/>
  <c r="L38" s="1"/>
  <c r="M38" s="1"/>
  <c r="G42"/>
  <c r="J39"/>
  <c r="K39" s="1"/>
  <c r="D40"/>
  <c r="N38" i="1"/>
  <c r="O38" s="1"/>
  <c r="P38" s="1"/>
  <c r="K40"/>
  <c r="L40" s="1"/>
  <c r="M39"/>
  <c r="I40"/>
  <c r="H41"/>
  <c r="W41" l="1"/>
  <c r="X40"/>
  <c r="Y40"/>
  <c r="AC39"/>
  <c r="AD39" s="1"/>
  <c r="AE39" s="1"/>
  <c r="AB41"/>
  <c r="V42"/>
  <c r="J40" i="4"/>
  <c r="K40" s="1"/>
  <c r="D41"/>
  <c r="G43"/>
  <c r="E40"/>
  <c r="F39"/>
  <c r="L39" s="1"/>
  <c r="M39" s="1"/>
  <c r="N39" i="1"/>
  <c r="O39" s="1"/>
  <c r="P39" s="1"/>
  <c r="K41"/>
  <c r="L41" s="1"/>
  <c r="M40"/>
  <c r="I41"/>
  <c r="H42"/>
  <c r="Y41" l="1"/>
  <c r="AC40"/>
  <c r="AD40" s="1"/>
  <c r="AE40" s="1"/>
  <c r="W42"/>
  <c r="X41"/>
  <c r="AB42"/>
  <c r="V43"/>
  <c r="E41" i="4"/>
  <c r="F40"/>
  <c r="L40" s="1"/>
  <c r="M40" s="1"/>
  <c r="G44"/>
  <c r="J41"/>
  <c r="K41" s="1"/>
  <c r="D42"/>
  <c r="N40" i="1"/>
  <c r="O40" s="1"/>
  <c r="P40" s="1"/>
  <c r="K42"/>
  <c r="L42" s="1"/>
  <c r="M41"/>
  <c r="I42"/>
  <c r="H43"/>
  <c r="W43" l="1"/>
  <c r="X42"/>
  <c r="Y42"/>
  <c r="AC41"/>
  <c r="AD41" s="1"/>
  <c r="AE41" s="1"/>
  <c r="AB43"/>
  <c r="V44"/>
  <c r="J42" i="4"/>
  <c r="K42" s="1"/>
  <c r="D43"/>
  <c r="G45"/>
  <c r="E42"/>
  <c r="F41"/>
  <c r="L41" s="1"/>
  <c r="M41" s="1"/>
  <c r="N41" i="1"/>
  <c r="O41" s="1"/>
  <c r="P41" s="1"/>
  <c r="K43"/>
  <c r="L43" s="1"/>
  <c r="M42"/>
  <c r="I43"/>
  <c r="H44"/>
  <c r="Y43" l="1"/>
  <c r="AC42"/>
  <c r="AD42" s="1"/>
  <c r="AE42" s="1"/>
  <c r="W44"/>
  <c r="X43"/>
  <c r="AB44"/>
  <c r="V45"/>
  <c r="E43" i="4"/>
  <c r="F42"/>
  <c r="L42" s="1"/>
  <c r="M42" s="1"/>
  <c r="G46"/>
  <c r="J43"/>
  <c r="K43" s="1"/>
  <c r="D44"/>
  <c r="N42" i="1"/>
  <c r="O42" s="1"/>
  <c r="P42" s="1"/>
  <c r="K44"/>
  <c r="L44" s="1"/>
  <c r="M43"/>
  <c r="I44"/>
  <c r="H45"/>
  <c r="W45" l="1"/>
  <c r="X44"/>
  <c r="Y44"/>
  <c r="AC43"/>
  <c r="AD43" s="1"/>
  <c r="AE43" s="1"/>
  <c r="AB45"/>
  <c r="V46"/>
  <c r="J44" i="4"/>
  <c r="K44" s="1"/>
  <c r="D45"/>
  <c r="G47"/>
  <c r="E44"/>
  <c r="F43"/>
  <c r="L43" s="1"/>
  <c r="M43" s="1"/>
  <c r="N43" i="1"/>
  <c r="O43" s="1"/>
  <c r="P43" s="1"/>
  <c r="K45"/>
  <c r="L45" s="1"/>
  <c r="M44"/>
  <c r="I45"/>
  <c r="H46"/>
  <c r="Y45" l="1"/>
  <c r="AC44"/>
  <c r="AD44" s="1"/>
  <c r="AE44" s="1"/>
  <c r="W46"/>
  <c r="X45"/>
  <c r="AB46"/>
  <c r="V47"/>
  <c r="E45" i="4"/>
  <c r="F44"/>
  <c r="L44" s="1"/>
  <c r="M44" s="1"/>
  <c r="G48"/>
  <c r="J45"/>
  <c r="K45" s="1"/>
  <c r="D46"/>
  <c r="N44" i="1"/>
  <c r="O44" s="1"/>
  <c r="P44" s="1"/>
  <c r="K46"/>
  <c r="L46" s="1"/>
  <c r="M45"/>
  <c r="I46"/>
  <c r="H47"/>
  <c r="W47" l="1"/>
  <c r="X46"/>
  <c r="Y46"/>
  <c r="AC45"/>
  <c r="AD45" s="1"/>
  <c r="AE45" s="1"/>
  <c r="AB47"/>
  <c r="V48"/>
  <c r="J46" i="4"/>
  <c r="K46" s="1"/>
  <c r="D47"/>
  <c r="G49"/>
  <c r="E46"/>
  <c r="F45"/>
  <c r="L45" s="1"/>
  <c r="M45" s="1"/>
  <c r="N45" i="1"/>
  <c r="O45" s="1"/>
  <c r="P45" s="1"/>
  <c r="K47"/>
  <c r="L47" s="1"/>
  <c r="M46"/>
  <c r="H48"/>
  <c r="I47"/>
  <c r="Y47" l="1"/>
  <c r="AC46"/>
  <c r="AD46" s="1"/>
  <c r="AE46" s="1"/>
  <c r="W48"/>
  <c r="X47"/>
  <c r="AB48"/>
  <c r="V49"/>
  <c r="E47" i="4"/>
  <c r="F46"/>
  <c r="L46" s="1"/>
  <c r="M46" s="1"/>
  <c r="G50"/>
  <c r="J47"/>
  <c r="K47" s="1"/>
  <c r="D48"/>
  <c r="N46" i="1"/>
  <c r="O46" s="1"/>
  <c r="P46" s="1"/>
  <c r="K48"/>
  <c r="L48" s="1"/>
  <c r="M47"/>
  <c r="H49"/>
  <c r="I48"/>
  <c r="W49" l="1"/>
  <c r="X48"/>
  <c r="Y48"/>
  <c r="AC47"/>
  <c r="AD47" s="1"/>
  <c r="AE47" s="1"/>
  <c r="AB49"/>
  <c r="V50"/>
  <c r="J48" i="4"/>
  <c r="K48" s="1"/>
  <c r="D49"/>
  <c r="G51"/>
  <c r="E48"/>
  <c r="F47"/>
  <c r="L47" s="1"/>
  <c r="M47" s="1"/>
  <c r="N47" i="1"/>
  <c r="O47" s="1"/>
  <c r="P47" s="1"/>
  <c r="K49"/>
  <c r="L49" s="1"/>
  <c r="M48"/>
  <c r="H50"/>
  <c r="I49"/>
  <c r="Y49" l="1"/>
  <c r="AC48"/>
  <c r="AD48" s="1"/>
  <c r="AE48" s="1"/>
  <c r="W50"/>
  <c r="X49"/>
  <c r="AB50"/>
  <c r="V51"/>
  <c r="J49" i="4"/>
  <c r="K49" s="1"/>
  <c r="D50"/>
  <c r="E49"/>
  <c r="F48"/>
  <c r="L48" s="1"/>
  <c r="M48" s="1"/>
  <c r="G52"/>
  <c r="N48" i="1"/>
  <c r="O48" s="1"/>
  <c r="P48" s="1"/>
  <c r="K50"/>
  <c r="L50" s="1"/>
  <c r="M49"/>
  <c r="H51"/>
  <c r="I50"/>
  <c r="W51" l="1"/>
  <c r="X50"/>
  <c r="Y50"/>
  <c r="AC49"/>
  <c r="AD49" s="1"/>
  <c r="AE49" s="1"/>
  <c r="AB51"/>
  <c r="V52"/>
  <c r="J50" i="4"/>
  <c r="K50" s="1"/>
  <c r="D51"/>
  <c r="G53"/>
  <c r="E50"/>
  <c r="F49"/>
  <c r="L49" s="1"/>
  <c r="M49" s="1"/>
  <c r="N49" i="1"/>
  <c r="O49" s="1"/>
  <c r="P49" s="1"/>
  <c r="K51"/>
  <c r="L51" s="1"/>
  <c r="M50"/>
  <c r="H52"/>
  <c r="I51"/>
  <c r="AB52" l="1"/>
  <c r="V53"/>
  <c r="Y51"/>
  <c r="AC50"/>
  <c r="AD50" s="1"/>
  <c r="AE50" s="1"/>
  <c r="W52"/>
  <c r="X51"/>
  <c r="J51" i="4"/>
  <c r="K51" s="1"/>
  <c r="D52"/>
  <c r="E51"/>
  <c r="F50"/>
  <c r="L50" s="1"/>
  <c r="M50" s="1"/>
  <c r="G54"/>
  <c r="N50" i="1"/>
  <c r="O50" s="1"/>
  <c r="P50" s="1"/>
  <c r="K52"/>
  <c r="L52" s="1"/>
  <c r="M51"/>
  <c r="H53"/>
  <c r="I52"/>
  <c r="W53" l="1"/>
  <c r="X52"/>
  <c r="Y52"/>
  <c r="AC51"/>
  <c r="AD51" s="1"/>
  <c r="AE51" s="1"/>
  <c r="AB53"/>
  <c r="V54"/>
  <c r="G55" i="4"/>
  <c r="E52"/>
  <c r="F51"/>
  <c r="L51" s="1"/>
  <c r="M51" s="1"/>
  <c r="J52"/>
  <c r="K52" s="1"/>
  <c r="D53"/>
  <c r="N51" i="1"/>
  <c r="O51" s="1"/>
  <c r="P51" s="1"/>
  <c r="K53"/>
  <c r="L53" s="1"/>
  <c r="M52"/>
  <c r="H54"/>
  <c r="I53"/>
  <c r="AB54" l="1"/>
  <c r="V55"/>
  <c r="Y53"/>
  <c r="AC52"/>
  <c r="AD52" s="1"/>
  <c r="AE52" s="1"/>
  <c r="W54"/>
  <c r="X53"/>
  <c r="J53" i="4"/>
  <c r="K53" s="1"/>
  <c r="D54"/>
  <c r="E53"/>
  <c r="F52"/>
  <c r="L52" s="1"/>
  <c r="M52" s="1"/>
  <c r="G56"/>
  <c r="N52" i="1"/>
  <c r="O52" s="1"/>
  <c r="P52" s="1"/>
  <c r="K54"/>
  <c r="L54" s="1"/>
  <c r="M53"/>
  <c r="H55"/>
  <c r="I54"/>
  <c r="W55" l="1"/>
  <c r="X54"/>
  <c r="Y54"/>
  <c r="AC53"/>
  <c r="AD53" s="1"/>
  <c r="AE53" s="1"/>
  <c r="AB55"/>
  <c r="V56"/>
  <c r="J54" i="4"/>
  <c r="K54" s="1"/>
  <c r="D55"/>
  <c r="G57"/>
  <c r="E54"/>
  <c r="F53"/>
  <c r="L53" s="1"/>
  <c r="M53" s="1"/>
  <c r="N53" i="1"/>
  <c r="O53" s="1"/>
  <c r="P53" s="1"/>
  <c r="K55"/>
  <c r="L55" s="1"/>
  <c r="M54"/>
  <c r="H56"/>
  <c r="I55"/>
  <c r="AB56" l="1"/>
  <c r="V57"/>
  <c r="Y55"/>
  <c r="AC54"/>
  <c r="AD54" s="1"/>
  <c r="AE54" s="1"/>
  <c r="W56"/>
  <c r="X55"/>
  <c r="J55" i="4"/>
  <c r="K55" s="1"/>
  <c r="D56"/>
  <c r="E55"/>
  <c r="F54"/>
  <c r="L54" s="1"/>
  <c r="M54" s="1"/>
  <c r="G58"/>
  <c r="N54" i="1"/>
  <c r="O54" s="1"/>
  <c r="P54" s="1"/>
  <c r="K56"/>
  <c r="L56" s="1"/>
  <c r="M55"/>
  <c r="H57"/>
  <c r="I56"/>
  <c r="W57" l="1"/>
  <c r="X56"/>
  <c r="Y56"/>
  <c r="AC55"/>
  <c r="AD55" s="1"/>
  <c r="AE55" s="1"/>
  <c r="AB57"/>
  <c r="V58"/>
  <c r="J56" i="4"/>
  <c r="K56" s="1"/>
  <c r="D57"/>
  <c r="G59"/>
  <c r="E56"/>
  <c r="F55"/>
  <c r="L55" s="1"/>
  <c r="M55" s="1"/>
  <c r="N55" i="1"/>
  <c r="O55" s="1"/>
  <c r="P55" s="1"/>
  <c r="K57"/>
  <c r="L57" s="1"/>
  <c r="M56"/>
  <c r="H58"/>
  <c r="I57"/>
  <c r="Y57" l="1"/>
  <c r="AC56"/>
  <c r="AD56" s="1"/>
  <c r="AE56" s="1"/>
  <c r="W58"/>
  <c r="X57"/>
  <c r="AB58"/>
  <c r="V59"/>
  <c r="J57" i="4"/>
  <c r="K57" s="1"/>
  <c r="D58"/>
  <c r="E57"/>
  <c r="F56"/>
  <c r="L56" s="1"/>
  <c r="M56" s="1"/>
  <c r="G60"/>
  <c r="N56" i="1"/>
  <c r="O56" s="1"/>
  <c r="P56" s="1"/>
  <c r="K58"/>
  <c r="L58" s="1"/>
  <c r="M57"/>
  <c r="H59"/>
  <c r="I58"/>
  <c r="W59" l="1"/>
  <c r="X58"/>
  <c r="Y58"/>
  <c r="AC57"/>
  <c r="AD57" s="1"/>
  <c r="AE57" s="1"/>
  <c r="AB59"/>
  <c r="V60"/>
  <c r="J58" i="4"/>
  <c r="K58" s="1"/>
  <c r="D59"/>
  <c r="G61"/>
  <c r="E58"/>
  <c r="F57"/>
  <c r="L57" s="1"/>
  <c r="M57" s="1"/>
  <c r="N57" i="1"/>
  <c r="O57" s="1"/>
  <c r="P57" s="1"/>
  <c r="K59"/>
  <c r="L59" s="1"/>
  <c r="M58"/>
  <c r="H60"/>
  <c r="I59"/>
  <c r="Y59" l="1"/>
  <c r="AC58"/>
  <c r="AD58" s="1"/>
  <c r="AE58" s="1"/>
  <c r="W60"/>
  <c r="X59"/>
  <c r="AB60"/>
  <c r="V61"/>
  <c r="J59" i="4"/>
  <c r="K59" s="1"/>
  <c r="D60"/>
  <c r="E59"/>
  <c r="F58"/>
  <c r="L58" s="1"/>
  <c r="M58" s="1"/>
  <c r="G62"/>
  <c r="N58" i="1"/>
  <c r="O58" s="1"/>
  <c r="P58" s="1"/>
  <c r="K60"/>
  <c r="L60" s="1"/>
  <c r="M59"/>
  <c r="H61"/>
  <c r="I60"/>
  <c r="W61" l="1"/>
  <c r="X60"/>
  <c r="Y60"/>
  <c r="AC59"/>
  <c r="AD59" s="1"/>
  <c r="AE59" s="1"/>
  <c r="AB61"/>
  <c r="V62"/>
  <c r="G63" i="4"/>
  <c r="E60"/>
  <c r="F59"/>
  <c r="L59" s="1"/>
  <c r="M59" s="1"/>
  <c r="J60"/>
  <c r="K60" s="1"/>
  <c r="D61"/>
  <c r="N59" i="1"/>
  <c r="O59" s="1"/>
  <c r="P59" s="1"/>
  <c r="K61"/>
  <c r="L61" s="1"/>
  <c r="M60"/>
  <c r="H62"/>
  <c r="I61"/>
  <c r="Y61" l="1"/>
  <c r="AC60"/>
  <c r="AD60" s="1"/>
  <c r="AE60" s="1"/>
  <c r="W62"/>
  <c r="X61"/>
  <c r="AB62"/>
  <c r="V63"/>
  <c r="D62" i="4"/>
  <c r="J61"/>
  <c r="K61" s="1"/>
  <c r="E61"/>
  <c r="F60"/>
  <c r="L60" s="1"/>
  <c r="M60" s="1"/>
  <c r="G64"/>
  <c r="N60" i="1"/>
  <c r="O60" s="1"/>
  <c r="P60" s="1"/>
  <c r="K62"/>
  <c r="L62" s="1"/>
  <c r="M61"/>
  <c r="H63"/>
  <c r="I62"/>
  <c r="W63" l="1"/>
  <c r="X62"/>
  <c r="Y62"/>
  <c r="AC61"/>
  <c r="AD61" s="1"/>
  <c r="AE61" s="1"/>
  <c r="V64"/>
  <c r="AB63"/>
  <c r="G65" i="4"/>
  <c r="E62"/>
  <c r="F61"/>
  <c r="L61" s="1"/>
  <c r="M61" s="1"/>
  <c r="D63"/>
  <c r="J62"/>
  <c r="K62" s="1"/>
  <c r="N61" i="1"/>
  <c r="O61" s="1"/>
  <c r="P61" s="1"/>
  <c r="K63"/>
  <c r="L63" s="1"/>
  <c r="M62"/>
  <c r="I63"/>
  <c r="H64"/>
  <c r="V65" l="1"/>
  <c r="AB64"/>
  <c r="Y63"/>
  <c r="AC62"/>
  <c r="AD62" s="1"/>
  <c r="AE62" s="1"/>
  <c r="X63"/>
  <c r="W64"/>
  <c r="D64" i="4"/>
  <c r="J63"/>
  <c r="K63" s="1"/>
  <c r="F62"/>
  <c r="E63"/>
  <c r="G66"/>
  <c r="L62"/>
  <c r="M62" s="1"/>
  <c r="N62" i="1"/>
  <c r="O62" s="1"/>
  <c r="P62" s="1"/>
  <c r="K64"/>
  <c r="L64" s="1"/>
  <c r="M63"/>
  <c r="I64"/>
  <c r="H65"/>
  <c r="Y64" l="1"/>
  <c r="AC63"/>
  <c r="AD63" s="1"/>
  <c r="AE63" s="1"/>
  <c r="V66"/>
  <c r="AB65"/>
  <c r="X64"/>
  <c r="W65"/>
  <c r="F63" i="4"/>
  <c r="E64"/>
  <c r="G67"/>
  <c r="D65"/>
  <c r="J64"/>
  <c r="K64" s="1"/>
  <c r="L63"/>
  <c r="M63" s="1"/>
  <c r="N63" i="1"/>
  <c r="O63" s="1"/>
  <c r="P63" s="1"/>
  <c r="K65"/>
  <c r="L65" s="1"/>
  <c r="M64"/>
  <c r="I65"/>
  <c r="H66"/>
  <c r="V67" l="1"/>
  <c r="AB66"/>
  <c r="Y65"/>
  <c r="AC64"/>
  <c r="AD64" s="1"/>
  <c r="AE64" s="1"/>
  <c r="X65"/>
  <c r="W66"/>
  <c r="D66" i="4"/>
  <c r="J65"/>
  <c r="K65" s="1"/>
  <c r="G68"/>
  <c r="F64"/>
  <c r="L64" s="1"/>
  <c r="M64" s="1"/>
  <c r="E65"/>
  <c r="N64" i="1"/>
  <c r="O64" s="1"/>
  <c r="P64" s="1"/>
  <c r="K66"/>
  <c r="L66" s="1"/>
  <c r="M65"/>
  <c r="I66"/>
  <c r="H67"/>
  <c r="Y66" l="1"/>
  <c r="AC65"/>
  <c r="AD65" s="1"/>
  <c r="AE65" s="1"/>
  <c r="V68"/>
  <c r="AB67"/>
  <c r="X66"/>
  <c r="W67"/>
  <c r="G69" i="4"/>
  <c r="D67"/>
  <c r="J66"/>
  <c r="K66" s="1"/>
  <c r="F65"/>
  <c r="L65" s="1"/>
  <c r="M65" s="1"/>
  <c r="E66"/>
  <c r="N65" i="1"/>
  <c r="O65" s="1"/>
  <c r="P65" s="1"/>
  <c r="K67"/>
  <c r="L67" s="1"/>
  <c r="M66"/>
  <c r="I67"/>
  <c r="H68"/>
  <c r="V69" l="1"/>
  <c r="AB68"/>
  <c r="Y67"/>
  <c r="AC66"/>
  <c r="AD66" s="1"/>
  <c r="AE66" s="1"/>
  <c r="X67"/>
  <c r="W68"/>
  <c r="D68" i="4"/>
  <c r="J67"/>
  <c r="K67" s="1"/>
  <c r="G70"/>
  <c r="F66"/>
  <c r="E67"/>
  <c r="L66"/>
  <c r="M66" s="1"/>
  <c r="N66" i="1"/>
  <c r="O66" s="1"/>
  <c r="P66" s="1"/>
  <c r="K68"/>
  <c r="L68" s="1"/>
  <c r="M67"/>
  <c r="I68"/>
  <c r="H69"/>
  <c r="Y68" l="1"/>
  <c r="AC67"/>
  <c r="AD67" s="1"/>
  <c r="AE67" s="1"/>
  <c r="V70"/>
  <c r="AB69"/>
  <c r="X68"/>
  <c r="W69"/>
  <c r="G71" i="4"/>
  <c r="D69"/>
  <c r="J68"/>
  <c r="K68" s="1"/>
  <c r="F67"/>
  <c r="L67" s="1"/>
  <c r="M67" s="1"/>
  <c r="E68"/>
  <c r="K69" i="1"/>
  <c r="L69" s="1"/>
  <c r="M68"/>
  <c r="N67"/>
  <c r="O67" s="1"/>
  <c r="P67" s="1"/>
  <c r="I69"/>
  <c r="H70"/>
  <c r="V71" l="1"/>
  <c r="AB70"/>
  <c r="Y69"/>
  <c r="AC68"/>
  <c r="AD68" s="1"/>
  <c r="AE68" s="1"/>
  <c r="X69"/>
  <c r="W70"/>
  <c r="F68" i="4"/>
  <c r="E69"/>
  <c r="D70"/>
  <c r="J69"/>
  <c r="K69" s="1"/>
  <c r="G72"/>
  <c r="L68"/>
  <c r="M68" s="1"/>
  <c r="N68" i="1"/>
  <c r="O68" s="1"/>
  <c r="P68" s="1"/>
  <c r="K70"/>
  <c r="L70" s="1"/>
  <c r="M69"/>
  <c r="I70"/>
  <c r="H71"/>
  <c r="Y70" l="1"/>
  <c r="AC69"/>
  <c r="AD69" s="1"/>
  <c r="AE69" s="1"/>
  <c r="V72"/>
  <c r="AB71"/>
  <c r="X70"/>
  <c r="W71"/>
  <c r="G73" i="4"/>
  <c r="D71"/>
  <c r="J70"/>
  <c r="K70" s="1"/>
  <c r="F69"/>
  <c r="L69" s="1"/>
  <c r="M69" s="1"/>
  <c r="E70"/>
  <c r="N69" i="1"/>
  <c r="O69" s="1"/>
  <c r="P69" s="1"/>
  <c r="K71"/>
  <c r="L71" s="1"/>
  <c r="M70"/>
  <c r="H72"/>
  <c r="I71"/>
  <c r="V73" l="1"/>
  <c r="AB72"/>
  <c r="Y71"/>
  <c r="AC70"/>
  <c r="AD70" s="1"/>
  <c r="AE70" s="1"/>
  <c r="X71"/>
  <c r="W72"/>
  <c r="F70" i="4"/>
  <c r="L70" s="1"/>
  <c r="M70" s="1"/>
  <c r="E71"/>
  <c r="D72"/>
  <c r="J71"/>
  <c r="K71" s="1"/>
  <c r="G74"/>
  <c r="N70" i="1"/>
  <c r="O70" s="1"/>
  <c r="P70" s="1"/>
  <c r="K72"/>
  <c r="L72" s="1"/>
  <c r="M71"/>
  <c r="I72"/>
  <c r="H73"/>
  <c r="Y72" l="1"/>
  <c r="AC71"/>
  <c r="AD71" s="1"/>
  <c r="AE71" s="1"/>
  <c r="V74"/>
  <c r="AB73"/>
  <c r="X72"/>
  <c r="W73"/>
  <c r="G75" i="4"/>
  <c r="D73"/>
  <c r="J72"/>
  <c r="K72" s="1"/>
  <c r="F71"/>
  <c r="L71" s="1"/>
  <c r="M71" s="1"/>
  <c r="E72"/>
  <c r="N71" i="1"/>
  <c r="O71" s="1"/>
  <c r="P71" s="1"/>
  <c r="K73"/>
  <c r="L73" s="1"/>
  <c r="M72"/>
  <c r="H74"/>
  <c r="I73"/>
  <c r="V75" l="1"/>
  <c r="AB74"/>
  <c r="Y73"/>
  <c r="AC72"/>
  <c r="AD72" s="1"/>
  <c r="AE72" s="1"/>
  <c r="X73"/>
  <c r="W74"/>
  <c r="F72" i="4"/>
  <c r="E73"/>
  <c r="D74"/>
  <c r="J73"/>
  <c r="K73" s="1"/>
  <c r="G76"/>
  <c r="L72"/>
  <c r="M72" s="1"/>
  <c r="K74" i="1"/>
  <c r="L74" s="1"/>
  <c r="M73"/>
  <c r="N72"/>
  <c r="O72" s="1"/>
  <c r="P72" s="1"/>
  <c r="I74"/>
  <c r="H75"/>
  <c r="Y74" l="1"/>
  <c r="AC73"/>
  <c r="AD73" s="1"/>
  <c r="AE73" s="1"/>
  <c r="V76"/>
  <c r="AB75"/>
  <c r="X74"/>
  <c r="W75"/>
  <c r="G77" i="4"/>
  <c r="D75"/>
  <c r="J74"/>
  <c r="K74" s="1"/>
  <c r="F73"/>
  <c r="L73" s="1"/>
  <c r="M73" s="1"/>
  <c r="E74"/>
  <c r="N73" i="1"/>
  <c r="O73" s="1"/>
  <c r="P73" s="1"/>
  <c r="K75"/>
  <c r="L75" s="1"/>
  <c r="M74"/>
  <c r="H76"/>
  <c r="I75"/>
  <c r="V77" l="1"/>
  <c r="AB76"/>
  <c r="Y75"/>
  <c r="AC74"/>
  <c r="AD74" s="1"/>
  <c r="AE74" s="1"/>
  <c r="X75"/>
  <c r="W76"/>
  <c r="F74" i="4"/>
  <c r="E75"/>
  <c r="D76"/>
  <c r="J75"/>
  <c r="K75" s="1"/>
  <c r="G78"/>
  <c r="L74"/>
  <c r="M74" s="1"/>
  <c r="K76" i="1"/>
  <c r="L76" s="1"/>
  <c r="M75"/>
  <c r="N74"/>
  <c r="O74" s="1"/>
  <c r="P74" s="1"/>
  <c r="H77"/>
  <c r="I76"/>
  <c r="Y76" l="1"/>
  <c r="AC75"/>
  <c r="AD75" s="1"/>
  <c r="AE75" s="1"/>
  <c r="V78"/>
  <c r="AB77"/>
  <c r="X76"/>
  <c r="W77"/>
  <c r="G79" i="4"/>
  <c r="D77"/>
  <c r="J76"/>
  <c r="K76" s="1"/>
  <c r="F75"/>
  <c r="L75" s="1"/>
  <c r="M75" s="1"/>
  <c r="E76"/>
  <c r="N75" i="1"/>
  <c r="O75" s="1"/>
  <c r="P75" s="1"/>
  <c r="K77"/>
  <c r="L77" s="1"/>
  <c r="M76"/>
  <c r="H78"/>
  <c r="I77"/>
  <c r="V79" l="1"/>
  <c r="AB78"/>
  <c r="Y77"/>
  <c r="AC76"/>
  <c r="AD76" s="1"/>
  <c r="AE76" s="1"/>
  <c r="X77"/>
  <c r="W78"/>
  <c r="F76" i="4"/>
  <c r="E77"/>
  <c r="D78"/>
  <c r="J77"/>
  <c r="K77" s="1"/>
  <c r="G80"/>
  <c r="L76"/>
  <c r="M76" s="1"/>
  <c r="K78" i="1"/>
  <c r="L78" s="1"/>
  <c r="M77"/>
  <c r="N76"/>
  <c r="O76" s="1"/>
  <c r="P76" s="1"/>
  <c r="H79"/>
  <c r="I78"/>
  <c r="Y78" l="1"/>
  <c r="AC77"/>
  <c r="AD77" s="1"/>
  <c r="AE77" s="1"/>
  <c r="V80"/>
  <c r="AB79"/>
  <c r="X78"/>
  <c r="W79"/>
  <c r="G81" i="4"/>
  <c r="D79"/>
  <c r="J78"/>
  <c r="K78" s="1"/>
  <c r="F77"/>
  <c r="L77" s="1"/>
  <c r="M77" s="1"/>
  <c r="E78"/>
  <c r="N77" i="1"/>
  <c r="O77" s="1"/>
  <c r="P77" s="1"/>
  <c r="K79"/>
  <c r="L79" s="1"/>
  <c r="M78"/>
  <c r="H80"/>
  <c r="I79"/>
  <c r="V81" l="1"/>
  <c r="AB80"/>
  <c r="Y79"/>
  <c r="AC78"/>
  <c r="AD78" s="1"/>
  <c r="AE78" s="1"/>
  <c r="X79"/>
  <c r="W80"/>
  <c r="F78" i="4"/>
  <c r="L78" s="1"/>
  <c r="M78" s="1"/>
  <c r="E79"/>
  <c r="D80"/>
  <c r="J79"/>
  <c r="K79" s="1"/>
  <c r="G82"/>
  <c r="K80" i="1"/>
  <c r="L80" s="1"/>
  <c r="M79"/>
  <c r="N78"/>
  <c r="O78" s="1"/>
  <c r="P78" s="1"/>
  <c r="H81"/>
  <c r="I80"/>
  <c r="Y80" l="1"/>
  <c r="AC79"/>
  <c r="AD79" s="1"/>
  <c r="AE79" s="1"/>
  <c r="V82"/>
  <c r="AB81"/>
  <c r="X80"/>
  <c r="W81"/>
  <c r="G83" i="4"/>
  <c r="D81"/>
  <c r="J80"/>
  <c r="K80" s="1"/>
  <c r="F79"/>
  <c r="L79" s="1"/>
  <c r="M79" s="1"/>
  <c r="E80"/>
  <c r="N79" i="1"/>
  <c r="O79" s="1"/>
  <c r="P79" s="1"/>
  <c r="K81"/>
  <c r="L81" s="1"/>
  <c r="M80"/>
  <c r="H82"/>
  <c r="I81"/>
  <c r="V83" l="1"/>
  <c r="AB82"/>
  <c r="Y81"/>
  <c r="AC80"/>
  <c r="AD80" s="1"/>
  <c r="AE80" s="1"/>
  <c r="X81"/>
  <c r="W82"/>
  <c r="F80" i="4"/>
  <c r="L80" s="1"/>
  <c r="M80" s="1"/>
  <c r="E81"/>
  <c r="D82"/>
  <c r="J81"/>
  <c r="K81" s="1"/>
  <c r="G84"/>
  <c r="N80" i="1"/>
  <c r="O80" s="1"/>
  <c r="P80" s="1"/>
  <c r="K82"/>
  <c r="L82" s="1"/>
  <c r="M81"/>
  <c r="H83"/>
  <c r="I82"/>
  <c r="Y82" l="1"/>
  <c r="AC81"/>
  <c r="AD81" s="1"/>
  <c r="AE81" s="1"/>
  <c r="V84"/>
  <c r="AB83"/>
  <c r="X82"/>
  <c r="W83"/>
  <c r="G85" i="4"/>
  <c r="D83"/>
  <c r="J82"/>
  <c r="K82" s="1"/>
  <c r="F81"/>
  <c r="L81" s="1"/>
  <c r="M81" s="1"/>
  <c r="E82"/>
  <c r="N81" i="1"/>
  <c r="O81" s="1"/>
  <c r="P81" s="1"/>
  <c r="K83"/>
  <c r="L83" s="1"/>
  <c r="M82"/>
  <c r="I83"/>
  <c r="H84"/>
  <c r="V85" l="1"/>
  <c r="AB84"/>
  <c r="Y83"/>
  <c r="AC82"/>
  <c r="AD82" s="1"/>
  <c r="AE82" s="1"/>
  <c r="X83"/>
  <c r="W84"/>
  <c r="D84" i="4"/>
  <c r="J83"/>
  <c r="K83" s="1"/>
  <c r="G86"/>
  <c r="F82"/>
  <c r="L82" s="1"/>
  <c r="M82" s="1"/>
  <c r="E83"/>
  <c r="N82" i="1"/>
  <c r="O82" s="1"/>
  <c r="P82" s="1"/>
  <c r="K84"/>
  <c r="L84" s="1"/>
  <c r="M83"/>
  <c r="I84"/>
  <c r="H85"/>
  <c r="Y84" l="1"/>
  <c r="AC83"/>
  <c r="AD83" s="1"/>
  <c r="AE83" s="1"/>
  <c r="V86"/>
  <c r="AB85"/>
  <c r="X84"/>
  <c r="W85"/>
  <c r="F83" i="4"/>
  <c r="E84"/>
  <c r="G87"/>
  <c r="D85"/>
  <c r="J84"/>
  <c r="K84" s="1"/>
  <c r="L83"/>
  <c r="M83" s="1"/>
  <c r="N83" i="1"/>
  <c r="O83" s="1"/>
  <c r="P83" s="1"/>
  <c r="K85"/>
  <c r="L85" s="1"/>
  <c r="M84"/>
  <c r="I85"/>
  <c r="H86"/>
  <c r="V87" l="1"/>
  <c r="AB86"/>
  <c r="Y85"/>
  <c r="AC84"/>
  <c r="AD84" s="1"/>
  <c r="AE84" s="1"/>
  <c r="X85"/>
  <c r="W86"/>
  <c r="D86" i="4"/>
  <c r="J85"/>
  <c r="K85" s="1"/>
  <c r="G88"/>
  <c r="F84"/>
  <c r="E85"/>
  <c r="L84"/>
  <c r="M84" s="1"/>
  <c r="N84" i="1"/>
  <c r="O84" s="1"/>
  <c r="P84" s="1"/>
  <c r="K86"/>
  <c r="L86" s="1"/>
  <c r="M85"/>
  <c r="I86"/>
  <c r="H87"/>
  <c r="Y86" l="1"/>
  <c r="AC85"/>
  <c r="AD85" s="1"/>
  <c r="AE85" s="1"/>
  <c r="V88"/>
  <c r="AB87"/>
  <c r="X86"/>
  <c r="W87"/>
  <c r="F85" i="4"/>
  <c r="E86"/>
  <c r="G89"/>
  <c r="D87"/>
  <c r="J86"/>
  <c r="K86" s="1"/>
  <c r="L85"/>
  <c r="M85" s="1"/>
  <c r="N85" i="1"/>
  <c r="O85" s="1"/>
  <c r="P85" s="1"/>
  <c r="K87"/>
  <c r="L87" s="1"/>
  <c r="M86"/>
  <c r="I87"/>
  <c r="H88"/>
  <c r="V89" l="1"/>
  <c r="AB88"/>
  <c r="Y87"/>
  <c r="AC86"/>
  <c r="AD86" s="1"/>
  <c r="AE86" s="1"/>
  <c r="X87"/>
  <c r="W88"/>
  <c r="D88" i="4"/>
  <c r="J87"/>
  <c r="K87" s="1"/>
  <c r="G90"/>
  <c r="F86"/>
  <c r="L86" s="1"/>
  <c r="M86" s="1"/>
  <c r="E87"/>
  <c r="N86" i="1"/>
  <c r="O86" s="1"/>
  <c r="P86" s="1"/>
  <c r="K88"/>
  <c r="L88" s="1"/>
  <c r="M87"/>
  <c r="H89"/>
  <c r="I88"/>
  <c r="Y88" l="1"/>
  <c r="AC87"/>
  <c r="AD87" s="1"/>
  <c r="AE87" s="1"/>
  <c r="V90"/>
  <c r="AB89"/>
  <c r="X88"/>
  <c r="W89"/>
  <c r="G91" i="4"/>
  <c r="D89"/>
  <c r="J88"/>
  <c r="K88" s="1"/>
  <c r="F87"/>
  <c r="L87" s="1"/>
  <c r="M87" s="1"/>
  <c r="E88"/>
  <c r="K89" i="1"/>
  <c r="L89" s="1"/>
  <c r="M88"/>
  <c r="N87"/>
  <c r="O87" s="1"/>
  <c r="P87" s="1"/>
  <c r="H90"/>
  <c r="I89"/>
  <c r="V91" l="1"/>
  <c r="AB90"/>
  <c r="Y89"/>
  <c r="AC88"/>
  <c r="AD88" s="1"/>
  <c r="AE88" s="1"/>
  <c r="X89"/>
  <c r="W90"/>
  <c r="F88" i="4"/>
  <c r="E89"/>
  <c r="D90"/>
  <c r="J89"/>
  <c r="K89" s="1"/>
  <c r="G92"/>
  <c r="L88"/>
  <c r="M88" s="1"/>
  <c r="N88" i="1"/>
  <c r="O88" s="1"/>
  <c r="P88" s="1"/>
  <c r="K90"/>
  <c r="L90" s="1"/>
  <c r="M89"/>
  <c r="I90"/>
  <c r="H91"/>
  <c r="Y90" l="1"/>
  <c r="AC89"/>
  <c r="AD89" s="1"/>
  <c r="AE89" s="1"/>
  <c r="V92"/>
  <c r="AB91"/>
  <c r="X90"/>
  <c r="W91"/>
  <c r="G93" i="4"/>
  <c r="D91"/>
  <c r="J90"/>
  <c r="K90" s="1"/>
  <c r="F89"/>
  <c r="L89" s="1"/>
  <c r="M89" s="1"/>
  <c r="E90"/>
  <c r="N89" i="1"/>
  <c r="O89" s="1"/>
  <c r="P89" s="1"/>
  <c r="K91"/>
  <c r="L91" s="1"/>
  <c r="M90"/>
  <c r="H92"/>
  <c r="I91"/>
  <c r="V93" l="1"/>
  <c r="AB92"/>
  <c r="Y91"/>
  <c r="AC90"/>
  <c r="AD90" s="1"/>
  <c r="AE90" s="1"/>
  <c r="X91"/>
  <c r="W92"/>
  <c r="F90" i="4"/>
  <c r="E91"/>
  <c r="D92"/>
  <c r="J91"/>
  <c r="K91" s="1"/>
  <c r="G94"/>
  <c r="L90"/>
  <c r="M90" s="1"/>
  <c r="N90" i="1"/>
  <c r="O90" s="1"/>
  <c r="P90" s="1"/>
  <c r="K92"/>
  <c r="L92" s="1"/>
  <c r="M91"/>
  <c r="I92"/>
  <c r="H93"/>
  <c r="X92" l="1"/>
  <c r="W93"/>
  <c r="Y92"/>
  <c r="AC91"/>
  <c r="AD91" s="1"/>
  <c r="AE91" s="1"/>
  <c r="V94"/>
  <c r="AB93"/>
  <c r="G95" i="4"/>
  <c r="D93"/>
  <c r="J92"/>
  <c r="K92" s="1"/>
  <c r="F91"/>
  <c r="L91" s="1"/>
  <c r="M91" s="1"/>
  <c r="E92"/>
  <c r="N91" i="1"/>
  <c r="O91" s="1"/>
  <c r="P91" s="1"/>
  <c r="K93"/>
  <c r="L93" s="1"/>
  <c r="M92"/>
  <c r="H94"/>
  <c r="I93"/>
  <c r="X93" l="1"/>
  <c r="W94"/>
  <c r="V95"/>
  <c r="AB94"/>
  <c r="Y93"/>
  <c r="AC92"/>
  <c r="AD92" s="1"/>
  <c r="AE92" s="1"/>
  <c r="F92" i="4"/>
  <c r="E93"/>
  <c r="D94"/>
  <c r="J93"/>
  <c r="K93" s="1"/>
  <c r="G96"/>
  <c r="L92"/>
  <c r="M92" s="1"/>
  <c r="K94" i="1"/>
  <c r="L94" s="1"/>
  <c r="M93"/>
  <c r="N92"/>
  <c r="O92" s="1"/>
  <c r="P92" s="1"/>
  <c r="I94"/>
  <c r="H95"/>
  <c r="X94" l="1"/>
  <c r="W95"/>
  <c r="Y94"/>
  <c r="AC93"/>
  <c r="AD93" s="1"/>
  <c r="AE93" s="1"/>
  <c r="V96"/>
  <c r="AB95"/>
  <c r="F93" i="4"/>
  <c r="L93" s="1"/>
  <c r="M93" s="1"/>
  <c r="E94"/>
  <c r="G97"/>
  <c r="D95"/>
  <c r="J94"/>
  <c r="K94" s="1"/>
  <c r="N93" i="1"/>
  <c r="O93" s="1"/>
  <c r="P93" s="1"/>
  <c r="K95"/>
  <c r="L95" s="1"/>
  <c r="M94"/>
  <c r="H96"/>
  <c r="I95"/>
  <c r="X95" l="1"/>
  <c r="W96"/>
  <c r="V97"/>
  <c r="AB96"/>
  <c r="Y95"/>
  <c r="AC94"/>
  <c r="AD94" s="1"/>
  <c r="AE94" s="1"/>
  <c r="D96" i="4"/>
  <c r="J95"/>
  <c r="K95" s="1"/>
  <c r="G98"/>
  <c r="F94"/>
  <c r="L94" s="1"/>
  <c r="M94" s="1"/>
  <c r="E95"/>
  <c r="K96" i="1"/>
  <c r="L96" s="1"/>
  <c r="M95"/>
  <c r="N94"/>
  <c r="O94" s="1"/>
  <c r="P94" s="1"/>
  <c r="I96"/>
  <c r="H97"/>
  <c r="X96" l="1"/>
  <c r="W97"/>
  <c r="Y96"/>
  <c r="AC95"/>
  <c r="AD95" s="1"/>
  <c r="AE95" s="1"/>
  <c r="V98"/>
  <c r="AB97"/>
  <c r="G99" i="4"/>
  <c r="D97"/>
  <c r="J96"/>
  <c r="K96" s="1"/>
  <c r="F95"/>
  <c r="L95" s="1"/>
  <c r="M95" s="1"/>
  <c r="E96"/>
  <c r="N95" i="1"/>
  <c r="O95" s="1"/>
  <c r="P95" s="1"/>
  <c r="K97"/>
  <c r="L97" s="1"/>
  <c r="M96"/>
  <c r="H98"/>
  <c r="I97"/>
  <c r="X97" l="1"/>
  <c r="W98"/>
  <c r="V99"/>
  <c r="AB98"/>
  <c r="Y97"/>
  <c r="AC96"/>
  <c r="AD96" s="1"/>
  <c r="AE96" s="1"/>
  <c r="F96" i="4"/>
  <c r="L96" s="1"/>
  <c r="M96" s="1"/>
  <c r="E97"/>
  <c r="D98"/>
  <c r="J97"/>
  <c r="K97" s="1"/>
  <c r="G100"/>
  <c r="K98" i="1"/>
  <c r="L98" s="1"/>
  <c r="M97"/>
  <c r="N96"/>
  <c r="O96" s="1"/>
  <c r="P96" s="1"/>
  <c r="I98"/>
  <c r="H99"/>
  <c r="X98" l="1"/>
  <c r="W99"/>
  <c r="Y98"/>
  <c r="AC97"/>
  <c r="AD97" s="1"/>
  <c r="AE97" s="1"/>
  <c r="V100"/>
  <c r="AB99"/>
  <c r="G101" i="4"/>
  <c r="D99"/>
  <c r="J98"/>
  <c r="K98" s="1"/>
  <c r="F97"/>
  <c r="L97" s="1"/>
  <c r="M97" s="1"/>
  <c r="E98"/>
  <c r="N97" i="1"/>
  <c r="O97" s="1"/>
  <c r="P97" s="1"/>
  <c r="K99"/>
  <c r="L99" s="1"/>
  <c r="M98"/>
  <c r="I99"/>
  <c r="H100"/>
  <c r="X99" l="1"/>
  <c r="W100"/>
  <c r="V101"/>
  <c r="AB100"/>
  <c r="Y99"/>
  <c r="AC98"/>
  <c r="AD98" s="1"/>
  <c r="AE98" s="1"/>
  <c r="F98" i="4"/>
  <c r="E99"/>
  <c r="D100"/>
  <c r="J99"/>
  <c r="K99" s="1"/>
  <c r="G102"/>
  <c r="L98"/>
  <c r="M98" s="1"/>
  <c r="N98" i="1"/>
  <c r="O98" s="1"/>
  <c r="P98" s="1"/>
  <c r="K100"/>
  <c r="L100" s="1"/>
  <c r="M99"/>
  <c r="I100"/>
  <c r="H101"/>
  <c r="X100" l="1"/>
  <c r="W101"/>
  <c r="Y100"/>
  <c r="AC99"/>
  <c r="AD99" s="1"/>
  <c r="AE99" s="1"/>
  <c r="V102"/>
  <c r="AB101"/>
  <c r="D101" i="4"/>
  <c r="J100"/>
  <c r="K100" s="1"/>
  <c r="F99"/>
  <c r="E100"/>
  <c r="L99"/>
  <c r="M99" s="1"/>
  <c r="N99" i="1"/>
  <c r="O99" s="1"/>
  <c r="P99" s="1"/>
  <c r="K101"/>
  <c r="L101" s="1"/>
  <c r="M100"/>
  <c r="H102"/>
  <c r="I102" s="1"/>
  <c r="I101"/>
  <c r="X101" l="1"/>
  <c r="W102"/>
  <c r="X102" s="1"/>
  <c r="Y101"/>
  <c r="AC100"/>
  <c r="AD100" s="1"/>
  <c r="AE100" s="1"/>
  <c r="AB102"/>
  <c r="F100" i="4"/>
  <c r="L100" s="1"/>
  <c r="M100" s="1"/>
  <c r="E101"/>
  <c r="D102"/>
  <c r="J101"/>
  <c r="K101" s="1"/>
  <c r="N100" i="1"/>
  <c r="O100" s="1"/>
  <c r="P100" s="1"/>
  <c r="K102"/>
  <c r="L102" s="1"/>
  <c r="M101"/>
  <c r="Y102" l="1"/>
  <c r="AC102" s="1"/>
  <c r="AD102" s="1"/>
  <c r="AE102" s="1"/>
  <c r="AC101"/>
  <c r="AD101" s="1"/>
  <c r="AE101" s="1"/>
  <c r="J102" i="4"/>
  <c r="K102" s="1"/>
  <c r="F101"/>
  <c r="L101" s="1"/>
  <c r="M101" s="1"/>
  <c r="E102"/>
  <c r="F102" s="1"/>
  <c r="M102" i="1"/>
  <c r="N102" s="1"/>
  <c r="O102" s="1"/>
  <c r="P102" s="1"/>
  <c r="N101"/>
  <c r="O101" s="1"/>
  <c r="P101" s="1"/>
  <c r="AH2" l="1"/>
  <c r="AF102" s="1"/>
  <c r="L102" i="4"/>
  <c r="M102" s="1"/>
  <c r="AF101" i="1" l="1"/>
  <c r="AG4"/>
  <c r="AG3"/>
  <c r="AF4"/>
  <c r="AF3"/>
  <c r="AF5"/>
  <c r="AG5"/>
  <c r="AF6"/>
  <c r="AG6"/>
  <c r="AF7"/>
  <c r="AG7"/>
  <c r="AF8"/>
  <c r="AG8"/>
  <c r="AF9"/>
  <c r="AG9"/>
  <c r="AF10"/>
  <c r="AG10"/>
  <c r="AF11"/>
  <c r="AG11"/>
  <c r="AF12"/>
  <c r="AG12"/>
  <c r="AF13"/>
  <c r="AG13"/>
  <c r="AF14"/>
  <c r="AG14"/>
  <c r="AF15"/>
  <c r="AG15"/>
  <c r="AF16"/>
  <c r="AG16"/>
  <c r="AF17"/>
  <c r="AG17"/>
  <c r="AF18"/>
  <c r="AG18"/>
  <c r="AG19"/>
  <c r="AF19"/>
  <c r="AG20"/>
  <c r="AF20"/>
  <c r="AG21"/>
  <c r="AF21"/>
  <c r="AF22"/>
  <c r="AG22"/>
  <c r="AF23"/>
  <c r="AG23"/>
  <c r="AF24"/>
  <c r="AG24"/>
  <c r="AF25"/>
  <c r="AG25"/>
  <c r="AF26"/>
  <c r="AG26"/>
  <c r="AF27"/>
  <c r="AG27"/>
  <c r="AF28"/>
  <c r="AG28"/>
  <c r="AF29"/>
  <c r="AG29"/>
  <c r="AF30"/>
  <c r="AG30"/>
  <c r="AF31"/>
  <c r="AG31"/>
  <c r="AF32"/>
  <c r="AG32"/>
  <c r="AF33"/>
  <c r="AG33"/>
  <c r="AF34"/>
  <c r="AG34"/>
  <c r="AF35"/>
  <c r="AG35"/>
  <c r="AF36"/>
  <c r="AG36"/>
  <c r="AF37"/>
  <c r="AG37"/>
  <c r="AF38"/>
  <c r="AG38"/>
  <c r="AF39"/>
  <c r="AG39"/>
  <c r="AF40"/>
  <c r="AG40"/>
  <c r="AF41"/>
  <c r="AG41"/>
  <c r="AF42"/>
  <c r="AG42"/>
  <c r="AG43"/>
  <c r="AF43"/>
  <c r="AF44"/>
  <c r="AG44"/>
  <c r="AF45"/>
  <c r="AG45"/>
  <c r="AF46"/>
  <c r="AG46"/>
  <c r="AF47"/>
  <c r="AG47"/>
  <c r="AF48"/>
  <c r="AG48"/>
  <c r="AF49"/>
  <c r="AG49"/>
  <c r="AF50"/>
  <c r="AG50"/>
  <c r="AF51"/>
  <c r="AG51"/>
  <c r="AF52"/>
  <c r="AG52"/>
  <c r="AF53"/>
  <c r="AG53"/>
  <c r="AF54"/>
  <c r="AG54"/>
  <c r="AF55"/>
  <c r="AG55"/>
  <c r="AG56"/>
  <c r="AF56"/>
  <c r="AF57"/>
  <c r="AG57"/>
  <c r="AF58"/>
  <c r="AG58"/>
  <c r="AF59"/>
  <c r="AG59"/>
  <c r="AF60"/>
  <c r="AG60"/>
  <c r="AF61"/>
  <c r="AG61"/>
  <c r="AF62"/>
  <c r="AG62"/>
  <c r="AF63"/>
  <c r="AG63"/>
  <c r="AF64"/>
  <c r="AG64"/>
  <c r="AF65"/>
  <c r="AG65"/>
  <c r="AF66"/>
  <c r="AG66"/>
  <c r="AF67"/>
  <c r="AG67"/>
  <c r="AF68"/>
  <c r="AG68"/>
  <c r="AF69"/>
  <c r="AG69"/>
  <c r="AF70"/>
  <c r="AG70"/>
  <c r="AF71"/>
  <c r="AG71"/>
  <c r="AF72"/>
  <c r="AG72"/>
  <c r="AF73"/>
  <c r="AG73"/>
  <c r="AF74"/>
  <c r="AG74"/>
  <c r="AF75"/>
  <c r="AG75"/>
  <c r="AF76"/>
  <c r="AG76"/>
  <c r="AF77"/>
  <c r="AG77"/>
  <c r="AF78"/>
  <c r="AG78"/>
  <c r="AG79"/>
  <c r="AF79"/>
  <c r="AF80"/>
  <c r="AG80"/>
  <c r="AF81"/>
  <c r="AG81"/>
  <c r="AF82"/>
  <c r="AG82"/>
  <c r="AF83"/>
  <c r="AG83"/>
  <c r="AF84"/>
  <c r="AG84"/>
  <c r="AG85"/>
  <c r="AF85"/>
  <c r="AG86"/>
  <c r="AF86"/>
  <c r="AG87"/>
  <c r="AF87"/>
  <c r="AG88"/>
  <c r="AF88"/>
  <c r="AG89"/>
  <c r="AF89"/>
  <c r="AG90"/>
  <c r="AF90"/>
  <c r="AG91"/>
  <c r="AF91"/>
  <c r="AG92"/>
  <c r="AF92"/>
  <c r="AG93"/>
  <c r="AF93"/>
  <c r="AG94"/>
  <c r="AF94"/>
  <c r="AG95"/>
  <c r="AF95"/>
  <c r="AG96"/>
  <c r="AF96"/>
  <c r="AG97"/>
  <c r="AF97"/>
  <c r="AG98"/>
  <c r="AF98"/>
  <c r="AG99"/>
  <c r="AF99"/>
  <c r="AG100"/>
  <c r="AF100"/>
  <c r="AG102"/>
  <c r="AG101"/>
  <c r="P2" i="4"/>
  <c r="AH3" i="1" l="1"/>
  <c r="AH4"/>
  <c r="D23" s="1"/>
  <c r="N4" i="4"/>
  <c r="N3"/>
  <c r="O4"/>
  <c r="O3"/>
  <c r="O5"/>
  <c r="N5"/>
  <c r="O6"/>
  <c r="N6"/>
  <c r="N7"/>
  <c r="O7"/>
  <c r="O8"/>
  <c r="N8"/>
  <c r="O9"/>
  <c r="N9"/>
  <c r="O10"/>
  <c r="N10"/>
  <c r="O11"/>
  <c r="N11"/>
  <c r="O12"/>
  <c r="N12"/>
  <c r="O13"/>
  <c r="N13"/>
  <c r="N14"/>
  <c r="O14"/>
  <c r="O15"/>
  <c r="N15"/>
  <c r="O16"/>
  <c r="N16"/>
  <c r="O17"/>
  <c r="N17"/>
  <c r="O18"/>
  <c r="N18"/>
  <c r="O19"/>
  <c r="N19"/>
  <c r="O20"/>
  <c r="N20"/>
  <c r="O21"/>
  <c r="N21"/>
  <c r="N22"/>
  <c r="O22"/>
  <c r="O23"/>
  <c r="N23"/>
  <c r="N24"/>
  <c r="O24"/>
  <c r="O25"/>
  <c r="N25"/>
  <c r="N26"/>
  <c r="O26"/>
  <c r="O27"/>
  <c r="N27"/>
  <c r="N28"/>
  <c r="O28"/>
  <c r="O29"/>
  <c r="N29"/>
  <c r="O30"/>
  <c r="N30"/>
  <c r="O31"/>
  <c r="N31"/>
  <c r="O32"/>
  <c r="N32"/>
  <c r="O33"/>
  <c r="N33"/>
  <c r="O34"/>
  <c r="N34"/>
  <c r="O35"/>
  <c r="N35"/>
  <c r="O36"/>
  <c r="N36"/>
  <c r="N37"/>
  <c r="O37"/>
  <c r="N38"/>
  <c r="O38"/>
  <c r="N39"/>
  <c r="O39"/>
  <c r="N40"/>
  <c r="O40"/>
  <c r="N41"/>
  <c r="O41"/>
  <c r="N42"/>
  <c r="O42"/>
  <c r="N43"/>
  <c r="O43"/>
  <c r="N44"/>
  <c r="O44"/>
  <c r="N45"/>
  <c r="O45"/>
  <c r="N46"/>
  <c r="O46"/>
  <c r="N47"/>
  <c r="O47"/>
  <c r="N48"/>
  <c r="O48"/>
  <c r="N49"/>
  <c r="O49"/>
  <c r="N50"/>
  <c r="O50"/>
  <c r="N51"/>
  <c r="O51"/>
  <c r="N52"/>
  <c r="O52"/>
  <c r="N53"/>
  <c r="O53"/>
  <c r="N54"/>
  <c r="O54"/>
  <c r="N55"/>
  <c r="O55"/>
  <c r="N56"/>
  <c r="O56"/>
  <c r="N57"/>
  <c r="O57"/>
  <c r="N58"/>
  <c r="O58"/>
  <c r="N59"/>
  <c r="O59"/>
  <c r="N60"/>
  <c r="O60"/>
  <c r="N61"/>
  <c r="O61"/>
  <c r="O62"/>
  <c r="N62"/>
  <c r="O63"/>
  <c r="N63"/>
  <c r="O64"/>
  <c r="N64"/>
  <c r="O65"/>
  <c r="N65"/>
  <c r="O66"/>
  <c r="N66"/>
  <c r="O67"/>
  <c r="N67"/>
  <c r="O68"/>
  <c r="N68"/>
  <c r="O69"/>
  <c r="N69"/>
  <c r="O70"/>
  <c r="N70"/>
  <c r="O71"/>
  <c r="N71"/>
  <c r="O72"/>
  <c r="N72"/>
  <c r="O73"/>
  <c r="N73"/>
  <c r="O74"/>
  <c r="N74"/>
  <c r="O75"/>
  <c r="N75"/>
  <c r="O76"/>
  <c r="N76"/>
  <c r="O77"/>
  <c r="N77"/>
  <c r="O78"/>
  <c r="N78"/>
  <c r="O79"/>
  <c r="N79"/>
  <c r="O80"/>
  <c r="N80"/>
  <c r="O81"/>
  <c r="N81"/>
  <c r="O82"/>
  <c r="N82"/>
  <c r="O83"/>
  <c r="N83"/>
  <c r="O84"/>
  <c r="N84"/>
  <c r="O85"/>
  <c r="N85"/>
  <c r="O86"/>
  <c r="N86"/>
  <c r="N87"/>
  <c r="O87"/>
  <c r="O88"/>
  <c r="N88"/>
  <c r="O89"/>
  <c r="N89"/>
  <c r="O90"/>
  <c r="N90"/>
  <c r="O91"/>
  <c r="N91"/>
  <c r="O92"/>
  <c r="N92"/>
  <c r="O93"/>
  <c r="N93"/>
  <c r="O94"/>
  <c r="N94"/>
  <c r="O95"/>
  <c r="N95"/>
  <c r="O96"/>
  <c r="N96"/>
  <c r="O97"/>
  <c r="N97"/>
  <c r="O98"/>
  <c r="N98"/>
  <c r="O99"/>
  <c r="N99"/>
  <c r="O100"/>
  <c r="N100"/>
  <c r="N101"/>
  <c r="O101"/>
  <c r="N102"/>
  <c r="O102"/>
  <c r="D22" i="1" l="1"/>
  <c r="D24" s="1"/>
  <c r="D26" s="1"/>
  <c r="P4" i="4"/>
  <c r="B21" s="1"/>
  <c r="P3"/>
  <c r="B20" s="1"/>
  <c r="S2" i="1"/>
  <c r="R89" s="1"/>
  <c r="D27" l="1"/>
  <c r="Q3"/>
  <c r="R3"/>
  <c r="Q102"/>
  <c r="Q86"/>
  <c r="Q70"/>
  <c r="Q54"/>
  <c r="Q40"/>
  <c r="Q24"/>
  <c r="Q8"/>
  <c r="R12"/>
  <c r="R32"/>
  <c r="Q100"/>
  <c r="Q84"/>
  <c r="Q68"/>
  <c r="Q52"/>
  <c r="Q34"/>
  <c r="Q18"/>
  <c r="R24"/>
  <c r="R60"/>
  <c r="R76"/>
  <c r="R92"/>
  <c r="R11"/>
  <c r="R27"/>
  <c r="R43"/>
  <c r="R59"/>
  <c r="R75"/>
  <c r="R91"/>
  <c r="Q99"/>
  <c r="Q91"/>
  <c r="Q83"/>
  <c r="Q75"/>
  <c r="Q67"/>
  <c r="Q59"/>
  <c r="Q51"/>
  <c r="Q43"/>
  <c r="Q35"/>
  <c r="Q27"/>
  <c r="Q19"/>
  <c r="Q11"/>
  <c r="R6"/>
  <c r="R26"/>
  <c r="R42"/>
  <c r="R58"/>
  <c r="R74"/>
  <c r="R90"/>
  <c r="R5"/>
  <c r="R21"/>
  <c r="R37"/>
  <c r="R53"/>
  <c r="R69"/>
  <c r="R85"/>
  <c r="R101"/>
  <c r="Q90"/>
  <c r="Q74"/>
  <c r="Q58"/>
  <c r="Q44"/>
  <c r="Q28"/>
  <c r="Q12"/>
  <c r="R8"/>
  <c r="R28"/>
  <c r="R44"/>
  <c r="Q88"/>
  <c r="Q72"/>
  <c r="Q56"/>
  <c r="Q38"/>
  <c r="Q22"/>
  <c r="Q6"/>
  <c r="R56"/>
  <c r="R72"/>
  <c r="R88"/>
  <c r="R7"/>
  <c r="R23"/>
  <c r="R39"/>
  <c r="R55"/>
  <c r="R71"/>
  <c r="R87"/>
  <c r="Q101"/>
  <c r="Q93"/>
  <c r="Q85"/>
  <c r="Q77"/>
  <c r="Q69"/>
  <c r="Q61"/>
  <c r="Q53"/>
  <c r="Q45"/>
  <c r="Q37"/>
  <c r="Q29"/>
  <c r="Q21"/>
  <c r="Q13"/>
  <c r="Q4"/>
  <c r="R18"/>
  <c r="R38"/>
  <c r="R54"/>
  <c r="R70"/>
  <c r="R86"/>
  <c r="R102"/>
  <c r="R17"/>
  <c r="R33"/>
  <c r="R49"/>
  <c r="R65"/>
  <c r="R81"/>
  <c r="R97"/>
  <c r="R22"/>
  <c r="Q94"/>
  <c r="Q78"/>
  <c r="Q62"/>
  <c r="Q46"/>
  <c r="Q32"/>
  <c r="Q16"/>
  <c r="R4"/>
  <c r="R20"/>
  <c r="R40"/>
  <c r="Q92"/>
  <c r="Q76"/>
  <c r="Q60"/>
  <c r="Q42"/>
  <c r="Q26"/>
  <c r="Q10"/>
  <c r="R52"/>
  <c r="R68"/>
  <c r="R84"/>
  <c r="R100"/>
  <c r="R19"/>
  <c r="R35"/>
  <c r="R51"/>
  <c r="R67"/>
  <c r="R83"/>
  <c r="R99"/>
  <c r="Q95"/>
  <c r="Q87"/>
  <c r="Q79"/>
  <c r="Q71"/>
  <c r="Q63"/>
  <c r="Q55"/>
  <c r="Q47"/>
  <c r="Q39"/>
  <c r="Q31"/>
  <c r="Q23"/>
  <c r="Q15"/>
  <c r="Q7"/>
  <c r="R14"/>
  <c r="R34"/>
  <c r="R50"/>
  <c r="R66"/>
  <c r="R82"/>
  <c r="R98"/>
  <c r="R13"/>
  <c r="R29"/>
  <c r="R45"/>
  <c r="R61"/>
  <c r="R77"/>
  <c r="R93"/>
  <c r="Q98"/>
  <c r="Q82"/>
  <c r="Q66"/>
  <c r="Q50"/>
  <c r="Q36"/>
  <c r="Q20"/>
  <c r="Q5"/>
  <c r="R16"/>
  <c r="R36"/>
  <c r="Q96"/>
  <c r="Q80"/>
  <c r="Q64"/>
  <c r="Q48"/>
  <c r="Q30"/>
  <c r="Q14"/>
  <c r="R48"/>
  <c r="R64"/>
  <c r="R80"/>
  <c r="R96"/>
  <c r="R15"/>
  <c r="R31"/>
  <c r="R47"/>
  <c r="R63"/>
  <c r="R79"/>
  <c r="R95"/>
  <c r="Q97"/>
  <c r="Q89"/>
  <c r="Q81"/>
  <c r="Q73"/>
  <c r="Q65"/>
  <c r="Q57"/>
  <c r="Q49"/>
  <c r="Q41"/>
  <c r="Q33"/>
  <c r="Q25"/>
  <c r="Q17"/>
  <c r="Q9"/>
  <c r="R10"/>
  <c r="R30"/>
  <c r="R46"/>
  <c r="R62"/>
  <c r="R78"/>
  <c r="R94"/>
  <c r="R9"/>
  <c r="R25"/>
  <c r="R41"/>
  <c r="R57"/>
  <c r="R73"/>
  <c r="S3" l="1"/>
  <c r="D17" s="1"/>
  <c r="S4"/>
  <c r="D18" s="1"/>
</calcChain>
</file>

<file path=xl/sharedStrings.xml><?xml version="1.0" encoding="utf-8"?>
<sst xmlns="http://schemas.openxmlformats.org/spreadsheetml/2006/main" count="99" uniqueCount="64">
  <si>
    <t>Increase in salary each year</t>
  </si>
  <si>
    <t>Current Assets</t>
  </si>
  <si>
    <t>Years in retirement</t>
  </si>
  <si>
    <t>rate of return on your assets</t>
  </si>
  <si>
    <t>rate of return on your investments</t>
  </si>
  <si>
    <t>rate of return on your assets after you can stop working!</t>
  </si>
  <si>
    <t>year</t>
  </si>
  <si>
    <t>expenses</t>
  </si>
  <si>
    <t>inflation</t>
  </si>
  <si>
    <t>corpus</t>
  </si>
  <si>
    <t>assets</t>
  </si>
  <si>
    <t>investment</t>
  </si>
  <si>
    <t>salary</t>
  </si>
  <si>
    <t>corpus acc</t>
  </si>
  <si>
    <t>tot corpus</t>
  </si>
  <si>
    <t>% comp</t>
  </si>
  <si>
    <t>% readiness of your corpus right now for financial freedom</t>
  </si>
  <si>
    <t>Corpus you will need</t>
  </si>
  <si>
    <t>Columns between C and Q contain the detailed tables</t>
  </si>
  <si>
    <t>When will you have enough saved to generate enough money for all future expenses,</t>
  </si>
  <si>
    <t>so that you can be independent of your salary/job? Use this calculator to find out</t>
  </si>
  <si>
    <t>Fill only the green cells</t>
  </si>
  <si>
    <t>You can be financially free in (years)</t>
  </si>
  <si>
    <t>Outstanding loan amount</t>
  </si>
  <si>
    <t>interest rate</t>
  </si>
  <si>
    <t>Scenario I</t>
  </si>
  <si>
    <t>Current annual income (takehome)</t>
  </si>
  <si>
    <t>toward your home loan and close it early</t>
  </si>
  <si>
    <t>`</t>
  </si>
  <si>
    <t>Payments per year</t>
  </si>
  <si>
    <t>What is your home loan emi</t>
  </si>
  <si>
    <t>What % of income forms your expenses (excluding emi)</t>
  </si>
  <si>
    <t xml:space="preserve">You then invest the entire amount you can save save plus </t>
  </si>
  <si>
    <t>the emi amount to achieve financial freedom</t>
  </si>
  <si>
    <t>Years  left for closing the home loan</t>
  </si>
  <si>
    <t>Then home loan will get closed after (years)</t>
  </si>
  <si>
    <t>approximate corpus accumulated</t>
  </si>
  <si>
    <t>Scenario II</t>
  </si>
  <si>
    <t xml:space="preserve">You invest what you can each month and continue to pay </t>
  </si>
  <si>
    <t xml:space="preserve">out your home loan </t>
  </si>
  <si>
    <t>At which time your outstanding loan amount will be</t>
  </si>
  <si>
    <t>your loan you can close it after (years)</t>
  </si>
  <si>
    <t>You can be financially and debt free in (years)</t>
  </si>
  <si>
    <t>When will you have enough saved to generate enough money for all future expenses, so that you can be independent of your salary/job? Use this calculator to find out</t>
  </si>
  <si>
    <t>With a housing loan you have two options close out the loan fast and then save for financial freedom (Scenario I) or</t>
  </si>
  <si>
    <t>start saving now and achieve financial freedom wrt expenses and then quickly close out the home loan (Scenario II)</t>
  </si>
  <si>
    <t>Columns between F and AI contain the detailed tables</t>
  </si>
  <si>
    <t>wrt expenses</t>
  </si>
  <si>
    <t>you then pay EMI+amt you can save each month towards</t>
  </si>
  <si>
    <t>financial freedom if that is of higher priority to you.</t>
  </si>
  <si>
    <t>Also there are tax benefits if you continue your home loan. If you are already close to paying off your home loan then Scenario I maybe suitable if faster to achive and</t>
  </si>
  <si>
    <t>% of your income you can invest towards financial freedom</t>
  </si>
  <si>
    <t>If you have other goals make sure the savings amt towards these goals are not part of this calculation</t>
  </si>
  <si>
    <t>Make sure you enter the loan emi, interest rate, current outstanding loan amount and years left for paying correctly. These are not calculated by the file.</t>
  </si>
  <si>
    <t>Financial freedom implies being debt free. You need to close out all your loans except a housing loan before you try this out (if have only one loan (any kind) then you can use this!)</t>
  </si>
  <si>
    <t>when you can achieve this financial freedom. It assumed you have no loans or liabilities</t>
  </si>
  <si>
    <t>Amount you can save per month this year</t>
  </si>
  <si>
    <t>You pay EMI + amt you can save each month this year*</t>
  </si>
  <si>
    <t>If financial freedom is a high priority then choosing the scenario which projects the shortest time to freedom makes sense. However:</t>
  </si>
  <si>
    <t>If there is not much difference between the results of both scenarios then scenario II is better since it allows your investment to compond longer which is a bit safer</t>
  </si>
  <si>
    <t xml:space="preserve">Don’t change </t>
  </si>
  <si>
    <t>results will become</t>
  </si>
  <si>
    <t>inconsistent</t>
  </si>
  <si>
    <t>* when your salary increases each year the extra amount for savings will be used for creating the financial freedom corpus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</si>
</sst>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2" borderId="2" xfId="0" applyFont="1" applyFill="1" applyBorder="1"/>
    <xf numFmtId="0" fontId="0" fillId="0" borderId="3" xfId="0" applyBorder="1"/>
    <xf numFmtId="9" fontId="0" fillId="2" borderId="4" xfId="1" applyFont="1" applyFill="1" applyBorder="1"/>
    <xf numFmtId="0" fontId="0" fillId="2" borderId="4" xfId="0" applyFill="1" applyBorder="1"/>
    <xf numFmtId="0" fontId="0" fillId="0" borderId="5" xfId="0" applyBorder="1"/>
    <xf numFmtId="9" fontId="0" fillId="2" borderId="6" xfId="1" applyFont="1" applyFill="1" applyBorder="1"/>
    <xf numFmtId="9" fontId="0" fillId="3" borderId="2" xfId="0" applyNumberFormat="1" applyFill="1" applyBorder="1"/>
    <xf numFmtId="0" fontId="0" fillId="3" borderId="4" xfId="0" applyFill="1" applyBorder="1"/>
    <xf numFmtId="0" fontId="0" fillId="3" borderId="6" xfId="0" applyFill="1" applyBorder="1"/>
    <xf numFmtId="0" fontId="2" fillId="0" borderId="0" xfId="0" applyFont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0" xfId="0" applyFill="1" applyBorder="1"/>
    <xf numFmtId="0" fontId="0" fillId="4" borderId="11" xfId="0" applyFill="1" applyBorder="1"/>
    <xf numFmtId="0" fontId="0" fillId="2" borderId="0" xfId="0" applyFill="1"/>
    <xf numFmtId="0" fontId="0" fillId="0" borderId="0" xfId="0" applyFill="1" applyBorder="1"/>
    <xf numFmtId="0" fontId="0" fillId="0" borderId="12" xfId="0" applyBorder="1"/>
    <xf numFmtId="9" fontId="0" fillId="0" borderId="12" xfId="1" applyFont="1" applyBorder="1"/>
    <xf numFmtId="9" fontId="0" fillId="0" borderId="12" xfId="0" applyNumberFormat="1" applyBorder="1"/>
    <xf numFmtId="1" fontId="0" fillId="0" borderId="12" xfId="1" applyNumberFormat="1" applyFont="1" applyBorder="1"/>
    <xf numFmtId="164" fontId="0" fillId="0" borderId="12" xfId="0" applyNumberFormat="1" applyBorder="1"/>
    <xf numFmtId="0" fontId="0" fillId="2" borderId="12" xfId="0" applyFont="1" applyFill="1" applyBorder="1"/>
    <xf numFmtId="9" fontId="0" fillId="2" borderId="12" xfId="1" applyFont="1" applyFill="1" applyBorder="1"/>
    <xf numFmtId="0" fontId="0" fillId="2" borderId="12" xfId="0" applyFill="1" applyBorder="1"/>
    <xf numFmtId="1" fontId="0" fillId="3" borderId="12" xfId="0" applyNumberFormat="1" applyFill="1" applyBorder="1"/>
    <xf numFmtId="9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9" fontId="3" fillId="0" borderId="0" xfId="1" applyFont="1" applyFill="1" applyBorder="1"/>
    <xf numFmtId="0" fontId="0" fillId="0" borderId="0" xfId="0" applyFont="1" applyFill="1" applyBorder="1"/>
    <xf numFmtId="9" fontId="0" fillId="0" borderId="0" xfId="1" applyFont="1" applyFill="1" applyBorder="1"/>
    <xf numFmtId="1" fontId="0" fillId="0" borderId="0" xfId="0" applyNumberFormat="1" applyFill="1" applyBorder="1"/>
    <xf numFmtId="0" fontId="2" fillId="6" borderId="12" xfId="0" applyFont="1" applyFill="1" applyBorder="1"/>
    <xf numFmtId="0" fontId="0" fillId="6" borderId="12" xfId="0" applyFill="1" applyBorder="1"/>
    <xf numFmtId="0" fontId="0" fillId="4" borderId="12" xfId="0" applyFill="1" applyBorder="1"/>
    <xf numFmtId="0" fontId="2" fillId="5" borderId="12" xfId="0" applyFont="1" applyFill="1" applyBorder="1"/>
    <xf numFmtId="0" fontId="0" fillId="5" borderId="12" xfId="0" applyFill="1" applyBorder="1"/>
    <xf numFmtId="0" fontId="0" fillId="0" borderId="4" xfId="0" applyBorder="1"/>
    <xf numFmtId="0" fontId="2" fillId="3" borderId="4" xfId="0" applyFont="1" applyFill="1" applyBorder="1"/>
    <xf numFmtId="0" fontId="0" fillId="0" borderId="4" xfId="0" applyFill="1" applyBorder="1"/>
    <xf numFmtId="0" fontId="2" fillId="5" borderId="15" xfId="0" applyFont="1" applyFill="1" applyBorder="1"/>
    <xf numFmtId="0" fontId="2" fillId="0" borderId="0" xfId="0" applyFont="1" applyFill="1" applyBorder="1"/>
    <xf numFmtId="0" fontId="2" fillId="4" borderId="9" xfId="0" applyFont="1" applyFill="1" applyBorder="1"/>
    <xf numFmtId="9" fontId="0" fillId="3" borderId="15" xfId="0" applyNumberFormat="1" applyFill="1" applyBorder="1"/>
    <xf numFmtId="9" fontId="1" fillId="2" borderId="12" xfId="1" applyFont="1" applyFill="1" applyBorder="1"/>
    <xf numFmtId="0" fontId="2" fillId="0" borderId="16" xfId="0" applyFont="1" applyBorder="1"/>
    <xf numFmtId="0" fontId="0" fillId="0" borderId="17" xfId="0" applyBorder="1"/>
    <xf numFmtId="0" fontId="2" fillId="6" borderId="17" xfId="0" applyFont="1" applyFill="1" applyBorder="1"/>
    <xf numFmtId="0" fontId="0" fillId="0" borderId="18" xfId="0" applyBorder="1"/>
    <xf numFmtId="0" fontId="0" fillId="4" borderId="13" xfId="0" applyFill="1" applyBorder="1"/>
    <xf numFmtId="0" fontId="0" fillId="4" borderId="14" xfId="0" applyFill="1" applyBorder="1"/>
    <xf numFmtId="0" fontId="0" fillId="4" borderId="3" xfId="0" applyFill="1" applyBorder="1"/>
    <xf numFmtId="0" fontId="2" fillId="4" borderId="10" xfId="0" applyFont="1" applyFill="1" applyBorder="1"/>
    <xf numFmtId="0" fontId="2" fillId="4" borderId="11" xfId="0" applyFont="1" applyFill="1" applyBorder="1"/>
    <xf numFmtId="0" fontId="0" fillId="4" borderId="19" xfId="0" applyFill="1" applyBorder="1"/>
    <xf numFmtId="165" fontId="2" fillId="3" borderId="4" xfId="0" applyNumberFormat="1" applyFont="1" applyFill="1" applyBorder="1"/>
    <xf numFmtId="0" fontId="0" fillId="0" borderId="20" xfId="0" applyFill="1" applyBorder="1"/>
    <xf numFmtId="165" fontId="2" fillId="3" borderId="6" xfId="0" applyNumberFormat="1" applyFont="1" applyFill="1" applyBorder="1"/>
  </cellXfs>
  <cellStyles count="2">
    <cellStyle name="Normal" xfId="0" builtinId="0"/>
    <cellStyle name="Percent" xfId="1" builtinId="5"/>
  </cellStyles>
  <dxfs count="1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workbookViewId="0">
      <selection activeCell="B5" sqref="B5"/>
    </sheetView>
  </sheetViews>
  <sheetFormatPr defaultRowHeight="14.4"/>
  <cols>
    <col min="1" max="1" width="49" customWidth="1"/>
    <col min="2" max="2" width="9.88671875" customWidth="1"/>
    <col min="3" max="3" width="28.6640625" customWidth="1"/>
    <col min="4" max="4" width="4.5546875" hidden="1" customWidth="1"/>
    <col min="5" max="5" width="8.88671875" hidden="1" customWidth="1"/>
    <col min="6" max="6" width="11.44140625" hidden="1" customWidth="1"/>
    <col min="7" max="7" width="8.88671875" hidden="1" customWidth="1"/>
    <col min="8" max="8" width="9.77734375" hidden="1" customWidth="1"/>
    <col min="9" max="12" width="8.88671875" hidden="1" customWidth="1"/>
    <col min="13" max="13" width="8.109375" hidden="1" customWidth="1"/>
    <col min="14" max="15" width="8.88671875" hidden="1" customWidth="1"/>
    <col min="16" max="16" width="16" hidden="1" customWidth="1"/>
  </cols>
  <sheetData>
    <row r="1" spans="1:17">
      <c r="A1" s="12" t="s">
        <v>19</v>
      </c>
      <c r="B1" s="13"/>
      <c r="C1" s="13"/>
      <c r="D1" s="19" t="s">
        <v>6</v>
      </c>
      <c r="E1" s="19" t="s">
        <v>7</v>
      </c>
      <c r="F1" s="19" t="s">
        <v>9</v>
      </c>
      <c r="G1" s="19" t="s">
        <v>10</v>
      </c>
      <c r="H1" s="19" t="s">
        <v>12</v>
      </c>
      <c r="I1" s="19" t="s">
        <v>11</v>
      </c>
      <c r="J1" s="19" t="s">
        <v>13</v>
      </c>
      <c r="K1" s="19" t="s">
        <v>14</v>
      </c>
      <c r="L1" s="19" t="s">
        <v>15</v>
      </c>
      <c r="M1" s="19"/>
      <c r="N1" s="19"/>
      <c r="O1" s="19"/>
      <c r="P1" s="19"/>
      <c r="Q1" t="s">
        <v>28</v>
      </c>
    </row>
    <row r="2" spans="1:17">
      <c r="A2" s="14" t="s">
        <v>20</v>
      </c>
      <c r="B2" s="15"/>
      <c r="C2" s="15"/>
      <c r="D2" s="19">
        <v>0</v>
      </c>
      <c r="E2" s="22">
        <f>B6*B7</f>
        <v>625000</v>
      </c>
      <c r="F2" s="23">
        <f t="shared" ref="F2:F33" si="0">PV((1+ffret)/(1+inf)-1,y,-E2,,1)</f>
        <v>31250000</v>
      </c>
      <c r="G2" s="19">
        <f>B11</f>
        <v>1000000</v>
      </c>
      <c r="H2" s="19">
        <f>B6</f>
        <v>2500000</v>
      </c>
      <c r="I2" s="19"/>
      <c r="J2" s="19"/>
      <c r="K2" s="19">
        <f>G2+J2</f>
        <v>1000000</v>
      </c>
      <c r="L2" s="20">
        <f>K2/F2</f>
        <v>3.2000000000000001E-2</v>
      </c>
      <c r="M2" s="21">
        <f>ABS(105%-L2)</f>
        <v>1.018</v>
      </c>
      <c r="N2" s="19"/>
      <c r="O2" s="19"/>
      <c r="P2" s="20">
        <f>MIN(first:last)</f>
        <v>1.5048061706182558E-2</v>
      </c>
    </row>
    <row r="3" spans="1:17">
      <c r="A3" s="14" t="s">
        <v>55</v>
      </c>
      <c r="B3" s="15"/>
      <c r="C3" s="15"/>
      <c r="D3" s="19">
        <f>D2+1</f>
        <v>1</v>
      </c>
      <c r="E3" s="19">
        <f t="shared" ref="E3:E34" si="1">E2*(1+inf)</f>
        <v>675000</v>
      </c>
      <c r="F3" s="23">
        <f t="shared" si="0"/>
        <v>33750000</v>
      </c>
      <c r="G3" s="19">
        <f t="shared" ref="G3:G34" si="2">G2*(1+aint)</f>
        <v>1100000</v>
      </c>
      <c r="H3" s="19">
        <f t="shared" ref="H3:H34" si="3">H2*(1+inc)</f>
        <v>2750000</v>
      </c>
      <c r="I3" s="19">
        <f t="shared" ref="I3:I34" si="4">H3*invper</f>
        <v>1100000</v>
      </c>
      <c r="J3" s="19">
        <f t="shared" ref="J3:J34" si="5">I3+J2*(1+invint)</f>
        <v>1100000</v>
      </c>
      <c r="K3" s="19">
        <f>G3+J3</f>
        <v>2200000</v>
      </c>
      <c r="L3" s="20">
        <f t="shared" ref="L3:L66" si="6">K3/F3</f>
        <v>6.5185185185185179E-2</v>
      </c>
      <c r="M3" s="21">
        <f t="shared" ref="M3:M66" si="7">ABS(105%-L3)</f>
        <v>0.98481481481481481</v>
      </c>
      <c r="N3" s="19">
        <f t="shared" ref="N3:N34" si="8">IF(M3=mincorp,D3,0)</f>
        <v>0</v>
      </c>
      <c r="O3" s="19">
        <f t="shared" ref="O3:O34" si="9">IF(M3=mincorp,K3,0)</f>
        <v>0</v>
      </c>
      <c r="P3" s="19">
        <f>MAX(N2:N102)</f>
        <v>21</v>
      </c>
    </row>
    <row r="4" spans="1:17">
      <c r="A4" s="45" t="s">
        <v>52</v>
      </c>
      <c r="B4" s="15"/>
      <c r="C4" s="15"/>
      <c r="D4" s="19">
        <f t="shared" ref="D4:D67" si="10">D3+1</f>
        <v>2</v>
      </c>
      <c r="E4" s="19">
        <f t="shared" si="1"/>
        <v>729000</v>
      </c>
      <c r="F4" s="23">
        <f t="shared" si="0"/>
        <v>36450000</v>
      </c>
      <c r="G4" s="19">
        <f t="shared" si="2"/>
        <v>1210000</v>
      </c>
      <c r="H4" s="19">
        <f t="shared" si="3"/>
        <v>3025000.0000000005</v>
      </c>
      <c r="I4" s="19">
        <f t="shared" si="4"/>
        <v>1210000.0000000002</v>
      </c>
      <c r="J4" s="19">
        <f t="shared" si="5"/>
        <v>2420000</v>
      </c>
      <c r="K4" s="19">
        <f t="shared" ref="K4:K67" si="11">G4+J4</f>
        <v>3630000</v>
      </c>
      <c r="L4" s="20">
        <f t="shared" si="6"/>
        <v>9.9588477366255146E-2</v>
      </c>
      <c r="M4" s="21">
        <f t="shared" si="7"/>
        <v>0.95041152263374484</v>
      </c>
      <c r="N4" s="19">
        <f t="shared" si="8"/>
        <v>0</v>
      </c>
      <c r="O4" s="19">
        <f t="shared" si="9"/>
        <v>0</v>
      </c>
      <c r="P4" s="19">
        <f>MAX(O2:O102)</f>
        <v>162805498.77367991</v>
      </c>
    </row>
    <row r="5" spans="1:17" ht="15" thickBot="1">
      <c r="A5" s="11" t="s">
        <v>21</v>
      </c>
      <c r="D5" s="19">
        <f t="shared" si="10"/>
        <v>3</v>
      </c>
      <c r="E5" s="19">
        <f t="shared" si="1"/>
        <v>787320</v>
      </c>
      <c r="F5" s="23">
        <f t="shared" si="0"/>
        <v>39366000</v>
      </c>
      <c r="G5" s="19">
        <f t="shared" si="2"/>
        <v>1331000</v>
      </c>
      <c r="H5" s="19">
        <f t="shared" si="3"/>
        <v>3327500.0000000009</v>
      </c>
      <c r="I5" s="19">
        <f t="shared" si="4"/>
        <v>1331000.0000000005</v>
      </c>
      <c r="J5" s="19">
        <f t="shared" si="5"/>
        <v>3993000.0000000005</v>
      </c>
      <c r="K5" s="19">
        <f t="shared" si="11"/>
        <v>5324000</v>
      </c>
      <c r="L5" s="20">
        <f t="shared" si="6"/>
        <v>0.13524361123812426</v>
      </c>
      <c r="M5" s="21">
        <f t="shared" si="7"/>
        <v>0.91475638876187582</v>
      </c>
      <c r="N5" s="19">
        <f t="shared" si="8"/>
        <v>0</v>
      </c>
      <c r="O5" s="19">
        <f t="shared" si="9"/>
        <v>0</v>
      </c>
      <c r="P5" s="19"/>
    </row>
    <row r="6" spans="1:17">
      <c r="A6" s="1" t="s">
        <v>26</v>
      </c>
      <c r="B6" s="2">
        <v>2500000</v>
      </c>
      <c r="D6" s="19">
        <f t="shared" si="10"/>
        <v>4</v>
      </c>
      <c r="E6" s="19">
        <f t="shared" si="1"/>
        <v>850305.60000000009</v>
      </c>
      <c r="F6" s="23">
        <f t="shared" si="0"/>
        <v>42515280.000000007</v>
      </c>
      <c r="G6" s="19">
        <f t="shared" si="2"/>
        <v>1464100.0000000002</v>
      </c>
      <c r="H6" s="19">
        <f t="shared" si="3"/>
        <v>3660250.0000000014</v>
      </c>
      <c r="I6" s="19">
        <f t="shared" si="4"/>
        <v>1464100.0000000007</v>
      </c>
      <c r="J6" s="19">
        <f t="shared" si="5"/>
        <v>5856400.0000000019</v>
      </c>
      <c r="K6" s="19">
        <f t="shared" si="11"/>
        <v>7320500.0000000019</v>
      </c>
      <c r="L6" s="20">
        <f t="shared" si="6"/>
        <v>0.17218515319668601</v>
      </c>
      <c r="M6" s="21">
        <f t="shared" si="7"/>
        <v>0.87781484680331401</v>
      </c>
      <c r="N6" s="19">
        <f t="shared" si="8"/>
        <v>0</v>
      </c>
      <c r="O6" s="19">
        <f t="shared" si="9"/>
        <v>0</v>
      </c>
      <c r="P6" s="19"/>
    </row>
    <row r="7" spans="1:17">
      <c r="A7" s="3" t="s">
        <v>31</v>
      </c>
      <c r="B7" s="4">
        <v>0.25</v>
      </c>
      <c r="D7" s="19">
        <f t="shared" si="10"/>
        <v>5</v>
      </c>
      <c r="E7" s="19">
        <f t="shared" si="1"/>
        <v>918330.04800000018</v>
      </c>
      <c r="F7" s="23">
        <f t="shared" si="0"/>
        <v>45916502.400000006</v>
      </c>
      <c r="G7" s="19">
        <f t="shared" si="2"/>
        <v>1610510.0000000005</v>
      </c>
      <c r="H7" s="19">
        <f t="shared" si="3"/>
        <v>4026275.0000000019</v>
      </c>
      <c r="I7" s="19">
        <f t="shared" si="4"/>
        <v>1610510.0000000009</v>
      </c>
      <c r="J7" s="19">
        <f t="shared" si="5"/>
        <v>8052550.0000000037</v>
      </c>
      <c r="K7" s="19">
        <f t="shared" si="11"/>
        <v>9663060.0000000037</v>
      </c>
      <c r="L7" s="20">
        <f t="shared" si="6"/>
        <v>0.21044852057372737</v>
      </c>
      <c r="M7" s="21">
        <f t="shared" si="7"/>
        <v>0.83955147942627262</v>
      </c>
      <c r="N7" s="19">
        <f t="shared" si="8"/>
        <v>0</v>
      </c>
      <c r="O7" s="19">
        <f t="shared" si="9"/>
        <v>0</v>
      </c>
      <c r="P7" s="19"/>
    </row>
    <row r="8" spans="1:17">
      <c r="A8" s="3" t="s">
        <v>30</v>
      </c>
      <c r="B8" s="5">
        <v>107461</v>
      </c>
      <c r="D8" s="19">
        <f t="shared" si="10"/>
        <v>6</v>
      </c>
      <c r="E8" s="19">
        <f t="shared" si="1"/>
        <v>991796.45184000023</v>
      </c>
      <c r="F8" s="23">
        <f t="shared" si="0"/>
        <v>49589822.592000008</v>
      </c>
      <c r="G8" s="19">
        <f t="shared" si="2"/>
        <v>1771561.0000000007</v>
      </c>
      <c r="H8" s="19">
        <f t="shared" si="3"/>
        <v>4428902.5000000028</v>
      </c>
      <c r="I8" s="19">
        <f t="shared" si="4"/>
        <v>1771561.0000000012</v>
      </c>
      <c r="J8" s="19">
        <f t="shared" si="5"/>
        <v>10629366.000000007</v>
      </c>
      <c r="K8" s="19">
        <f t="shared" si="11"/>
        <v>12400927.000000007</v>
      </c>
      <c r="L8" s="20">
        <f t="shared" si="6"/>
        <v>0.25007000129902796</v>
      </c>
      <c r="M8" s="21">
        <f t="shared" si="7"/>
        <v>0.79992999870097203</v>
      </c>
      <c r="N8" s="19">
        <f t="shared" si="8"/>
        <v>0</v>
      </c>
      <c r="O8" s="19">
        <f t="shared" si="9"/>
        <v>0</v>
      </c>
      <c r="P8" s="19"/>
    </row>
    <row r="9" spans="1:17">
      <c r="A9" s="3" t="s">
        <v>51</v>
      </c>
      <c r="B9" s="4">
        <v>0.4</v>
      </c>
      <c r="D9" s="19">
        <f t="shared" si="10"/>
        <v>7</v>
      </c>
      <c r="E9" s="19">
        <f t="shared" si="1"/>
        <v>1071140.1679872004</v>
      </c>
      <c r="F9" s="23">
        <f t="shared" si="0"/>
        <v>53557008.399360023</v>
      </c>
      <c r="G9" s="19">
        <f t="shared" si="2"/>
        <v>1948717.100000001</v>
      </c>
      <c r="H9" s="19">
        <f t="shared" si="3"/>
        <v>4871792.7500000037</v>
      </c>
      <c r="I9" s="19">
        <f t="shared" si="4"/>
        <v>1948717.1000000015</v>
      </c>
      <c r="J9" s="19">
        <f t="shared" si="5"/>
        <v>13641019.70000001</v>
      </c>
      <c r="K9" s="19">
        <f t="shared" si="11"/>
        <v>15589736.800000012</v>
      </c>
      <c r="L9" s="20">
        <f t="shared" si="6"/>
        <v>0.29108677399886845</v>
      </c>
      <c r="M9" s="21">
        <f t="shared" si="7"/>
        <v>0.75891322600113154</v>
      </c>
      <c r="N9" s="19">
        <f t="shared" si="8"/>
        <v>0</v>
      </c>
      <c r="O9" s="19">
        <f t="shared" si="9"/>
        <v>0</v>
      </c>
      <c r="P9" s="19"/>
    </row>
    <row r="10" spans="1:17">
      <c r="A10" s="3" t="s">
        <v>0</v>
      </c>
      <c r="B10" s="4">
        <v>0.1</v>
      </c>
      <c r="D10" s="19">
        <f t="shared" si="10"/>
        <v>8</v>
      </c>
      <c r="E10" s="19">
        <f t="shared" si="1"/>
        <v>1156831.3814261765</v>
      </c>
      <c r="F10" s="23">
        <f t="shared" si="0"/>
        <v>57841569.071308829</v>
      </c>
      <c r="G10" s="19">
        <f t="shared" si="2"/>
        <v>2143588.8100000015</v>
      </c>
      <c r="H10" s="19">
        <f t="shared" si="3"/>
        <v>5358972.0250000041</v>
      </c>
      <c r="I10" s="19">
        <f t="shared" si="4"/>
        <v>2143588.8100000019</v>
      </c>
      <c r="J10" s="19">
        <f t="shared" si="5"/>
        <v>17148710.480000015</v>
      </c>
      <c r="K10" s="19">
        <f t="shared" si="11"/>
        <v>19292299.290000018</v>
      </c>
      <c r="L10" s="20">
        <f t="shared" si="6"/>
        <v>0.33353692854037015</v>
      </c>
      <c r="M10" s="21">
        <f t="shared" si="7"/>
        <v>0.71646307145962984</v>
      </c>
      <c r="N10" s="19">
        <f t="shared" si="8"/>
        <v>0</v>
      </c>
      <c r="O10" s="19">
        <f t="shared" si="9"/>
        <v>0</v>
      </c>
      <c r="P10" s="19"/>
    </row>
    <row r="11" spans="1:17">
      <c r="A11" s="3" t="s">
        <v>1</v>
      </c>
      <c r="B11" s="5">
        <v>1000000</v>
      </c>
      <c r="D11" s="19">
        <f t="shared" si="10"/>
        <v>9</v>
      </c>
      <c r="E11" s="19">
        <f t="shared" si="1"/>
        <v>1249377.8919402708</v>
      </c>
      <c r="F11" s="23">
        <f t="shared" si="0"/>
        <v>62468894.597013541</v>
      </c>
      <c r="G11" s="19">
        <f t="shared" si="2"/>
        <v>2357947.691000002</v>
      </c>
      <c r="H11" s="19">
        <f t="shared" si="3"/>
        <v>5894869.2275000047</v>
      </c>
      <c r="I11" s="19">
        <f t="shared" si="4"/>
        <v>2357947.691000002</v>
      </c>
      <c r="J11" s="19">
        <f t="shared" si="5"/>
        <v>21221529.219000023</v>
      </c>
      <c r="K11" s="19">
        <f t="shared" si="11"/>
        <v>23579476.910000026</v>
      </c>
      <c r="L11" s="20">
        <f t="shared" si="6"/>
        <v>0.37745948703128313</v>
      </c>
      <c r="M11" s="21">
        <f t="shared" si="7"/>
        <v>0.67254051296871697</v>
      </c>
      <c r="N11" s="19">
        <f t="shared" si="8"/>
        <v>0</v>
      </c>
      <c r="O11" s="19">
        <f t="shared" si="9"/>
        <v>0</v>
      </c>
      <c r="P11" s="19"/>
    </row>
    <row r="12" spans="1:17">
      <c r="A12" s="3" t="s">
        <v>8</v>
      </c>
      <c r="B12" s="4">
        <v>0.08</v>
      </c>
      <c r="D12" s="19">
        <f t="shared" si="10"/>
        <v>10</v>
      </c>
      <c r="E12" s="19">
        <f t="shared" si="1"/>
        <v>1349328.1232954925</v>
      </c>
      <c r="F12" s="23">
        <f t="shared" si="0"/>
        <v>67466406.164774626</v>
      </c>
      <c r="G12" s="19">
        <f t="shared" si="2"/>
        <v>2593742.4601000026</v>
      </c>
      <c r="H12" s="19">
        <f t="shared" si="3"/>
        <v>6484356.1502500055</v>
      </c>
      <c r="I12" s="19">
        <f t="shared" si="4"/>
        <v>2593742.4601000026</v>
      </c>
      <c r="J12" s="19">
        <f t="shared" si="5"/>
        <v>25937424.60100003</v>
      </c>
      <c r="K12" s="19">
        <f t="shared" si="11"/>
        <v>28531167.061100032</v>
      </c>
      <c r="L12" s="20">
        <f t="shared" si="6"/>
        <v>0.42289442528504873</v>
      </c>
      <c r="M12" s="21">
        <f t="shared" si="7"/>
        <v>0.62710557471495132</v>
      </c>
      <c r="N12" s="19">
        <f t="shared" si="8"/>
        <v>0</v>
      </c>
      <c r="O12" s="19">
        <f t="shared" si="9"/>
        <v>0</v>
      </c>
      <c r="P12" s="19"/>
    </row>
    <row r="13" spans="1:17">
      <c r="A13" s="3" t="s">
        <v>2</v>
      </c>
      <c r="B13" s="5">
        <v>50</v>
      </c>
      <c r="D13" s="19">
        <f t="shared" si="10"/>
        <v>11</v>
      </c>
      <c r="E13" s="19">
        <f t="shared" si="1"/>
        <v>1457274.373159132</v>
      </c>
      <c r="F13" s="23">
        <f t="shared" si="0"/>
        <v>72863718.6579566</v>
      </c>
      <c r="G13" s="19">
        <f t="shared" si="2"/>
        <v>2853116.7061100029</v>
      </c>
      <c r="H13" s="19">
        <f t="shared" si="3"/>
        <v>7132791.7652750071</v>
      </c>
      <c r="I13" s="19">
        <f t="shared" si="4"/>
        <v>2853116.7061100029</v>
      </c>
      <c r="J13" s="19">
        <f t="shared" si="5"/>
        <v>31384283.76721004</v>
      </c>
      <c r="K13" s="19">
        <f t="shared" si="11"/>
        <v>34237400.473320045</v>
      </c>
      <c r="L13" s="20">
        <f t="shared" si="6"/>
        <v>0.46988269476116529</v>
      </c>
      <c r="M13" s="21">
        <f t="shared" si="7"/>
        <v>0.58011730523883476</v>
      </c>
      <c r="N13" s="19">
        <f t="shared" si="8"/>
        <v>0</v>
      </c>
      <c r="O13" s="19">
        <f t="shared" si="9"/>
        <v>0</v>
      </c>
      <c r="P13" s="19"/>
    </row>
    <row r="14" spans="1:17">
      <c r="A14" s="3" t="s">
        <v>3</v>
      </c>
      <c r="B14" s="4">
        <v>0.1</v>
      </c>
      <c r="D14" s="19">
        <f t="shared" si="10"/>
        <v>12</v>
      </c>
      <c r="E14" s="19">
        <f t="shared" si="1"/>
        <v>1573856.3230118626</v>
      </c>
      <c r="F14" s="23">
        <f t="shared" si="0"/>
        <v>78692816.150593132</v>
      </c>
      <c r="G14" s="19">
        <f t="shared" si="2"/>
        <v>3138428.3767210036</v>
      </c>
      <c r="H14" s="19">
        <f t="shared" si="3"/>
        <v>7846070.9418025082</v>
      </c>
      <c r="I14" s="19">
        <f t="shared" si="4"/>
        <v>3138428.3767210036</v>
      </c>
      <c r="J14" s="19">
        <f t="shared" si="5"/>
        <v>37661140.520652048</v>
      </c>
      <c r="K14" s="19">
        <f t="shared" si="11"/>
        <v>40799568.89737305</v>
      </c>
      <c r="L14" s="20">
        <f t="shared" si="6"/>
        <v>0.5184662449911005</v>
      </c>
      <c r="M14" s="21">
        <f t="shared" si="7"/>
        <v>0.53153375500889954</v>
      </c>
      <c r="N14" s="19">
        <f t="shared" si="8"/>
        <v>0</v>
      </c>
      <c r="O14" s="19">
        <f t="shared" si="9"/>
        <v>0</v>
      </c>
      <c r="P14" s="19"/>
    </row>
    <row r="15" spans="1:17">
      <c r="A15" s="3" t="s">
        <v>4</v>
      </c>
      <c r="B15" s="4">
        <v>0.1</v>
      </c>
      <c r="D15" s="19">
        <f t="shared" si="10"/>
        <v>13</v>
      </c>
      <c r="E15" s="19">
        <f t="shared" si="1"/>
        <v>1699764.8288528116</v>
      </c>
      <c r="F15" s="23">
        <f t="shared" si="0"/>
        <v>84988241.442640573</v>
      </c>
      <c r="G15" s="19">
        <f t="shared" si="2"/>
        <v>3452271.214393104</v>
      </c>
      <c r="H15" s="19">
        <f t="shared" si="3"/>
        <v>8630678.0359827597</v>
      </c>
      <c r="I15" s="19">
        <f t="shared" si="4"/>
        <v>3452271.214393104</v>
      </c>
      <c r="J15" s="19">
        <f t="shared" si="5"/>
        <v>44879525.787110358</v>
      </c>
      <c r="K15" s="19">
        <f t="shared" si="11"/>
        <v>48331797.00150346</v>
      </c>
      <c r="L15" s="20">
        <f t="shared" si="6"/>
        <v>0.56868804650020999</v>
      </c>
      <c r="M15" s="21">
        <f t="shared" si="7"/>
        <v>0.48131195349979006</v>
      </c>
      <c r="N15" s="19">
        <f t="shared" si="8"/>
        <v>0</v>
      </c>
      <c r="O15" s="19">
        <f t="shared" si="9"/>
        <v>0</v>
      </c>
      <c r="P15" s="19"/>
    </row>
    <row r="16" spans="1:17" ht="15" thickBot="1">
      <c r="A16" s="6" t="s">
        <v>5</v>
      </c>
      <c r="B16" s="7">
        <v>0.08</v>
      </c>
      <c r="D16" s="19">
        <f t="shared" si="10"/>
        <v>14</v>
      </c>
      <c r="E16" s="19">
        <f t="shared" si="1"/>
        <v>1835746.0151610367</v>
      </c>
      <c r="F16" s="23">
        <f t="shared" si="0"/>
        <v>91787300.758051842</v>
      </c>
      <c r="G16" s="19">
        <f t="shared" si="2"/>
        <v>3797498.3358324147</v>
      </c>
      <c r="H16" s="19">
        <f t="shared" si="3"/>
        <v>9493745.8395810369</v>
      </c>
      <c r="I16" s="19">
        <f t="shared" si="4"/>
        <v>3797498.3358324151</v>
      </c>
      <c r="J16" s="19">
        <f t="shared" si="5"/>
        <v>53164976.701653816</v>
      </c>
      <c r="K16" s="19">
        <f t="shared" si="11"/>
        <v>56962475.037486233</v>
      </c>
      <c r="L16" s="20">
        <f t="shared" si="6"/>
        <v>0.62059211423634031</v>
      </c>
      <c r="M16" s="21">
        <f t="shared" si="7"/>
        <v>0.42940788576365974</v>
      </c>
      <c r="N16" s="19">
        <f t="shared" si="8"/>
        <v>0</v>
      </c>
      <c r="O16" s="19">
        <f t="shared" si="9"/>
        <v>0</v>
      </c>
      <c r="P16" s="19"/>
    </row>
    <row r="17" spans="1:16">
      <c r="D17" s="19">
        <f t="shared" si="10"/>
        <v>15</v>
      </c>
      <c r="E17" s="19">
        <f t="shared" si="1"/>
        <v>1982605.6963739197</v>
      </c>
      <c r="F17" s="23">
        <f t="shared" si="0"/>
        <v>99130284.818695992</v>
      </c>
      <c r="G17" s="19">
        <f t="shared" si="2"/>
        <v>4177248.1694156565</v>
      </c>
      <c r="H17" s="19">
        <f t="shared" si="3"/>
        <v>10443120.423539141</v>
      </c>
      <c r="I17" s="19">
        <f t="shared" si="4"/>
        <v>4177248.1694156565</v>
      </c>
      <c r="J17" s="19">
        <f t="shared" si="5"/>
        <v>62658722.541234866</v>
      </c>
      <c r="K17" s="19">
        <f t="shared" si="11"/>
        <v>66835970.710650519</v>
      </c>
      <c r="L17" s="20">
        <f t="shared" si="6"/>
        <v>0.6742235315160241</v>
      </c>
      <c r="M17" s="21">
        <f t="shared" si="7"/>
        <v>0.37577646848397595</v>
      </c>
      <c r="N17" s="19">
        <f t="shared" si="8"/>
        <v>0</v>
      </c>
      <c r="O17" s="19">
        <f t="shared" si="9"/>
        <v>0</v>
      </c>
      <c r="P17" s="19"/>
    </row>
    <row r="18" spans="1:16" ht="15" thickBot="1">
      <c r="D18" s="19">
        <f t="shared" si="10"/>
        <v>16</v>
      </c>
      <c r="E18" s="19">
        <f t="shared" si="1"/>
        <v>2141214.1520838332</v>
      </c>
      <c r="F18" s="23">
        <f t="shared" si="0"/>
        <v>107060707.60419166</v>
      </c>
      <c r="G18" s="19">
        <f t="shared" si="2"/>
        <v>4594972.9863572223</v>
      </c>
      <c r="H18" s="19">
        <f t="shared" si="3"/>
        <v>11487432.465893056</v>
      </c>
      <c r="I18" s="19">
        <f t="shared" si="4"/>
        <v>4594972.9863572223</v>
      </c>
      <c r="J18" s="19">
        <f t="shared" si="5"/>
        <v>73519567.781715587</v>
      </c>
      <c r="K18" s="19">
        <f t="shared" si="11"/>
        <v>78114540.768072814</v>
      </c>
      <c r="L18" s="20">
        <f t="shared" si="6"/>
        <v>0.72962847449940127</v>
      </c>
      <c r="M18" s="21">
        <f t="shared" si="7"/>
        <v>0.32037152550059877</v>
      </c>
      <c r="N18" s="19">
        <f t="shared" si="8"/>
        <v>0</v>
      </c>
      <c r="O18" s="19">
        <f t="shared" si="9"/>
        <v>0</v>
      </c>
      <c r="P18" s="19"/>
    </row>
    <row r="19" spans="1:16">
      <c r="A19" s="1" t="s">
        <v>16</v>
      </c>
      <c r="B19" s="8">
        <f>L2</f>
        <v>3.2000000000000001E-2</v>
      </c>
      <c r="D19" s="19">
        <f t="shared" si="10"/>
        <v>17</v>
      </c>
      <c r="E19" s="19">
        <f t="shared" si="1"/>
        <v>2312511.2842505402</v>
      </c>
      <c r="F19" s="23">
        <f t="shared" si="0"/>
        <v>115625564.21252701</v>
      </c>
      <c r="G19" s="19">
        <f t="shared" si="2"/>
        <v>5054470.2849929454</v>
      </c>
      <c r="H19" s="19">
        <f t="shared" si="3"/>
        <v>12636175.712482363</v>
      </c>
      <c r="I19" s="19">
        <f t="shared" si="4"/>
        <v>5054470.2849929454</v>
      </c>
      <c r="J19" s="19">
        <f t="shared" si="5"/>
        <v>85925994.844880104</v>
      </c>
      <c r="K19" s="19">
        <f t="shared" si="11"/>
        <v>90980465.129873052</v>
      </c>
      <c r="L19" s="20">
        <f t="shared" si="6"/>
        <v>0.78685423720523673</v>
      </c>
      <c r="M19" s="21">
        <f t="shared" si="7"/>
        <v>0.26314576279476332</v>
      </c>
      <c r="N19" s="19">
        <f t="shared" si="8"/>
        <v>0</v>
      </c>
      <c r="O19" s="19">
        <f t="shared" si="9"/>
        <v>0</v>
      </c>
      <c r="P19" s="19"/>
    </row>
    <row r="20" spans="1:16">
      <c r="A20" s="3" t="s">
        <v>22</v>
      </c>
      <c r="B20" s="9">
        <f>P3</f>
        <v>21</v>
      </c>
      <c r="D20" s="19">
        <f t="shared" si="10"/>
        <v>18</v>
      </c>
      <c r="E20" s="19">
        <f t="shared" si="1"/>
        <v>2497512.1869905838</v>
      </c>
      <c r="F20" s="23">
        <f t="shared" si="0"/>
        <v>124875609.34952919</v>
      </c>
      <c r="G20" s="19">
        <f t="shared" si="2"/>
        <v>5559917.3134922404</v>
      </c>
      <c r="H20" s="19">
        <f t="shared" si="3"/>
        <v>13899793.2837306</v>
      </c>
      <c r="I20" s="19">
        <f t="shared" si="4"/>
        <v>5559917.3134922404</v>
      </c>
      <c r="J20" s="19">
        <f t="shared" si="5"/>
        <v>100078511.64286037</v>
      </c>
      <c r="K20" s="19">
        <f t="shared" si="11"/>
        <v>105638428.95635261</v>
      </c>
      <c r="L20" s="20">
        <f t="shared" si="6"/>
        <v>0.84594925707764634</v>
      </c>
      <c r="M20" s="21">
        <f t="shared" si="7"/>
        <v>0.2040507429223537</v>
      </c>
      <c r="N20" s="19">
        <f t="shared" si="8"/>
        <v>0</v>
      </c>
      <c r="O20" s="19">
        <f t="shared" si="9"/>
        <v>0</v>
      </c>
      <c r="P20" s="19"/>
    </row>
    <row r="21" spans="1:16" ht="15" thickBot="1">
      <c r="A21" s="6" t="s">
        <v>17</v>
      </c>
      <c r="B21" s="10">
        <f>P4</f>
        <v>162805498.77367991</v>
      </c>
      <c r="D21" s="19">
        <f t="shared" si="10"/>
        <v>19</v>
      </c>
      <c r="E21" s="19">
        <f t="shared" si="1"/>
        <v>2697313.1619498306</v>
      </c>
      <c r="F21" s="23">
        <f t="shared" si="0"/>
        <v>134865658.09749153</v>
      </c>
      <c r="G21" s="19">
        <f t="shared" si="2"/>
        <v>6115909.0448414646</v>
      </c>
      <c r="H21" s="19">
        <f t="shared" si="3"/>
        <v>15289772.612103662</v>
      </c>
      <c r="I21" s="19">
        <f t="shared" si="4"/>
        <v>6115909.0448414646</v>
      </c>
      <c r="J21" s="19">
        <f t="shared" si="5"/>
        <v>116202271.85198788</v>
      </c>
      <c r="K21" s="19">
        <f t="shared" si="11"/>
        <v>122318180.89682935</v>
      </c>
      <c r="L21" s="20">
        <f t="shared" si="6"/>
        <v>0.9069631411163851</v>
      </c>
      <c r="M21" s="21">
        <f t="shared" si="7"/>
        <v>0.14303685888361495</v>
      </c>
      <c r="N21" s="19">
        <f t="shared" si="8"/>
        <v>0</v>
      </c>
      <c r="O21" s="19">
        <f t="shared" si="9"/>
        <v>0</v>
      </c>
      <c r="P21" s="19"/>
    </row>
    <row r="22" spans="1:16">
      <c r="A22" t="s">
        <v>18</v>
      </c>
      <c r="D22" s="19">
        <f t="shared" si="10"/>
        <v>20</v>
      </c>
      <c r="E22" s="19">
        <f t="shared" si="1"/>
        <v>2913098.2149058171</v>
      </c>
      <c r="F22" s="23">
        <f t="shared" si="0"/>
        <v>145654910.74529085</v>
      </c>
      <c r="G22" s="19">
        <f t="shared" si="2"/>
        <v>6727499.9493256118</v>
      </c>
      <c r="H22" s="19">
        <f t="shared" si="3"/>
        <v>16818749.87331403</v>
      </c>
      <c r="I22" s="19">
        <f t="shared" si="4"/>
        <v>6727499.9493256127</v>
      </c>
      <c r="J22" s="19">
        <f t="shared" si="5"/>
        <v>134549998.9865123</v>
      </c>
      <c r="K22" s="19">
        <f t="shared" si="11"/>
        <v>141277498.93583792</v>
      </c>
      <c r="L22" s="20">
        <f t="shared" si="6"/>
        <v>0.96994669258280086</v>
      </c>
      <c r="M22" s="21">
        <f t="shared" si="7"/>
        <v>8.0053307417199182E-2</v>
      </c>
      <c r="N22" s="19">
        <f t="shared" si="8"/>
        <v>0</v>
      </c>
      <c r="O22" s="19">
        <f t="shared" si="9"/>
        <v>0</v>
      </c>
      <c r="P22" s="19"/>
    </row>
    <row r="23" spans="1:16">
      <c r="D23" s="19">
        <f t="shared" si="10"/>
        <v>21</v>
      </c>
      <c r="E23" s="19">
        <f t="shared" si="1"/>
        <v>3146146.0720982826</v>
      </c>
      <c r="F23" s="23">
        <f t="shared" si="0"/>
        <v>157307303.60491413</v>
      </c>
      <c r="G23" s="19">
        <f t="shared" si="2"/>
        <v>7400249.9442581739</v>
      </c>
      <c r="H23" s="19">
        <f t="shared" si="3"/>
        <v>18500624.860645436</v>
      </c>
      <c r="I23" s="19">
        <f t="shared" si="4"/>
        <v>7400249.9442581749</v>
      </c>
      <c r="J23" s="19">
        <f t="shared" si="5"/>
        <v>155405248.82942173</v>
      </c>
      <c r="K23" s="19">
        <f t="shared" si="11"/>
        <v>162805498.77367991</v>
      </c>
      <c r="L23" s="20">
        <f t="shared" si="6"/>
        <v>1.0349519382938175</v>
      </c>
      <c r="M23" s="21">
        <f t="shared" si="7"/>
        <v>1.5048061706182558E-2</v>
      </c>
      <c r="N23" s="19">
        <f t="shared" si="8"/>
        <v>21</v>
      </c>
      <c r="O23" s="19">
        <f t="shared" si="9"/>
        <v>162805498.77367991</v>
      </c>
      <c r="P23" s="19"/>
    </row>
    <row r="24" spans="1:16">
      <c r="A24" s="18"/>
      <c r="B24" s="34"/>
      <c r="D24" s="19">
        <f t="shared" si="10"/>
        <v>22</v>
      </c>
      <c r="E24" s="19">
        <f t="shared" si="1"/>
        <v>3397837.7578661456</v>
      </c>
      <c r="F24" s="23">
        <f t="shared" si="0"/>
        <v>169891887.89330727</v>
      </c>
      <c r="G24" s="19">
        <f t="shared" si="2"/>
        <v>8140274.9386839923</v>
      </c>
      <c r="H24" s="19">
        <f t="shared" si="3"/>
        <v>20350687.346709982</v>
      </c>
      <c r="I24" s="19">
        <f t="shared" si="4"/>
        <v>8140274.9386839932</v>
      </c>
      <c r="J24" s="19">
        <f t="shared" si="5"/>
        <v>179086048.65104792</v>
      </c>
      <c r="K24" s="19">
        <f t="shared" si="11"/>
        <v>187226323.5897319</v>
      </c>
      <c r="L24" s="20">
        <f t="shared" si="6"/>
        <v>1.1020321565165649</v>
      </c>
      <c r="M24" s="21">
        <f t="shared" si="7"/>
        <v>5.2032156516564898E-2</v>
      </c>
      <c r="N24" s="19">
        <f t="shared" si="8"/>
        <v>0</v>
      </c>
      <c r="O24" s="19">
        <f t="shared" si="9"/>
        <v>0</v>
      </c>
      <c r="P24" s="19"/>
    </row>
    <row r="25" spans="1:16">
      <c r="A25" s="18"/>
      <c r="B25" s="18"/>
      <c r="D25" s="19">
        <f t="shared" si="10"/>
        <v>23</v>
      </c>
      <c r="E25" s="19">
        <f t="shared" si="1"/>
        <v>3669664.7784954375</v>
      </c>
      <c r="F25" s="23">
        <f t="shared" si="0"/>
        <v>183483238.92477188</v>
      </c>
      <c r="G25" s="19">
        <f t="shared" si="2"/>
        <v>8954302.4325523917</v>
      </c>
      <c r="H25" s="19">
        <f t="shared" si="3"/>
        <v>22385756.081380982</v>
      </c>
      <c r="I25" s="19">
        <f t="shared" si="4"/>
        <v>8954302.4325523935</v>
      </c>
      <c r="J25" s="19">
        <f t="shared" si="5"/>
        <v>205948955.94870511</v>
      </c>
      <c r="K25" s="19">
        <f t="shared" si="11"/>
        <v>214903258.3812575</v>
      </c>
      <c r="L25" s="20">
        <f t="shared" si="6"/>
        <v>1.1712419054765424</v>
      </c>
      <c r="M25" s="21">
        <f t="shared" si="7"/>
        <v>0.12124190547654234</v>
      </c>
      <c r="N25" s="19">
        <f t="shared" si="8"/>
        <v>0</v>
      </c>
      <c r="O25" s="19">
        <f t="shared" si="9"/>
        <v>0</v>
      </c>
      <c r="P25" s="19"/>
    </row>
    <row r="26" spans="1:16">
      <c r="A26" s="18"/>
      <c r="B26" s="18"/>
      <c r="D26" s="19">
        <f t="shared" si="10"/>
        <v>24</v>
      </c>
      <c r="E26" s="19">
        <f t="shared" si="1"/>
        <v>3963237.9607750727</v>
      </c>
      <c r="F26" s="23">
        <f t="shared" si="0"/>
        <v>198161898.03875363</v>
      </c>
      <c r="G26" s="19">
        <f t="shared" si="2"/>
        <v>9849732.6758076325</v>
      </c>
      <c r="H26" s="19">
        <f t="shared" si="3"/>
        <v>24624331.689519081</v>
      </c>
      <c r="I26" s="19">
        <f t="shared" si="4"/>
        <v>9849732.6758076325</v>
      </c>
      <c r="J26" s="19">
        <f t="shared" si="5"/>
        <v>236393584.21938327</v>
      </c>
      <c r="K26" s="19">
        <f t="shared" si="11"/>
        <v>246243316.89519089</v>
      </c>
      <c r="L26" s="20">
        <f t="shared" si="6"/>
        <v>1.2426370524924737</v>
      </c>
      <c r="M26" s="21">
        <f t="shared" si="7"/>
        <v>0.19263705249247365</v>
      </c>
      <c r="N26" s="19">
        <f t="shared" si="8"/>
        <v>0</v>
      </c>
      <c r="O26" s="19">
        <f t="shared" si="9"/>
        <v>0</v>
      </c>
      <c r="P26" s="19"/>
    </row>
    <row r="27" spans="1:16">
      <c r="A27" s="18"/>
      <c r="B27" s="33"/>
      <c r="D27" s="19">
        <f t="shared" si="10"/>
        <v>25</v>
      </c>
      <c r="E27" s="19">
        <f t="shared" si="1"/>
        <v>4280296.9976370791</v>
      </c>
      <c r="F27" s="23">
        <f t="shared" si="0"/>
        <v>214014849.88185397</v>
      </c>
      <c r="G27" s="19">
        <f t="shared" si="2"/>
        <v>10834705.943388397</v>
      </c>
      <c r="H27" s="19">
        <f t="shared" si="3"/>
        <v>27086764.858470991</v>
      </c>
      <c r="I27" s="19">
        <f t="shared" si="4"/>
        <v>10834705.943388397</v>
      </c>
      <c r="J27" s="19">
        <f t="shared" si="5"/>
        <v>270867648.58471</v>
      </c>
      <c r="K27" s="19">
        <f t="shared" si="11"/>
        <v>281702354.5280984</v>
      </c>
      <c r="L27" s="20">
        <f t="shared" si="6"/>
        <v>1.3162748037512866</v>
      </c>
      <c r="M27" s="21">
        <f t="shared" si="7"/>
        <v>0.26627480375128654</v>
      </c>
      <c r="N27" s="19">
        <f t="shared" si="8"/>
        <v>0</v>
      </c>
      <c r="O27" s="19">
        <f t="shared" si="9"/>
        <v>0</v>
      </c>
      <c r="P27" s="19"/>
    </row>
    <row r="28" spans="1:16">
      <c r="A28" s="18"/>
      <c r="B28" s="18"/>
      <c r="D28" s="19">
        <f t="shared" si="10"/>
        <v>26</v>
      </c>
      <c r="E28" s="19">
        <f t="shared" si="1"/>
        <v>4622720.7574480455</v>
      </c>
      <c r="F28" s="23">
        <f t="shared" si="0"/>
        <v>231136037.87240228</v>
      </c>
      <c r="G28" s="19">
        <f t="shared" si="2"/>
        <v>11918176.537727237</v>
      </c>
      <c r="H28" s="19">
        <f t="shared" si="3"/>
        <v>29795441.344318092</v>
      </c>
      <c r="I28" s="19">
        <f t="shared" si="4"/>
        <v>11918176.537727237</v>
      </c>
      <c r="J28" s="19">
        <f t="shared" si="5"/>
        <v>309872589.98090827</v>
      </c>
      <c r="K28" s="19">
        <f t="shared" si="11"/>
        <v>321790766.51863551</v>
      </c>
      <c r="L28" s="20">
        <f t="shared" si="6"/>
        <v>1.3922137347369379</v>
      </c>
      <c r="M28" s="21">
        <f t="shared" si="7"/>
        <v>0.34221373473693784</v>
      </c>
      <c r="N28" s="19">
        <f t="shared" si="8"/>
        <v>0</v>
      </c>
      <c r="O28" s="19">
        <f t="shared" si="9"/>
        <v>0</v>
      </c>
      <c r="P28" s="19"/>
    </row>
    <row r="29" spans="1:16">
      <c r="A29" s="18"/>
      <c r="B29" s="18"/>
      <c r="D29" s="19">
        <f t="shared" si="10"/>
        <v>27</v>
      </c>
      <c r="E29" s="19">
        <f t="shared" si="1"/>
        <v>4992538.4180438891</v>
      </c>
      <c r="F29" s="23">
        <f t="shared" si="0"/>
        <v>249626920.90219444</v>
      </c>
      <c r="G29" s="19">
        <f t="shared" si="2"/>
        <v>13109994.191499962</v>
      </c>
      <c r="H29" s="19">
        <f t="shared" si="3"/>
        <v>32774985.478749905</v>
      </c>
      <c r="I29" s="19">
        <f t="shared" si="4"/>
        <v>13109994.191499963</v>
      </c>
      <c r="J29" s="19">
        <f t="shared" si="5"/>
        <v>353969843.17049909</v>
      </c>
      <c r="K29" s="19">
        <f t="shared" si="11"/>
        <v>367079837.36199903</v>
      </c>
      <c r="L29" s="20">
        <f t="shared" si="6"/>
        <v>1.4705138213270814</v>
      </c>
      <c r="M29" s="21">
        <f t="shared" si="7"/>
        <v>0.42051382132708137</v>
      </c>
      <c r="N29" s="19">
        <f t="shared" si="8"/>
        <v>0</v>
      </c>
      <c r="O29" s="19">
        <f t="shared" si="9"/>
        <v>0</v>
      </c>
      <c r="P29" s="19"/>
    </row>
    <row r="30" spans="1:16">
      <c r="A30" s="18"/>
      <c r="B30" s="18"/>
      <c r="D30" s="19">
        <f t="shared" si="10"/>
        <v>28</v>
      </c>
      <c r="E30" s="19">
        <f t="shared" si="1"/>
        <v>5391941.4914874006</v>
      </c>
      <c r="F30" s="23">
        <f t="shared" si="0"/>
        <v>269597074.57437003</v>
      </c>
      <c r="G30" s="19">
        <f t="shared" si="2"/>
        <v>14420993.610649958</v>
      </c>
      <c r="H30" s="19">
        <f t="shared" si="3"/>
        <v>36052484.026624896</v>
      </c>
      <c r="I30" s="19">
        <f t="shared" si="4"/>
        <v>14420993.610649958</v>
      </c>
      <c r="J30" s="19">
        <f t="shared" si="5"/>
        <v>403787821.09819895</v>
      </c>
      <c r="K30" s="19">
        <f t="shared" si="11"/>
        <v>418208814.70884889</v>
      </c>
      <c r="L30" s="20">
        <f t="shared" si="6"/>
        <v>1.5512364715718878</v>
      </c>
      <c r="M30" s="21">
        <f t="shared" si="7"/>
        <v>0.50123647157188778</v>
      </c>
      <c r="N30" s="19">
        <f t="shared" si="8"/>
        <v>0</v>
      </c>
      <c r="O30" s="19">
        <f t="shared" si="9"/>
        <v>0</v>
      </c>
      <c r="P30" s="19"/>
    </row>
    <row r="31" spans="1:16">
      <c r="A31" s="18"/>
      <c r="B31" s="18"/>
      <c r="D31" s="19">
        <f t="shared" si="10"/>
        <v>29</v>
      </c>
      <c r="E31" s="19">
        <f t="shared" si="1"/>
        <v>5823296.8108063927</v>
      </c>
      <c r="F31" s="23">
        <f t="shared" si="0"/>
        <v>291164840.54031962</v>
      </c>
      <c r="G31" s="19">
        <f t="shared" si="2"/>
        <v>15863092.971714955</v>
      </c>
      <c r="H31" s="19">
        <f t="shared" si="3"/>
        <v>39657732.429287389</v>
      </c>
      <c r="I31" s="19">
        <f t="shared" si="4"/>
        <v>15863092.971714957</v>
      </c>
      <c r="J31" s="19">
        <f t="shared" si="5"/>
        <v>460029696.17973387</v>
      </c>
      <c r="K31" s="19">
        <f t="shared" si="11"/>
        <v>475892789.15144885</v>
      </c>
      <c r="L31" s="20">
        <f t="shared" si="6"/>
        <v>1.6344445581696141</v>
      </c>
      <c r="M31" s="21">
        <f t="shared" si="7"/>
        <v>0.58444455816961405</v>
      </c>
      <c r="N31" s="19">
        <f t="shared" si="8"/>
        <v>0</v>
      </c>
      <c r="O31" s="19">
        <f t="shared" si="9"/>
        <v>0</v>
      </c>
      <c r="P31" s="19"/>
    </row>
    <row r="32" spans="1:16">
      <c r="A32" s="18"/>
      <c r="B32" s="18"/>
      <c r="D32" s="19">
        <f t="shared" si="10"/>
        <v>30</v>
      </c>
      <c r="E32" s="19">
        <f t="shared" si="1"/>
        <v>6289160.5556709049</v>
      </c>
      <c r="F32" s="23">
        <f t="shared" si="0"/>
        <v>314458027.78354526</v>
      </c>
      <c r="G32" s="19">
        <f t="shared" si="2"/>
        <v>17449402.268886451</v>
      </c>
      <c r="H32" s="19">
        <f t="shared" si="3"/>
        <v>43623505.672216132</v>
      </c>
      <c r="I32" s="19">
        <f t="shared" si="4"/>
        <v>17449402.268886454</v>
      </c>
      <c r="J32" s="19">
        <f t="shared" si="5"/>
        <v>523482068.06659377</v>
      </c>
      <c r="K32" s="19">
        <f t="shared" si="11"/>
        <v>540931470.33548021</v>
      </c>
      <c r="L32" s="20">
        <f t="shared" si="6"/>
        <v>1.7202024516538219</v>
      </c>
      <c r="M32" s="21">
        <f t="shared" si="7"/>
        <v>0.67020245165382186</v>
      </c>
      <c r="N32" s="19">
        <f t="shared" si="8"/>
        <v>0</v>
      </c>
      <c r="O32" s="19">
        <f t="shared" si="9"/>
        <v>0</v>
      </c>
      <c r="P32" s="19"/>
    </row>
    <row r="33" spans="1:16">
      <c r="A33" s="18"/>
      <c r="B33" s="34"/>
      <c r="D33" s="19">
        <f t="shared" si="10"/>
        <v>31</v>
      </c>
      <c r="E33" s="19">
        <f t="shared" si="1"/>
        <v>6792293.4001245778</v>
      </c>
      <c r="F33" s="23">
        <f t="shared" si="0"/>
        <v>339614670.00622886</v>
      </c>
      <c r="G33" s="19">
        <f t="shared" si="2"/>
        <v>19194342.495775096</v>
      </c>
      <c r="H33" s="19">
        <f t="shared" si="3"/>
        <v>47985856.239437751</v>
      </c>
      <c r="I33" s="19">
        <f t="shared" si="4"/>
        <v>19194342.4957751</v>
      </c>
      <c r="J33" s="19">
        <f t="shared" si="5"/>
        <v>595024617.36902833</v>
      </c>
      <c r="K33" s="19">
        <f t="shared" si="11"/>
        <v>614218959.86480343</v>
      </c>
      <c r="L33" s="20">
        <f t="shared" si="6"/>
        <v>1.8085760543074834</v>
      </c>
      <c r="M33" s="21">
        <f t="shared" si="7"/>
        <v>0.75857605430748332</v>
      </c>
      <c r="N33" s="19">
        <f t="shared" si="8"/>
        <v>0</v>
      </c>
      <c r="O33" s="19">
        <f t="shared" si="9"/>
        <v>0</v>
      </c>
      <c r="P33" s="19"/>
    </row>
    <row r="34" spans="1:16">
      <c r="A34" s="18"/>
      <c r="B34" s="18"/>
      <c r="D34" s="19">
        <f t="shared" si="10"/>
        <v>32</v>
      </c>
      <c r="E34" s="19">
        <f t="shared" si="1"/>
        <v>7335676.8721345449</v>
      </c>
      <c r="F34" s="23">
        <f t="shared" ref="F34:F65" si="12">PV((1+ffret)/(1+inf)-1,y,-E34,,1)</f>
        <v>366783843.60672724</v>
      </c>
      <c r="G34" s="19">
        <f t="shared" si="2"/>
        <v>21113776.745352607</v>
      </c>
      <c r="H34" s="19">
        <f t="shared" si="3"/>
        <v>52784441.863381527</v>
      </c>
      <c r="I34" s="19">
        <f t="shared" si="4"/>
        <v>21113776.745352611</v>
      </c>
      <c r="J34" s="19">
        <f t="shared" si="5"/>
        <v>675640855.85128379</v>
      </c>
      <c r="K34" s="19">
        <f t="shared" si="11"/>
        <v>696754632.59663641</v>
      </c>
      <c r="L34" s="20">
        <f t="shared" si="6"/>
        <v>1.8996328348194917</v>
      </c>
      <c r="M34" s="21">
        <f t="shared" si="7"/>
        <v>0.8496328348194917</v>
      </c>
      <c r="N34" s="19">
        <f t="shared" si="8"/>
        <v>0</v>
      </c>
      <c r="O34" s="19">
        <f t="shared" si="9"/>
        <v>0</v>
      </c>
      <c r="P34" s="19"/>
    </row>
    <row r="35" spans="1:16">
      <c r="A35" s="18"/>
      <c r="B35" s="18"/>
      <c r="D35" s="19">
        <f t="shared" si="10"/>
        <v>33</v>
      </c>
      <c r="E35" s="19">
        <f t="shared" ref="E35:E66" si="13">E34*(1+inf)</f>
        <v>7922531.0219053086</v>
      </c>
      <c r="F35" s="23">
        <f t="shared" si="12"/>
        <v>396126551.09526545</v>
      </c>
      <c r="G35" s="19">
        <f t="shared" ref="G35:G66" si="14">G34*(1+aint)</f>
        <v>23225154.419887871</v>
      </c>
      <c r="H35" s="19">
        <f t="shared" ref="H35:H66" si="15">H34*(1+inc)</f>
        <v>58062886.049719684</v>
      </c>
      <c r="I35" s="19">
        <f t="shared" ref="I35:I66" si="16">H35*invper</f>
        <v>23225154.419887874</v>
      </c>
      <c r="J35" s="19">
        <f t="shared" ref="J35:J66" si="17">I35+J34*(1+invint)</f>
        <v>766430095.85630012</v>
      </c>
      <c r="K35" s="19">
        <f t="shared" si="11"/>
        <v>789655250.27618802</v>
      </c>
      <c r="L35" s="20">
        <f t="shared" si="6"/>
        <v>1.9934418636994669</v>
      </c>
      <c r="M35" s="21">
        <f t="shared" si="7"/>
        <v>0.94344186369946681</v>
      </c>
      <c r="N35" s="19">
        <f t="shared" ref="N35:N66" si="18">IF(M35=mincorp,D35,0)</f>
        <v>0</v>
      </c>
      <c r="O35" s="19">
        <f t="shared" ref="O35:O66" si="19">IF(M35=mincorp,K35,0)</f>
        <v>0</v>
      </c>
      <c r="P35" s="19"/>
    </row>
    <row r="36" spans="1:16">
      <c r="D36" s="19">
        <f t="shared" si="10"/>
        <v>34</v>
      </c>
      <c r="E36" s="19">
        <f t="shared" si="13"/>
        <v>8556333.503657734</v>
      </c>
      <c r="F36" s="23">
        <f t="shared" si="12"/>
        <v>427816675.18288672</v>
      </c>
      <c r="G36" s="19">
        <f t="shared" si="14"/>
        <v>25547669.861876659</v>
      </c>
      <c r="H36" s="19">
        <f t="shared" si="15"/>
        <v>63869174.654691659</v>
      </c>
      <c r="I36" s="19">
        <f t="shared" si="16"/>
        <v>25547669.861876667</v>
      </c>
      <c r="J36" s="19">
        <f t="shared" si="17"/>
        <v>868620775.30380678</v>
      </c>
      <c r="K36" s="19">
        <f t="shared" si="11"/>
        <v>894168445.16568339</v>
      </c>
      <c r="L36" s="20">
        <f t="shared" si="6"/>
        <v>2.090073849467033</v>
      </c>
      <c r="M36" s="21">
        <f t="shared" si="7"/>
        <v>1.040073849467033</v>
      </c>
      <c r="N36" s="19">
        <f t="shared" si="18"/>
        <v>0</v>
      </c>
      <c r="O36" s="19">
        <f t="shared" si="19"/>
        <v>0</v>
      </c>
      <c r="P36" s="19"/>
    </row>
    <row r="37" spans="1:16">
      <c r="D37" s="19">
        <f t="shared" si="10"/>
        <v>35</v>
      </c>
      <c r="E37" s="19">
        <f t="shared" si="13"/>
        <v>9240840.1839503534</v>
      </c>
      <c r="F37" s="23">
        <f t="shared" si="12"/>
        <v>462042009.19751769</v>
      </c>
      <c r="G37" s="19">
        <f t="shared" si="14"/>
        <v>28102436.848064326</v>
      </c>
      <c r="H37" s="19">
        <f t="shared" si="15"/>
        <v>70256092.120160833</v>
      </c>
      <c r="I37" s="19">
        <f t="shared" si="16"/>
        <v>28102436.848064333</v>
      </c>
      <c r="J37" s="19">
        <f t="shared" si="17"/>
        <v>983585289.68225181</v>
      </c>
      <c r="K37" s="19">
        <f t="shared" si="11"/>
        <v>1011687726.5303161</v>
      </c>
      <c r="L37" s="20">
        <f t="shared" si="6"/>
        <v>2.1896011756321299</v>
      </c>
      <c r="M37" s="21">
        <f t="shared" si="7"/>
        <v>1.1396011756321298</v>
      </c>
      <c r="N37" s="19">
        <f t="shared" si="18"/>
        <v>0</v>
      </c>
      <c r="O37" s="19">
        <f t="shared" si="19"/>
        <v>0</v>
      </c>
      <c r="P37" s="19"/>
    </row>
    <row r="38" spans="1:16">
      <c r="D38" s="19">
        <f t="shared" si="10"/>
        <v>36</v>
      </c>
      <c r="E38" s="19">
        <f t="shared" si="13"/>
        <v>9980107.3986663818</v>
      </c>
      <c r="F38" s="23">
        <f t="shared" si="12"/>
        <v>499005369.93331909</v>
      </c>
      <c r="G38" s="19">
        <f t="shared" si="14"/>
        <v>30912680.532870762</v>
      </c>
      <c r="H38" s="19">
        <f t="shared" si="15"/>
        <v>77281701.332176924</v>
      </c>
      <c r="I38" s="19">
        <f t="shared" si="16"/>
        <v>30912680.53287077</v>
      </c>
      <c r="J38" s="19">
        <f t="shared" si="17"/>
        <v>1112856499.1833479</v>
      </c>
      <c r="K38" s="19">
        <f t="shared" si="11"/>
        <v>1143769179.7162187</v>
      </c>
      <c r="L38" s="20">
        <f t="shared" si="6"/>
        <v>2.2920979384832227</v>
      </c>
      <c r="M38" s="21">
        <f t="shared" si="7"/>
        <v>1.2420979384832227</v>
      </c>
      <c r="N38" s="19">
        <f t="shared" si="18"/>
        <v>0</v>
      </c>
      <c r="O38" s="19">
        <f t="shared" si="19"/>
        <v>0</v>
      </c>
      <c r="P38" s="19"/>
    </row>
    <row r="39" spans="1:16">
      <c r="D39" s="19">
        <f t="shared" si="10"/>
        <v>37</v>
      </c>
      <c r="E39" s="19">
        <f t="shared" si="13"/>
        <v>10778515.990559693</v>
      </c>
      <c r="F39" s="23">
        <f t="shared" si="12"/>
        <v>538925799.52798462</v>
      </c>
      <c r="G39" s="19">
        <f t="shared" si="14"/>
        <v>34003948.586157843</v>
      </c>
      <c r="H39" s="19">
        <f t="shared" si="15"/>
        <v>85009871.465394616</v>
      </c>
      <c r="I39" s="19">
        <f t="shared" si="16"/>
        <v>34003948.586157851</v>
      </c>
      <c r="J39" s="19">
        <f t="shared" si="17"/>
        <v>1258146097.6878407</v>
      </c>
      <c r="K39" s="19">
        <f t="shared" si="11"/>
        <v>1292150046.2739985</v>
      </c>
      <c r="L39" s="20">
        <f t="shared" si="6"/>
        <v>2.3976399857006689</v>
      </c>
      <c r="M39" s="21">
        <f t="shared" si="7"/>
        <v>1.3476399857006689</v>
      </c>
      <c r="N39" s="19">
        <f t="shared" si="18"/>
        <v>0</v>
      </c>
      <c r="O39" s="19">
        <f t="shared" si="19"/>
        <v>0</v>
      </c>
      <c r="P39" s="19"/>
    </row>
    <row r="40" spans="1:16">
      <c r="D40" s="19">
        <f t="shared" si="10"/>
        <v>38</v>
      </c>
      <c r="E40" s="19">
        <f t="shared" si="13"/>
        <v>11640797.26980447</v>
      </c>
      <c r="F40" s="23">
        <f t="shared" si="12"/>
        <v>582039863.49022353</v>
      </c>
      <c r="G40" s="19">
        <f t="shared" si="14"/>
        <v>37404343.444773629</v>
      </c>
      <c r="H40" s="19">
        <f t="shared" si="15"/>
        <v>93510858.611934081</v>
      </c>
      <c r="I40" s="19">
        <f t="shared" si="16"/>
        <v>37404343.444773637</v>
      </c>
      <c r="J40" s="19">
        <f t="shared" si="17"/>
        <v>1421365050.9013987</v>
      </c>
      <c r="K40" s="19">
        <f t="shared" si="11"/>
        <v>1458769394.3461723</v>
      </c>
      <c r="L40" s="20">
        <f t="shared" si="6"/>
        <v>2.5063049558128334</v>
      </c>
      <c r="M40" s="21">
        <f t="shared" si="7"/>
        <v>1.4563049558128334</v>
      </c>
      <c r="N40" s="19">
        <f t="shared" si="18"/>
        <v>0</v>
      </c>
      <c r="O40" s="19">
        <f t="shared" si="19"/>
        <v>0</v>
      </c>
      <c r="P40" s="19"/>
    </row>
    <row r="41" spans="1:16">
      <c r="D41" s="19">
        <f t="shared" si="10"/>
        <v>39</v>
      </c>
      <c r="E41" s="19">
        <f t="shared" si="13"/>
        <v>12572061.051388828</v>
      </c>
      <c r="F41" s="23">
        <f t="shared" si="12"/>
        <v>628603052.56944144</v>
      </c>
      <c r="G41" s="19">
        <f t="shared" si="14"/>
        <v>41144777.789250992</v>
      </c>
      <c r="H41" s="19">
        <f t="shared" si="15"/>
        <v>102861944.4731275</v>
      </c>
      <c r="I41" s="19">
        <f t="shared" si="16"/>
        <v>41144777.789251</v>
      </c>
      <c r="J41" s="19">
        <f t="shared" si="17"/>
        <v>1604646333.7807899</v>
      </c>
      <c r="K41" s="19">
        <f t="shared" si="11"/>
        <v>1645791111.5700409</v>
      </c>
      <c r="L41" s="20">
        <f t="shared" si="6"/>
        <v>2.618172318512932</v>
      </c>
      <c r="M41" s="21">
        <f t="shared" si="7"/>
        <v>1.5681723185129319</v>
      </c>
      <c r="N41" s="19">
        <f t="shared" si="18"/>
        <v>0</v>
      </c>
      <c r="O41" s="19">
        <f t="shared" si="19"/>
        <v>0</v>
      </c>
      <c r="P41" s="19"/>
    </row>
    <row r="42" spans="1:16">
      <c r="D42" s="19">
        <f t="shared" si="10"/>
        <v>40</v>
      </c>
      <c r="E42" s="19">
        <f t="shared" si="13"/>
        <v>13577825.935499934</v>
      </c>
      <c r="F42" s="23">
        <f t="shared" si="12"/>
        <v>678891296.77499676</v>
      </c>
      <c r="G42" s="19">
        <f t="shared" si="14"/>
        <v>45259255.568176098</v>
      </c>
      <c r="H42" s="19">
        <f t="shared" si="15"/>
        <v>113148138.92044026</v>
      </c>
      <c r="I42" s="19">
        <f t="shared" si="16"/>
        <v>45259255.568176106</v>
      </c>
      <c r="J42" s="19">
        <f t="shared" si="17"/>
        <v>1810370222.7270451</v>
      </c>
      <c r="K42" s="19">
        <f t="shared" si="11"/>
        <v>1855629478.2952211</v>
      </c>
      <c r="L42" s="20">
        <f t="shared" si="6"/>
        <v>2.7333234158549358</v>
      </c>
      <c r="M42" s="21">
        <f t="shared" si="7"/>
        <v>1.6833234158549357</v>
      </c>
      <c r="N42" s="19">
        <f t="shared" si="18"/>
        <v>0</v>
      </c>
      <c r="O42" s="19">
        <f t="shared" si="19"/>
        <v>0</v>
      </c>
      <c r="P42" s="19"/>
    </row>
    <row r="43" spans="1:16">
      <c r="D43" s="19">
        <f t="shared" si="10"/>
        <v>41</v>
      </c>
      <c r="E43" s="19">
        <f t="shared" si="13"/>
        <v>14664052.010339931</v>
      </c>
      <c r="F43" s="23">
        <f t="shared" si="12"/>
        <v>733202600.5169965</v>
      </c>
      <c r="G43" s="19">
        <f t="shared" si="14"/>
        <v>49785181.124993712</v>
      </c>
      <c r="H43" s="19">
        <f t="shared" si="15"/>
        <v>124462952.81248429</v>
      </c>
      <c r="I43" s="19">
        <f t="shared" si="16"/>
        <v>49785181.124993719</v>
      </c>
      <c r="J43" s="19">
        <f t="shared" si="17"/>
        <v>2041192426.1247435</v>
      </c>
      <c r="K43" s="19">
        <f t="shared" si="11"/>
        <v>2090977607.2497373</v>
      </c>
      <c r="L43" s="20">
        <f t="shared" si="6"/>
        <v>2.8518415043472913</v>
      </c>
      <c r="M43" s="21">
        <f t="shared" si="7"/>
        <v>1.8018415043472913</v>
      </c>
      <c r="N43" s="19">
        <f t="shared" si="18"/>
        <v>0</v>
      </c>
      <c r="O43" s="19">
        <f t="shared" si="19"/>
        <v>0</v>
      </c>
      <c r="P43" s="19"/>
    </row>
    <row r="44" spans="1:16">
      <c r="D44" s="19">
        <f t="shared" si="10"/>
        <v>42</v>
      </c>
      <c r="E44" s="19">
        <f t="shared" si="13"/>
        <v>15837176.171167126</v>
      </c>
      <c r="F44" s="23">
        <f t="shared" si="12"/>
        <v>791858808.55835629</v>
      </c>
      <c r="G44" s="19">
        <f t="shared" si="14"/>
        <v>54763699.23749309</v>
      </c>
      <c r="H44" s="19">
        <f t="shared" si="15"/>
        <v>136909248.09373274</v>
      </c>
      <c r="I44" s="19">
        <f t="shared" si="16"/>
        <v>54763699.237493098</v>
      </c>
      <c r="J44" s="19">
        <f t="shared" si="17"/>
        <v>2300075367.9747109</v>
      </c>
      <c r="K44" s="19">
        <f t="shared" si="11"/>
        <v>2354839067.212204</v>
      </c>
      <c r="L44" s="20">
        <f t="shared" si="6"/>
        <v>2.9738117979635548</v>
      </c>
      <c r="M44" s="21">
        <f t="shared" si="7"/>
        <v>1.9238117979635547</v>
      </c>
      <c r="N44" s="19">
        <f t="shared" si="18"/>
        <v>0</v>
      </c>
      <c r="O44" s="19">
        <f t="shared" si="19"/>
        <v>0</v>
      </c>
      <c r="P44" s="19"/>
    </row>
    <row r="45" spans="1:16">
      <c r="D45" s="19">
        <f t="shared" si="10"/>
        <v>43</v>
      </c>
      <c r="E45" s="19">
        <f t="shared" si="13"/>
        <v>17104150.264860496</v>
      </c>
      <c r="F45" s="23">
        <f t="shared" si="12"/>
        <v>855207513.24302483</v>
      </c>
      <c r="G45" s="19">
        <f t="shared" si="14"/>
        <v>60240069.161242403</v>
      </c>
      <c r="H45" s="19">
        <f t="shared" si="15"/>
        <v>150600172.90310603</v>
      </c>
      <c r="I45" s="19">
        <f t="shared" si="16"/>
        <v>60240069.161242418</v>
      </c>
      <c r="J45" s="19">
        <f t="shared" si="17"/>
        <v>2590322973.9334249</v>
      </c>
      <c r="K45" s="19">
        <f t="shared" si="11"/>
        <v>2650563043.0946674</v>
      </c>
      <c r="L45" s="20">
        <f t="shared" si="6"/>
        <v>3.0993215120894937</v>
      </c>
      <c r="M45" s="21">
        <f t="shared" si="7"/>
        <v>2.0493215120894934</v>
      </c>
      <c r="N45" s="19">
        <f t="shared" si="18"/>
        <v>0</v>
      </c>
      <c r="O45" s="19">
        <f t="shared" si="19"/>
        <v>0</v>
      </c>
      <c r="P45" s="19"/>
    </row>
    <row r="46" spans="1:16">
      <c r="D46" s="19">
        <f t="shared" si="10"/>
        <v>44</v>
      </c>
      <c r="E46" s="19">
        <f t="shared" si="13"/>
        <v>18472482.286049336</v>
      </c>
      <c r="F46" s="23">
        <f t="shared" si="12"/>
        <v>923624114.30246687</v>
      </c>
      <c r="G46" s="19">
        <f t="shared" si="14"/>
        <v>66264076.07736665</v>
      </c>
      <c r="H46" s="19">
        <f t="shared" si="15"/>
        <v>165660190.19341666</v>
      </c>
      <c r="I46" s="19">
        <f t="shared" si="16"/>
        <v>66264076.077366665</v>
      </c>
      <c r="J46" s="19">
        <f t="shared" si="17"/>
        <v>2915619347.4041343</v>
      </c>
      <c r="K46" s="19">
        <f t="shared" si="11"/>
        <v>2981883423.4815011</v>
      </c>
      <c r="L46" s="20">
        <f t="shared" si="6"/>
        <v>3.2284599084265562</v>
      </c>
      <c r="M46" s="21">
        <f t="shared" si="7"/>
        <v>2.1784599084265563</v>
      </c>
      <c r="N46" s="19">
        <f t="shared" si="18"/>
        <v>0</v>
      </c>
      <c r="O46" s="19">
        <f t="shared" si="19"/>
        <v>0</v>
      </c>
      <c r="P46" s="19"/>
    </row>
    <row r="47" spans="1:16">
      <c r="D47" s="19">
        <f t="shared" si="10"/>
        <v>45</v>
      </c>
      <c r="E47" s="19">
        <f t="shared" si="13"/>
        <v>19950280.868933283</v>
      </c>
      <c r="F47" s="23">
        <f t="shared" si="12"/>
        <v>997514043.44666409</v>
      </c>
      <c r="G47" s="19">
        <f t="shared" si="14"/>
        <v>72890483.685103327</v>
      </c>
      <c r="H47" s="19">
        <f t="shared" si="15"/>
        <v>182226209.21275833</v>
      </c>
      <c r="I47" s="19">
        <f t="shared" si="16"/>
        <v>72890483.685103342</v>
      </c>
      <c r="J47" s="19">
        <f t="shared" si="17"/>
        <v>3280071765.8296514</v>
      </c>
      <c r="K47" s="19">
        <f t="shared" si="11"/>
        <v>3352962249.5147548</v>
      </c>
      <c r="L47" s="20">
        <f t="shared" si="6"/>
        <v>3.3613183408720939</v>
      </c>
      <c r="M47" s="21">
        <f t="shared" si="7"/>
        <v>2.3113183408720941</v>
      </c>
      <c r="N47" s="19">
        <f t="shared" si="18"/>
        <v>0</v>
      </c>
      <c r="O47" s="19">
        <f t="shared" si="19"/>
        <v>0</v>
      </c>
      <c r="P47" s="19"/>
    </row>
    <row r="48" spans="1:16">
      <c r="D48" s="19">
        <f t="shared" si="10"/>
        <v>46</v>
      </c>
      <c r="E48" s="19">
        <f t="shared" si="13"/>
        <v>21546303.338447947</v>
      </c>
      <c r="F48" s="23">
        <f t="shared" si="12"/>
        <v>1077315166.9223974</v>
      </c>
      <c r="G48" s="19">
        <f t="shared" si="14"/>
        <v>80179532.053613663</v>
      </c>
      <c r="H48" s="19">
        <f t="shared" si="15"/>
        <v>200448830.13403419</v>
      </c>
      <c r="I48" s="19">
        <f t="shared" si="16"/>
        <v>80179532.053613678</v>
      </c>
      <c r="J48" s="19">
        <f t="shared" si="17"/>
        <v>3688258474.4662304</v>
      </c>
      <c r="K48" s="19">
        <f t="shared" si="11"/>
        <v>3768438006.5198441</v>
      </c>
      <c r="L48" s="20">
        <f t="shared" si="6"/>
        <v>3.4979903023970862</v>
      </c>
      <c r="M48" s="21">
        <f t="shared" si="7"/>
        <v>2.4479903023970859</v>
      </c>
      <c r="N48" s="19">
        <f t="shared" si="18"/>
        <v>0</v>
      </c>
      <c r="O48" s="19">
        <f t="shared" si="19"/>
        <v>0</v>
      </c>
      <c r="P48" s="19"/>
    </row>
    <row r="49" spans="4:16">
      <c r="D49" s="19">
        <f t="shared" si="10"/>
        <v>47</v>
      </c>
      <c r="E49" s="19">
        <f t="shared" si="13"/>
        <v>23270007.605523784</v>
      </c>
      <c r="F49" s="23">
        <f t="shared" si="12"/>
        <v>1163500380.2761891</v>
      </c>
      <c r="G49" s="19">
        <f t="shared" si="14"/>
        <v>88197485.258975029</v>
      </c>
      <c r="H49" s="19">
        <f t="shared" si="15"/>
        <v>220493713.14743763</v>
      </c>
      <c r="I49" s="19">
        <f t="shared" si="16"/>
        <v>88197485.258975059</v>
      </c>
      <c r="J49" s="19">
        <f t="shared" si="17"/>
        <v>4145281807.1718287</v>
      </c>
      <c r="K49" s="19">
        <f t="shared" si="11"/>
        <v>4233479292.4308038</v>
      </c>
      <c r="L49" s="20">
        <f t="shared" si="6"/>
        <v>3.638571472942596</v>
      </c>
      <c r="M49" s="21">
        <f t="shared" si="7"/>
        <v>2.5885714729425962</v>
      </c>
      <c r="N49" s="19">
        <f t="shared" si="18"/>
        <v>0</v>
      </c>
      <c r="O49" s="19">
        <f t="shared" si="19"/>
        <v>0</v>
      </c>
      <c r="P49" s="19"/>
    </row>
    <row r="50" spans="4:16">
      <c r="D50" s="19">
        <f t="shared" si="10"/>
        <v>48</v>
      </c>
      <c r="E50" s="19">
        <f t="shared" si="13"/>
        <v>25131608.213965688</v>
      </c>
      <c r="F50" s="23">
        <f t="shared" si="12"/>
        <v>1256580410.6982844</v>
      </c>
      <c r="G50" s="19">
        <f t="shared" si="14"/>
        <v>97017233.784872547</v>
      </c>
      <c r="H50" s="19">
        <f t="shared" si="15"/>
        <v>242543084.46218142</v>
      </c>
      <c r="I50" s="19">
        <f t="shared" si="16"/>
        <v>97017233.784872577</v>
      </c>
      <c r="J50" s="19">
        <f t="shared" si="17"/>
        <v>4656827221.6738853</v>
      </c>
      <c r="K50" s="19">
        <f t="shared" si="11"/>
        <v>4753844455.4587584</v>
      </c>
      <c r="L50" s="20">
        <f t="shared" si="6"/>
        <v>3.7831597683565965</v>
      </c>
      <c r="M50" s="21">
        <f t="shared" si="7"/>
        <v>2.7331597683565967</v>
      </c>
      <c r="N50" s="19">
        <f t="shared" si="18"/>
        <v>0</v>
      </c>
      <c r="O50" s="19">
        <f t="shared" si="19"/>
        <v>0</v>
      </c>
      <c r="P50" s="19"/>
    </row>
    <row r="51" spans="4:16">
      <c r="D51" s="19">
        <f t="shared" si="10"/>
        <v>49</v>
      </c>
      <c r="E51" s="19">
        <f t="shared" si="13"/>
        <v>27142136.871082943</v>
      </c>
      <c r="F51" s="23">
        <f t="shared" si="12"/>
        <v>1357106843.5541472</v>
      </c>
      <c r="G51" s="19">
        <f t="shared" si="14"/>
        <v>106718957.16335981</v>
      </c>
      <c r="H51" s="19">
        <f t="shared" si="15"/>
        <v>266797392.90839958</v>
      </c>
      <c r="I51" s="19">
        <f t="shared" si="16"/>
        <v>106718957.16335984</v>
      </c>
      <c r="J51" s="19">
        <f t="shared" si="17"/>
        <v>5229228901.0046339</v>
      </c>
      <c r="K51" s="19">
        <f t="shared" si="11"/>
        <v>5335947858.1679935</v>
      </c>
      <c r="L51" s="20">
        <f t="shared" si="6"/>
        <v>3.9318553903932871</v>
      </c>
      <c r="M51" s="21">
        <f t="shared" si="7"/>
        <v>2.8818553903932873</v>
      </c>
      <c r="N51" s="19">
        <f t="shared" si="18"/>
        <v>0</v>
      </c>
      <c r="O51" s="19">
        <f t="shared" si="19"/>
        <v>0</v>
      </c>
      <c r="P51" s="19"/>
    </row>
    <row r="52" spans="4:16">
      <c r="D52" s="19">
        <f t="shared" si="10"/>
        <v>50</v>
      </c>
      <c r="E52" s="19">
        <f t="shared" si="13"/>
        <v>29313507.820769582</v>
      </c>
      <c r="F52" s="23">
        <f t="shared" si="12"/>
        <v>1465675391.0384791</v>
      </c>
      <c r="G52" s="19">
        <f t="shared" si="14"/>
        <v>117390852.8796958</v>
      </c>
      <c r="H52" s="19">
        <f t="shared" si="15"/>
        <v>293477132.19923955</v>
      </c>
      <c r="I52" s="19">
        <f t="shared" si="16"/>
        <v>117390852.87969583</v>
      </c>
      <c r="J52" s="19">
        <f t="shared" si="17"/>
        <v>5869542643.9847937</v>
      </c>
      <c r="K52" s="19">
        <f t="shared" si="11"/>
        <v>5986933496.8644896</v>
      </c>
      <c r="L52" s="20">
        <f t="shared" si="6"/>
        <v>4.0847608777974713</v>
      </c>
      <c r="M52" s="21">
        <f t="shared" si="7"/>
        <v>3.0347608777974715</v>
      </c>
      <c r="N52" s="19">
        <f t="shared" si="18"/>
        <v>0</v>
      </c>
      <c r="O52" s="19">
        <f t="shared" si="19"/>
        <v>0</v>
      </c>
      <c r="P52" s="19"/>
    </row>
    <row r="53" spans="4:16">
      <c r="D53" s="19">
        <f t="shared" si="10"/>
        <v>51</v>
      </c>
      <c r="E53" s="19">
        <f t="shared" si="13"/>
        <v>31658588.446431149</v>
      </c>
      <c r="F53" s="23">
        <f t="shared" si="12"/>
        <v>1582929422.3215575</v>
      </c>
      <c r="G53" s="19">
        <f t="shared" si="14"/>
        <v>129129938.16766539</v>
      </c>
      <c r="H53" s="19">
        <f t="shared" si="15"/>
        <v>322824845.41916353</v>
      </c>
      <c r="I53" s="19">
        <f t="shared" si="16"/>
        <v>129129938.16766542</v>
      </c>
      <c r="J53" s="19">
        <f t="shared" si="17"/>
        <v>6585626846.5509386</v>
      </c>
      <c r="K53" s="19">
        <f t="shared" si="11"/>
        <v>6714756784.7186041</v>
      </c>
      <c r="L53" s="20">
        <f t="shared" si="6"/>
        <v>4.2419811584970102</v>
      </c>
      <c r="M53" s="21">
        <f t="shared" si="7"/>
        <v>3.1919811584970104</v>
      </c>
      <c r="N53" s="19">
        <f t="shared" si="18"/>
        <v>0</v>
      </c>
      <c r="O53" s="19">
        <f t="shared" si="19"/>
        <v>0</v>
      </c>
      <c r="P53" s="19"/>
    </row>
    <row r="54" spans="4:16">
      <c r="D54" s="19">
        <f t="shared" si="10"/>
        <v>52</v>
      </c>
      <c r="E54" s="19">
        <f t="shared" si="13"/>
        <v>34191275.522145644</v>
      </c>
      <c r="F54" s="23">
        <f t="shared" si="12"/>
        <v>1709563776.1072822</v>
      </c>
      <c r="G54" s="19">
        <f t="shared" si="14"/>
        <v>142042931.98443195</v>
      </c>
      <c r="H54" s="19">
        <f t="shared" si="15"/>
        <v>355107329.9610799</v>
      </c>
      <c r="I54" s="19">
        <f t="shared" si="16"/>
        <v>142042931.98443195</v>
      </c>
      <c r="J54" s="19">
        <f t="shared" si="17"/>
        <v>7386232463.190465</v>
      </c>
      <c r="K54" s="19">
        <f t="shared" si="11"/>
        <v>7528275395.1748972</v>
      </c>
      <c r="L54" s="20">
        <f t="shared" si="6"/>
        <v>4.4036236029269178</v>
      </c>
      <c r="M54" s="21">
        <f t="shared" si="7"/>
        <v>3.353623602926918</v>
      </c>
      <c r="N54" s="19">
        <f t="shared" si="18"/>
        <v>0</v>
      </c>
      <c r="O54" s="19">
        <f t="shared" si="19"/>
        <v>0</v>
      </c>
      <c r="P54" s="19"/>
    </row>
    <row r="55" spans="4:16">
      <c r="D55" s="19">
        <f t="shared" si="10"/>
        <v>53</v>
      </c>
      <c r="E55" s="19">
        <f t="shared" si="13"/>
        <v>36926577.563917294</v>
      </c>
      <c r="F55" s="23">
        <f t="shared" si="12"/>
        <v>1846328878.1958647</v>
      </c>
      <c r="G55" s="19">
        <f t="shared" si="14"/>
        <v>156247225.18287516</v>
      </c>
      <c r="H55" s="19">
        <f t="shared" si="15"/>
        <v>390618062.95718789</v>
      </c>
      <c r="I55" s="19">
        <f t="shared" si="16"/>
        <v>156247225.18287516</v>
      </c>
      <c r="J55" s="19">
        <f t="shared" si="17"/>
        <v>8281102934.6923866</v>
      </c>
      <c r="K55" s="19">
        <f t="shared" si="11"/>
        <v>8437350159.8752613</v>
      </c>
      <c r="L55" s="20">
        <f t="shared" si="6"/>
        <v>4.5697980785090655</v>
      </c>
      <c r="M55" s="21">
        <f t="shared" si="7"/>
        <v>3.5197980785090657</v>
      </c>
      <c r="N55" s="19">
        <f t="shared" si="18"/>
        <v>0</v>
      </c>
      <c r="O55" s="19">
        <f t="shared" si="19"/>
        <v>0</v>
      </c>
      <c r="P55" s="19"/>
    </row>
    <row r="56" spans="4:16">
      <c r="D56" s="19">
        <f t="shared" si="10"/>
        <v>54</v>
      </c>
      <c r="E56" s="19">
        <f t="shared" si="13"/>
        <v>39880703.769030683</v>
      </c>
      <c r="F56" s="23">
        <f t="shared" si="12"/>
        <v>1994035188.451534</v>
      </c>
      <c r="G56" s="19">
        <f t="shared" si="14"/>
        <v>171871947.7011627</v>
      </c>
      <c r="H56" s="19">
        <f t="shared" si="15"/>
        <v>429679869.25290674</v>
      </c>
      <c r="I56" s="19">
        <f t="shared" si="16"/>
        <v>171871947.7011627</v>
      </c>
      <c r="J56" s="19">
        <f t="shared" si="17"/>
        <v>9281085175.8627892</v>
      </c>
      <c r="K56" s="19">
        <f t="shared" si="11"/>
        <v>9452957123.5639515</v>
      </c>
      <c r="L56" s="20">
        <f t="shared" si="6"/>
        <v>4.7406170053120453</v>
      </c>
      <c r="M56" s="21">
        <f t="shared" si="7"/>
        <v>3.6906170053120455</v>
      </c>
      <c r="N56" s="19">
        <f t="shared" si="18"/>
        <v>0</v>
      </c>
      <c r="O56" s="19">
        <f t="shared" si="19"/>
        <v>0</v>
      </c>
      <c r="P56" s="19"/>
    </row>
    <row r="57" spans="4:16">
      <c r="D57" s="19">
        <f t="shared" si="10"/>
        <v>55</v>
      </c>
      <c r="E57" s="19">
        <f t="shared" si="13"/>
        <v>43071160.070553139</v>
      </c>
      <c r="F57" s="23">
        <f t="shared" si="12"/>
        <v>2153558003.527657</v>
      </c>
      <c r="G57" s="19">
        <f t="shared" si="14"/>
        <v>189059142.471279</v>
      </c>
      <c r="H57" s="19">
        <f t="shared" si="15"/>
        <v>472647856.17819744</v>
      </c>
      <c r="I57" s="19">
        <f t="shared" si="16"/>
        <v>189059142.471279</v>
      </c>
      <c r="J57" s="19">
        <f t="shared" si="17"/>
        <v>10398252835.920347</v>
      </c>
      <c r="K57" s="19">
        <f t="shared" si="11"/>
        <v>10587311978.391626</v>
      </c>
      <c r="L57" s="20">
        <f t="shared" si="6"/>
        <v>4.9161954129161947</v>
      </c>
      <c r="M57" s="21">
        <f t="shared" si="7"/>
        <v>3.8661954129161948</v>
      </c>
      <c r="N57" s="19">
        <f t="shared" si="18"/>
        <v>0</v>
      </c>
      <c r="O57" s="19">
        <f t="shared" si="19"/>
        <v>0</v>
      </c>
      <c r="P57" s="19"/>
    </row>
    <row r="58" spans="4:16">
      <c r="D58" s="19">
        <f t="shared" si="10"/>
        <v>56</v>
      </c>
      <c r="E58" s="19">
        <f t="shared" si="13"/>
        <v>46516852.87619739</v>
      </c>
      <c r="F58" s="23">
        <f t="shared" si="12"/>
        <v>2325842643.8098693</v>
      </c>
      <c r="G58" s="19">
        <f t="shared" si="14"/>
        <v>207965056.71840692</v>
      </c>
      <c r="H58" s="19">
        <f t="shared" si="15"/>
        <v>519912641.79601723</v>
      </c>
      <c r="I58" s="19">
        <f t="shared" si="16"/>
        <v>207965056.71840692</v>
      </c>
      <c r="J58" s="19">
        <f t="shared" si="17"/>
        <v>11646043176.230789</v>
      </c>
      <c r="K58" s="19">
        <f t="shared" si="11"/>
        <v>11854008232.949196</v>
      </c>
      <c r="L58" s="20">
        <f t="shared" si="6"/>
        <v>5.0966509985093493</v>
      </c>
      <c r="M58" s="21">
        <f t="shared" si="7"/>
        <v>4.0466509985093495</v>
      </c>
      <c r="N58" s="19">
        <f t="shared" si="18"/>
        <v>0</v>
      </c>
      <c r="O58" s="19">
        <f t="shared" si="19"/>
        <v>0</v>
      </c>
      <c r="P58" s="19"/>
    </row>
    <row r="59" spans="4:16">
      <c r="D59" s="19">
        <f t="shared" si="10"/>
        <v>57</v>
      </c>
      <c r="E59" s="19">
        <f t="shared" si="13"/>
        <v>50238201.106293187</v>
      </c>
      <c r="F59" s="23">
        <f t="shared" si="12"/>
        <v>2511910055.3146591</v>
      </c>
      <c r="G59" s="19">
        <f t="shared" si="14"/>
        <v>228761562.39024761</v>
      </c>
      <c r="H59" s="19">
        <f t="shared" si="15"/>
        <v>571903905.97561896</v>
      </c>
      <c r="I59" s="19">
        <f t="shared" si="16"/>
        <v>228761562.39024758</v>
      </c>
      <c r="J59" s="19">
        <f t="shared" si="17"/>
        <v>13039409056.244116</v>
      </c>
      <c r="K59" s="19">
        <f t="shared" si="11"/>
        <v>13268170618.634363</v>
      </c>
      <c r="L59" s="20">
        <f t="shared" si="6"/>
        <v>5.2821041862393843</v>
      </c>
      <c r="M59" s="21">
        <f t="shared" si="7"/>
        <v>4.2321041862393844</v>
      </c>
      <c r="N59" s="19">
        <f t="shared" si="18"/>
        <v>0</v>
      </c>
      <c r="O59" s="19">
        <f t="shared" si="19"/>
        <v>0</v>
      </c>
      <c r="P59" s="19"/>
    </row>
    <row r="60" spans="4:16">
      <c r="D60" s="19">
        <f t="shared" si="10"/>
        <v>58</v>
      </c>
      <c r="E60" s="19">
        <f t="shared" si="13"/>
        <v>54257257.194796644</v>
      </c>
      <c r="F60" s="23">
        <f t="shared" si="12"/>
        <v>2712862859.7398324</v>
      </c>
      <c r="G60" s="19">
        <f t="shared" si="14"/>
        <v>251637718.6292724</v>
      </c>
      <c r="H60" s="19">
        <f t="shared" si="15"/>
        <v>629094296.57318091</v>
      </c>
      <c r="I60" s="19">
        <f t="shared" si="16"/>
        <v>251637718.62927237</v>
      </c>
      <c r="J60" s="19">
        <f t="shared" si="17"/>
        <v>14594987680.497801</v>
      </c>
      <c r="K60" s="19">
        <f t="shared" si="11"/>
        <v>14846625399.127073</v>
      </c>
      <c r="L60" s="20">
        <f t="shared" si="6"/>
        <v>5.4726781878501916</v>
      </c>
      <c r="M60" s="21">
        <f t="shared" si="7"/>
        <v>4.4226781878501917</v>
      </c>
      <c r="N60" s="19">
        <f t="shared" si="18"/>
        <v>0</v>
      </c>
      <c r="O60" s="19">
        <f t="shared" si="19"/>
        <v>0</v>
      </c>
      <c r="P60" s="19"/>
    </row>
    <row r="61" spans="4:16">
      <c r="D61" s="19">
        <f t="shared" si="10"/>
        <v>59</v>
      </c>
      <c r="E61" s="19">
        <f t="shared" si="13"/>
        <v>58597837.770380378</v>
      </c>
      <c r="F61" s="23">
        <f t="shared" si="12"/>
        <v>2929891888.5190191</v>
      </c>
      <c r="G61" s="19">
        <f t="shared" si="14"/>
        <v>276801490.49219966</v>
      </c>
      <c r="H61" s="19">
        <f t="shared" si="15"/>
        <v>692003726.23049903</v>
      </c>
      <c r="I61" s="19">
        <f t="shared" si="16"/>
        <v>276801490.4921996</v>
      </c>
      <c r="J61" s="19">
        <f t="shared" si="17"/>
        <v>16331287939.039782</v>
      </c>
      <c r="K61" s="19">
        <f t="shared" si="11"/>
        <v>16608089429.531981</v>
      </c>
      <c r="L61" s="20">
        <f t="shared" si="6"/>
        <v>5.668499064628258</v>
      </c>
      <c r="M61" s="21">
        <f t="shared" si="7"/>
        <v>4.6184990646282582</v>
      </c>
      <c r="N61" s="19">
        <f t="shared" si="18"/>
        <v>0</v>
      </c>
      <c r="O61" s="19">
        <f t="shared" si="19"/>
        <v>0</v>
      </c>
      <c r="P61" s="19"/>
    </row>
    <row r="62" spans="4:16">
      <c r="D62" s="19">
        <f t="shared" si="10"/>
        <v>60</v>
      </c>
      <c r="E62" s="19">
        <f t="shared" si="13"/>
        <v>63285664.792010814</v>
      </c>
      <c r="F62" s="23">
        <f t="shared" si="12"/>
        <v>3164283239.6005406</v>
      </c>
      <c r="G62" s="19">
        <f t="shared" si="14"/>
        <v>304481639.54141963</v>
      </c>
      <c r="H62" s="19">
        <f t="shared" si="15"/>
        <v>761204098.853549</v>
      </c>
      <c r="I62" s="19">
        <f t="shared" si="16"/>
        <v>304481639.54141963</v>
      </c>
      <c r="J62" s="19">
        <f t="shared" si="17"/>
        <v>18268898372.48518</v>
      </c>
      <c r="K62" s="19">
        <f t="shared" si="11"/>
        <v>18573380012.0266</v>
      </c>
      <c r="L62" s="20">
        <f t="shared" si="6"/>
        <v>5.8696957906875946</v>
      </c>
      <c r="M62" s="21">
        <f t="shared" si="7"/>
        <v>4.8196957906875948</v>
      </c>
      <c r="N62" s="19">
        <f t="shared" si="18"/>
        <v>0</v>
      </c>
      <c r="O62" s="19">
        <f t="shared" si="19"/>
        <v>0</v>
      </c>
      <c r="P62" s="19"/>
    </row>
    <row r="63" spans="4:16">
      <c r="D63" s="19">
        <f t="shared" si="10"/>
        <v>61</v>
      </c>
      <c r="E63" s="19">
        <f t="shared" si="13"/>
        <v>68348517.975371689</v>
      </c>
      <c r="F63" s="23">
        <f t="shared" si="12"/>
        <v>3417425898.7685843</v>
      </c>
      <c r="G63" s="19">
        <f t="shared" si="14"/>
        <v>334929803.4955616</v>
      </c>
      <c r="H63" s="19">
        <f t="shared" si="15"/>
        <v>837324508.738904</v>
      </c>
      <c r="I63" s="19">
        <f t="shared" si="16"/>
        <v>334929803.4955616</v>
      </c>
      <c r="J63" s="19">
        <f t="shared" si="17"/>
        <v>20430718013.229263</v>
      </c>
      <c r="K63" s="19">
        <f t="shared" si="11"/>
        <v>20765647816.724823</v>
      </c>
      <c r="L63" s="20">
        <f t="shared" si="6"/>
        <v>6.0764003176213413</v>
      </c>
      <c r="M63" s="21">
        <f t="shared" si="7"/>
        <v>5.0264003176213414</v>
      </c>
      <c r="N63" s="19">
        <f t="shared" si="18"/>
        <v>0</v>
      </c>
      <c r="O63" s="19">
        <f t="shared" si="19"/>
        <v>0</v>
      </c>
      <c r="P63" s="19"/>
    </row>
    <row r="64" spans="4:16">
      <c r="D64" s="19">
        <f t="shared" si="10"/>
        <v>62</v>
      </c>
      <c r="E64" s="19">
        <f t="shared" si="13"/>
        <v>73816399.413401425</v>
      </c>
      <c r="F64" s="23">
        <f t="shared" si="12"/>
        <v>3690819970.6700711</v>
      </c>
      <c r="G64" s="19">
        <f t="shared" si="14"/>
        <v>368422783.84511781</v>
      </c>
      <c r="H64" s="19">
        <f t="shared" si="15"/>
        <v>921056959.61279452</v>
      </c>
      <c r="I64" s="19">
        <f t="shared" si="16"/>
        <v>368422783.84511781</v>
      </c>
      <c r="J64" s="19">
        <f t="shared" si="17"/>
        <v>22842212598.397312</v>
      </c>
      <c r="K64" s="19">
        <f t="shared" si="11"/>
        <v>23210635382.242432</v>
      </c>
      <c r="L64" s="20">
        <f t="shared" si="6"/>
        <v>6.2887476405489711</v>
      </c>
      <c r="M64" s="21">
        <f t="shared" si="7"/>
        <v>5.2387476405489712</v>
      </c>
      <c r="N64" s="19">
        <f t="shared" si="18"/>
        <v>0</v>
      </c>
      <c r="O64" s="19">
        <f t="shared" si="19"/>
        <v>0</v>
      </c>
      <c r="P64" s="19"/>
    </row>
    <row r="65" spans="4:16">
      <c r="D65" s="19">
        <f t="shared" si="10"/>
        <v>63</v>
      </c>
      <c r="E65" s="19">
        <f t="shared" si="13"/>
        <v>79721711.366473541</v>
      </c>
      <c r="F65" s="23">
        <f t="shared" si="12"/>
        <v>3986085568.3236771</v>
      </c>
      <c r="G65" s="19">
        <f t="shared" si="14"/>
        <v>405265062.22962964</v>
      </c>
      <c r="H65" s="19">
        <f t="shared" si="15"/>
        <v>1013162655.574074</v>
      </c>
      <c r="I65" s="19">
        <f t="shared" si="16"/>
        <v>405265062.22962964</v>
      </c>
      <c r="J65" s="19">
        <f t="shared" si="17"/>
        <v>25531698920.466675</v>
      </c>
      <c r="K65" s="19">
        <f t="shared" si="11"/>
        <v>25936963982.696304</v>
      </c>
      <c r="L65" s="20">
        <f t="shared" si="6"/>
        <v>6.5068758655885874</v>
      </c>
      <c r="M65" s="21">
        <f t="shared" si="7"/>
        <v>5.4568758655885876</v>
      </c>
      <c r="N65" s="19">
        <f t="shared" si="18"/>
        <v>0</v>
      </c>
      <c r="O65" s="19">
        <f t="shared" si="19"/>
        <v>0</v>
      </c>
      <c r="P65" s="19"/>
    </row>
    <row r="66" spans="4:16">
      <c r="D66" s="19">
        <f t="shared" si="10"/>
        <v>64</v>
      </c>
      <c r="E66" s="19">
        <f t="shared" si="13"/>
        <v>86099448.275791436</v>
      </c>
      <c r="F66" s="23">
        <f t="shared" ref="F66:F97" si="20">PV((1+ffret)/(1+inf)-1,y,-E66,,1)</f>
        <v>4304972413.7895718</v>
      </c>
      <c r="G66" s="19">
        <f t="shared" si="14"/>
        <v>445791568.45259261</v>
      </c>
      <c r="H66" s="19">
        <f t="shared" si="15"/>
        <v>1114478921.1314814</v>
      </c>
      <c r="I66" s="19">
        <f t="shared" si="16"/>
        <v>445791568.45259261</v>
      </c>
      <c r="J66" s="19">
        <f t="shared" si="17"/>
        <v>28530660380.965935</v>
      </c>
      <c r="K66" s="19">
        <f t="shared" si="11"/>
        <v>28976451949.418526</v>
      </c>
      <c r="L66" s="20">
        <f t="shared" si="6"/>
        <v>6.7309262787844899</v>
      </c>
      <c r="M66" s="21">
        <f t="shared" si="7"/>
        <v>5.6809262787844901</v>
      </c>
      <c r="N66" s="19">
        <f t="shared" si="18"/>
        <v>0</v>
      </c>
      <c r="O66" s="19">
        <f t="shared" si="19"/>
        <v>0</v>
      </c>
      <c r="P66" s="19"/>
    </row>
    <row r="67" spans="4:16">
      <c r="D67" s="19">
        <f t="shared" si="10"/>
        <v>65</v>
      </c>
      <c r="E67" s="19">
        <f t="shared" ref="E67:E102" si="21">E66*(1+inf)</f>
        <v>92987404.137854755</v>
      </c>
      <c r="F67" s="23">
        <f t="shared" si="20"/>
        <v>4649370206.8927374</v>
      </c>
      <c r="G67" s="19">
        <f t="shared" ref="G67:G102" si="22">G66*(1+aint)</f>
        <v>490370725.29785192</v>
      </c>
      <c r="H67" s="19">
        <f t="shared" ref="H67:H102" si="23">H66*(1+inc)</f>
        <v>1225926813.2446296</v>
      </c>
      <c r="I67" s="19">
        <f t="shared" ref="I67:I98" si="24">H67*invper</f>
        <v>490370725.29785186</v>
      </c>
      <c r="J67" s="19">
        <f t="shared" ref="J67:J98" si="25">I67+J66*(1+invint)</f>
        <v>31874097144.360382</v>
      </c>
      <c r="K67" s="19">
        <f t="shared" si="11"/>
        <v>32364467869.658234</v>
      </c>
      <c r="L67" s="20">
        <f t="shared" ref="L67:L102" si="26">K67/F67</f>
        <v>6.9610434165207131</v>
      </c>
      <c r="M67" s="21">
        <f t="shared" ref="M67:M102" si="27">ABS(105%-L67)</f>
        <v>5.9110434165207133</v>
      </c>
      <c r="N67" s="19">
        <f t="shared" ref="N67:N98" si="28">IF(M67=mincorp,D67,0)</f>
        <v>0</v>
      </c>
      <c r="O67" s="19">
        <f t="shared" ref="O67:O102" si="29">IF(M67=mincorp,K67,0)</f>
        <v>0</v>
      </c>
      <c r="P67" s="19"/>
    </row>
    <row r="68" spans="4:16">
      <c r="D68" s="19">
        <f t="shared" ref="D68:D102" si="30">D67+1</f>
        <v>66</v>
      </c>
      <c r="E68" s="19">
        <f t="shared" si="21"/>
        <v>100426396.46888314</v>
      </c>
      <c r="F68" s="23">
        <f t="shared" si="20"/>
        <v>5021319823.4441566</v>
      </c>
      <c r="G68" s="19">
        <f t="shared" si="22"/>
        <v>539407797.8276372</v>
      </c>
      <c r="H68" s="19">
        <f t="shared" si="23"/>
        <v>1348519494.5690928</v>
      </c>
      <c r="I68" s="19">
        <f t="shared" si="24"/>
        <v>539407797.82763708</v>
      </c>
      <c r="J68" s="19">
        <f t="shared" si="25"/>
        <v>35600914656.624062</v>
      </c>
      <c r="K68" s="19">
        <f t="shared" ref="K68:K102" si="31">G68+J68</f>
        <v>36140322454.451698</v>
      </c>
      <c r="L68" s="20">
        <f t="shared" si="26"/>
        <v>7.1973751374519717</v>
      </c>
      <c r="M68" s="21">
        <f t="shared" si="27"/>
        <v>6.1473751374519718</v>
      </c>
      <c r="N68" s="19">
        <f t="shared" si="28"/>
        <v>0</v>
      </c>
      <c r="O68" s="19">
        <f t="shared" si="29"/>
        <v>0</v>
      </c>
      <c r="P68" s="19"/>
    </row>
    <row r="69" spans="4:16">
      <c r="D69" s="19">
        <f t="shared" si="30"/>
        <v>67</v>
      </c>
      <c r="E69" s="19">
        <f t="shared" si="21"/>
        <v>108460508.1863938</v>
      </c>
      <c r="F69" s="23">
        <f t="shared" si="20"/>
        <v>5423025409.3196898</v>
      </c>
      <c r="G69" s="19">
        <f t="shared" si="22"/>
        <v>593348577.61040092</v>
      </c>
      <c r="H69" s="19">
        <f t="shared" si="23"/>
        <v>1483371444.0260022</v>
      </c>
      <c r="I69" s="19">
        <f t="shared" si="24"/>
        <v>593348577.61040092</v>
      </c>
      <c r="J69" s="19">
        <f t="shared" si="25"/>
        <v>39754354699.896866</v>
      </c>
      <c r="K69" s="19">
        <f t="shared" si="31"/>
        <v>40347703277.507263</v>
      </c>
      <c r="L69" s="20">
        <f t="shared" si="26"/>
        <v>7.4400726959840711</v>
      </c>
      <c r="M69" s="21">
        <f t="shared" si="27"/>
        <v>6.3900726959840712</v>
      </c>
      <c r="N69" s="19">
        <f t="shared" si="28"/>
        <v>0</v>
      </c>
      <c r="O69" s="19">
        <f t="shared" si="29"/>
        <v>0</v>
      </c>
      <c r="P69" s="19"/>
    </row>
    <row r="70" spans="4:16">
      <c r="D70" s="19">
        <f t="shared" si="30"/>
        <v>68</v>
      </c>
      <c r="E70" s="19">
        <f t="shared" si="21"/>
        <v>117137348.84130532</v>
      </c>
      <c r="F70" s="23">
        <f t="shared" si="20"/>
        <v>5856867442.0652657</v>
      </c>
      <c r="G70" s="19">
        <f t="shared" si="22"/>
        <v>652683435.37144101</v>
      </c>
      <c r="H70" s="19">
        <f t="shared" si="23"/>
        <v>1631708588.4286025</v>
      </c>
      <c r="I70" s="19">
        <f t="shared" si="24"/>
        <v>652683435.37144101</v>
      </c>
      <c r="J70" s="19">
        <f t="shared" si="25"/>
        <v>44382473605.258003</v>
      </c>
      <c r="K70" s="19">
        <f t="shared" si="31"/>
        <v>45035157040.629448</v>
      </c>
      <c r="L70" s="20">
        <f t="shared" si="26"/>
        <v>7.68929081733648</v>
      </c>
      <c r="M70" s="21">
        <f t="shared" si="27"/>
        <v>6.6392908173364802</v>
      </c>
      <c r="N70" s="19">
        <f t="shared" si="28"/>
        <v>0</v>
      </c>
      <c r="O70" s="19">
        <f t="shared" si="29"/>
        <v>0</v>
      </c>
      <c r="P70" s="19"/>
    </row>
    <row r="71" spans="4:16">
      <c r="D71" s="19">
        <f t="shared" si="30"/>
        <v>69</v>
      </c>
      <c r="E71" s="19">
        <f t="shared" si="21"/>
        <v>126508336.74860975</v>
      </c>
      <c r="F71" s="23">
        <f t="shared" si="20"/>
        <v>6325416837.4304876</v>
      </c>
      <c r="G71" s="19">
        <f t="shared" si="22"/>
        <v>717951778.90858519</v>
      </c>
      <c r="H71" s="19">
        <f t="shared" si="23"/>
        <v>1794879447.2714629</v>
      </c>
      <c r="I71" s="19">
        <f t="shared" si="24"/>
        <v>717951778.90858519</v>
      </c>
      <c r="J71" s="19">
        <f t="shared" si="25"/>
        <v>49538672744.69239</v>
      </c>
      <c r="K71" s="19">
        <f t="shared" si="31"/>
        <v>50256624523.600975</v>
      </c>
      <c r="L71" s="20">
        <f t="shared" si="26"/>
        <v>7.9451877742204626</v>
      </c>
      <c r="M71" s="21">
        <f t="shared" si="27"/>
        <v>6.8951877742204628</v>
      </c>
      <c r="N71" s="19">
        <f t="shared" si="28"/>
        <v>0</v>
      </c>
      <c r="O71" s="19">
        <f t="shared" si="29"/>
        <v>0</v>
      </c>
      <c r="P71" s="19"/>
    </row>
    <row r="72" spans="4:16">
      <c r="D72" s="19">
        <f t="shared" si="30"/>
        <v>70</v>
      </c>
      <c r="E72" s="19">
        <f t="shared" si="21"/>
        <v>136629003.68849853</v>
      </c>
      <c r="F72" s="23">
        <f t="shared" si="20"/>
        <v>6831450184.4249268</v>
      </c>
      <c r="G72" s="19">
        <f t="shared" si="22"/>
        <v>789746956.79944372</v>
      </c>
      <c r="H72" s="19">
        <f t="shared" si="23"/>
        <v>1974367391.9986093</v>
      </c>
      <c r="I72" s="19">
        <f t="shared" si="24"/>
        <v>789746956.79944372</v>
      </c>
      <c r="J72" s="19">
        <f t="shared" si="25"/>
        <v>55282286975.961082</v>
      </c>
      <c r="K72" s="19">
        <f t="shared" si="31"/>
        <v>56072033932.760529</v>
      </c>
      <c r="L72" s="20">
        <f t="shared" si="26"/>
        <v>8.2079254651669089</v>
      </c>
      <c r="M72" s="21">
        <f t="shared" si="27"/>
        <v>7.1579254651669091</v>
      </c>
      <c r="N72" s="19">
        <f t="shared" si="28"/>
        <v>0</v>
      </c>
      <c r="O72" s="19">
        <f t="shared" si="29"/>
        <v>0</v>
      </c>
      <c r="P72" s="19"/>
    </row>
    <row r="73" spans="4:16">
      <c r="D73" s="19">
        <f t="shared" si="30"/>
        <v>71</v>
      </c>
      <c r="E73" s="19">
        <f t="shared" si="21"/>
        <v>147559323.98357841</v>
      </c>
      <c r="F73" s="23">
        <f t="shared" si="20"/>
        <v>7377966199.1789207</v>
      </c>
      <c r="G73" s="19">
        <f t="shared" si="22"/>
        <v>868721652.47938812</v>
      </c>
      <c r="H73" s="19">
        <f t="shared" si="23"/>
        <v>2171804131.1984706</v>
      </c>
      <c r="I73" s="19">
        <f t="shared" si="24"/>
        <v>868721652.47938824</v>
      </c>
      <c r="J73" s="19">
        <f t="shared" si="25"/>
        <v>61679237326.036583</v>
      </c>
      <c r="K73" s="19">
        <f t="shared" si="31"/>
        <v>62547958978.515968</v>
      </c>
      <c r="L73" s="20">
        <f t="shared" si="26"/>
        <v>8.4776694945385902</v>
      </c>
      <c r="M73" s="21">
        <f t="shared" si="27"/>
        <v>7.4276694945385904</v>
      </c>
      <c r="N73" s="19">
        <f t="shared" si="28"/>
        <v>0</v>
      </c>
      <c r="O73" s="19">
        <f t="shared" si="29"/>
        <v>0</v>
      </c>
      <c r="P73" s="19"/>
    </row>
    <row r="74" spans="4:16">
      <c r="D74" s="19">
        <f t="shared" si="30"/>
        <v>72</v>
      </c>
      <c r="E74" s="19">
        <f t="shared" si="21"/>
        <v>159364069.90226468</v>
      </c>
      <c r="F74" s="23">
        <f t="shared" si="20"/>
        <v>7968203495.1132345</v>
      </c>
      <c r="G74" s="19">
        <f t="shared" si="22"/>
        <v>955593817.72732699</v>
      </c>
      <c r="H74" s="19">
        <f t="shared" si="23"/>
        <v>2388984544.3183179</v>
      </c>
      <c r="I74" s="19">
        <f t="shared" si="24"/>
        <v>955593817.72732723</v>
      </c>
      <c r="J74" s="19">
        <f t="shared" si="25"/>
        <v>68802754876.367569</v>
      </c>
      <c r="K74" s="19">
        <f t="shared" si="31"/>
        <v>69758348694.094894</v>
      </c>
      <c r="L74" s="20">
        <f t="shared" si="26"/>
        <v>8.7545892542624593</v>
      </c>
      <c r="M74" s="21">
        <f t="shared" si="27"/>
        <v>7.7045892542624594</v>
      </c>
      <c r="N74" s="19">
        <f t="shared" si="28"/>
        <v>0</v>
      </c>
      <c r="O74" s="19">
        <f t="shared" si="29"/>
        <v>0</v>
      </c>
      <c r="P74" s="19"/>
    </row>
    <row r="75" spans="4:16">
      <c r="D75" s="19">
        <f t="shared" si="30"/>
        <v>73</v>
      </c>
      <c r="E75" s="19">
        <f t="shared" si="21"/>
        <v>172113195.49444586</v>
      </c>
      <c r="F75" s="23">
        <f t="shared" si="20"/>
        <v>8605659774.7222939</v>
      </c>
      <c r="G75" s="19">
        <f t="shared" si="22"/>
        <v>1051153199.5000597</v>
      </c>
      <c r="H75" s="19">
        <f t="shared" si="23"/>
        <v>2627882998.7501497</v>
      </c>
      <c r="I75" s="19">
        <f t="shared" si="24"/>
        <v>1051153199.50006</v>
      </c>
      <c r="J75" s="19">
        <f t="shared" si="25"/>
        <v>76734183563.504395</v>
      </c>
      <c r="K75" s="19">
        <f t="shared" si="31"/>
        <v>77785336763.004456</v>
      </c>
      <c r="L75" s="20">
        <f t="shared" si="26"/>
        <v>9.0388580073181668</v>
      </c>
      <c r="M75" s="21">
        <f t="shared" si="27"/>
        <v>7.988858007318167</v>
      </c>
      <c r="N75" s="19">
        <f t="shared" si="28"/>
        <v>0</v>
      </c>
      <c r="O75" s="19">
        <f t="shared" si="29"/>
        <v>0</v>
      </c>
      <c r="P75" s="19"/>
    </row>
    <row r="76" spans="4:16">
      <c r="D76" s="19">
        <f t="shared" si="30"/>
        <v>74</v>
      </c>
      <c r="E76" s="19">
        <f t="shared" si="21"/>
        <v>185882251.13400155</v>
      </c>
      <c r="F76" s="23">
        <f t="shared" si="20"/>
        <v>9294112556.7000771</v>
      </c>
      <c r="G76" s="19">
        <f t="shared" si="22"/>
        <v>1156268519.4500659</v>
      </c>
      <c r="H76" s="19">
        <f t="shared" si="23"/>
        <v>2890671298.625165</v>
      </c>
      <c r="I76" s="19">
        <f t="shared" si="24"/>
        <v>1156268519.4500661</v>
      </c>
      <c r="J76" s="19">
        <f t="shared" si="25"/>
        <v>85563870439.304916</v>
      </c>
      <c r="K76" s="19">
        <f t="shared" si="31"/>
        <v>86720138958.75499</v>
      </c>
      <c r="L76" s="20">
        <f t="shared" si="26"/>
        <v>9.3306529730198822</v>
      </c>
      <c r="M76" s="21">
        <f t="shared" si="27"/>
        <v>8.2806529730198815</v>
      </c>
      <c r="N76" s="19">
        <f t="shared" si="28"/>
        <v>0</v>
      </c>
      <c r="O76" s="19">
        <f t="shared" si="29"/>
        <v>0</v>
      </c>
      <c r="P76" s="19"/>
    </row>
    <row r="77" spans="4:16">
      <c r="D77" s="19">
        <f t="shared" si="30"/>
        <v>75</v>
      </c>
      <c r="E77" s="19">
        <f t="shared" si="21"/>
        <v>200752831.2247217</v>
      </c>
      <c r="F77" s="23">
        <f t="shared" si="20"/>
        <v>10037641561.236086</v>
      </c>
      <c r="G77" s="19">
        <f t="shared" si="22"/>
        <v>1271895371.3950725</v>
      </c>
      <c r="H77" s="19">
        <f t="shared" si="23"/>
        <v>3179738428.4876819</v>
      </c>
      <c r="I77" s="19">
        <f t="shared" si="24"/>
        <v>1271895371.3950727</v>
      </c>
      <c r="J77" s="19">
        <f t="shared" si="25"/>
        <v>95392152854.630478</v>
      </c>
      <c r="K77" s="19">
        <f t="shared" si="31"/>
        <v>96664048226.025543</v>
      </c>
      <c r="L77" s="20">
        <f t="shared" si="26"/>
        <v>9.6301554141291579</v>
      </c>
      <c r="M77" s="21">
        <f t="shared" si="27"/>
        <v>8.5801554141291572</v>
      </c>
      <c r="N77" s="19">
        <f t="shared" si="28"/>
        <v>0</v>
      </c>
      <c r="O77" s="19">
        <f t="shared" si="29"/>
        <v>0</v>
      </c>
      <c r="P77" s="19"/>
    </row>
    <row r="78" spans="4:16">
      <c r="D78" s="19">
        <f t="shared" si="30"/>
        <v>76</v>
      </c>
      <c r="E78" s="19">
        <f t="shared" si="21"/>
        <v>216813057.72269946</v>
      </c>
      <c r="F78" s="23">
        <f t="shared" si="20"/>
        <v>10840652886.134974</v>
      </c>
      <c r="G78" s="19">
        <f t="shared" si="22"/>
        <v>1399084908.5345798</v>
      </c>
      <c r="H78" s="19">
        <f t="shared" si="23"/>
        <v>3497712271.3364501</v>
      </c>
      <c r="I78" s="19">
        <f t="shared" si="24"/>
        <v>1399084908.5345802</v>
      </c>
      <c r="J78" s="19">
        <f t="shared" si="25"/>
        <v>106330453048.62811</v>
      </c>
      <c r="K78" s="19">
        <f t="shared" si="31"/>
        <v>107729537957.16269</v>
      </c>
      <c r="L78" s="20">
        <f t="shared" si="26"/>
        <v>9.9375507258374718</v>
      </c>
      <c r="M78" s="21">
        <f t="shared" si="27"/>
        <v>8.8875507258374711</v>
      </c>
      <c r="N78" s="19">
        <f t="shared" si="28"/>
        <v>0</v>
      </c>
      <c r="O78" s="19">
        <f t="shared" si="29"/>
        <v>0</v>
      </c>
      <c r="P78" s="19"/>
    </row>
    <row r="79" spans="4:16">
      <c r="D79" s="19">
        <f t="shared" si="30"/>
        <v>77</v>
      </c>
      <c r="E79" s="19">
        <f t="shared" si="21"/>
        <v>234158102.34051543</v>
      </c>
      <c r="F79" s="23">
        <f t="shared" si="20"/>
        <v>11707905117.025772</v>
      </c>
      <c r="G79" s="19">
        <f t="shared" si="22"/>
        <v>1538993399.3880379</v>
      </c>
      <c r="H79" s="19">
        <f t="shared" si="23"/>
        <v>3847483498.4700956</v>
      </c>
      <c r="I79" s="19">
        <f t="shared" si="24"/>
        <v>1538993399.3880384</v>
      </c>
      <c r="J79" s="19">
        <f t="shared" si="25"/>
        <v>118502491752.87897</v>
      </c>
      <c r="K79" s="19">
        <f t="shared" si="31"/>
        <v>120041485152.267</v>
      </c>
      <c r="L79" s="20">
        <f t="shared" si="26"/>
        <v>10.253028526657708</v>
      </c>
      <c r="M79" s="21">
        <f t="shared" si="27"/>
        <v>9.2030285266577074</v>
      </c>
      <c r="N79" s="19">
        <f t="shared" si="28"/>
        <v>0</v>
      </c>
      <c r="O79" s="19">
        <f t="shared" si="29"/>
        <v>0</v>
      </c>
      <c r="P79" s="19"/>
    </row>
    <row r="80" spans="4:16">
      <c r="D80" s="19">
        <f t="shared" si="30"/>
        <v>78</v>
      </c>
      <c r="E80" s="19">
        <f t="shared" si="21"/>
        <v>252890750.52775669</v>
      </c>
      <c r="F80" s="23">
        <f t="shared" si="20"/>
        <v>12644537526.387835</v>
      </c>
      <c r="G80" s="19">
        <f t="shared" si="22"/>
        <v>1692892739.3268418</v>
      </c>
      <c r="H80" s="19">
        <f t="shared" si="23"/>
        <v>4232231848.3171058</v>
      </c>
      <c r="I80" s="19">
        <f t="shared" si="24"/>
        <v>1692892739.3268423</v>
      </c>
      <c r="J80" s="19">
        <f t="shared" si="25"/>
        <v>132045633667.49371</v>
      </c>
      <c r="K80" s="19">
        <f t="shared" si="31"/>
        <v>133738526406.82056</v>
      </c>
      <c r="L80" s="20">
        <f t="shared" si="26"/>
        <v>10.576782751264897</v>
      </c>
      <c r="M80" s="21">
        <f t="shared" si="27"/>
        <v>9.5267827512648964</v>
      </c>
      <c r="N80" s="19">
        <f t="shared" si="28"/>
        <v>0</v>
      </c>
      <c r="O80" s="19">
        <f t="shared" si="29"/>
        <v>0</v>
      </c>
      <c r="P80" s="19"/>
    </row>
    <row r="81" spans="4:16">
      <c r="D81" s="19">
        <f t="shared" si="30"/>
        <v>79</v>
      </c>
      <c r="E81" s="19">
        <f t="shared" si="21"/>
        <v>273122010.56997722</v>
      </c>
      <c r="F81" s="23">
        <f t="shared" si="20"/>
        <v>13656100528.498861</v>
      </c>
      <c r="G81" s="19">
        <f t="shared" si="22"/>
        <v>1862182013.2595263</v>
      </c>
      <c r="H81" s="19">
        <f t="shared" si="23"/>
        <v>4655455033.1488171</v>
      </c>
      <c r="I81" s="19">
        <f t="shared" si="24"/>
        <v>1862182013.259527</v>
      </c>
      <c r="J81" s="19">
        <f t="shared" si="25"/>
        <v>147112379047.50262</v>
      </c>
      <c r="K81" s="19">
        <f t="shared" si="31"/>
        <v>148974561060.76215</v>
      </c>
      <c r="L81" s="20">
        <f t="shared" si="26"/>
        <v>10.909011745327133</v>
      </c>
      <c r="M81" s="21">
        <f t="shared" si="27"/>
        <v>9.8590117453271322</v>
      </c>
      <c r="N81" s="19">
        <f t="shared" si="28"/>
        <v>0</v>
      </c>
      <c r="O81" s="19">
        <f t="shared" si="29"/>
        <v>0</v>
      </c>
      <c r="P81" s="19"/>
    </row>
    <row r="82" spans="4:16">
      <c r="D82" s="19">
        <f t="shared" si="30"/>
        <v>80</v>
      </c>
      <c r="E82" s="19">
        <f t="shared" si="21"/>
        <v>294971771.41557544</v>
      </c>
      <c r="F82" s="23">
        <f t="shared" si="20"/>
        <v>14748588570.778772</v>
      </c>
      <c r="G82" s="19">
        <f t="shared" si="22"/>
        <v>2048400214.585479</v>
      </c>
      <c r="H82" s="19">
        <f t="shared" si="23"/>
        <v>5121000536.4636993</v>
      </c>
      <c r="I82" s="19">
        <f t="shared" si="24"/>
        <v>2048400214.5854797</v>
      </c>
      <c r="J82" s="19">
        <f t="shared" si="25"/>
        <v>163872017166.83838</v>
      </c>
      <c r="K82" s="19">
        <f t="shared" si="31"/>
        <v>165920417381.42386</v>
      </c>
      <c r="L82" s="20">
        <f t="shared" si="26"/>
        <v>11.249918362368605</v>
      </c>
      <c r="M82" s="21">
        <f t="shared" si="27"/>
        <v>10.199918362368605</v>
      </c>
      <c r="N82" s="19">
        <f t="shared" si="28"/>
        <v>0</v>
      </c>
      <c r="O82" s="19">
        <f t="shared" si="29"/>
        <v>0</v>
      </c>
      <c r="P82" s="19"/>
    </row>
    <row r="83" spans="4:16">
      <c r="D83" s="19">
        <f t="shared" si="30"/>
        <v>81</v>
      </c>
      <c r="E83" s="19">
        <f t="shared" si="21"/>
        <v>318569513.12882149</v>
      </c>
      <c r="F83" s="23">
        <f t="shared" si="20"/>
        <v>15928475656.441074</v>
      </c>
      <c r="G83" s="19">
        <f t="shared" si="22"/>
        <v>2253240236.0440273</v>
      </c>
      <c r="H83" s="19">
        <f t="shared" si="23"/>
        <v>5633100590.1100693</v>
      </c>
      <c r="I83" s="19">
        <f t="shared" si="24"/>
        <v>2253240236.0440278</v>
      </c>
      <c r="J83" s="19">
        <f t="shared" si="25"/>
        <v>182512459119.56625</v>
      </c>
      <c r="K83" s="19">
        <f t="shared" si="31"/>
        <v>184765699355.61029</v>
      </c>
      <c r="L83" s="20">
        <f t="shared" si="26"/>
        <v>11.599710062707457</v>
      </c>
      <c r="M83" s="21">
        <f t="shared" si="27"/>
        <v>10.549710062707456</v>
      </c>
      <c r="N83" s="19">
        <f t="shared" si="28"/>
        <v>0</v>
      </c>
      <c r="O83" s="19">
        <f t="shared" si="29"/>
        <v>0</v>
      </c>
      <c r="P83" s="19"/>
    </row>
    <row r="84" spans="4:16">
      <c r="D84" s="19">
        <f t="shared" si="30"/>
        <v>82</v>
      </c>
      <c r="E84" s="19">
        <f t="shared" si="21"/>
        <v>344055074.17912722</v>
      </c>
      <c r="F84" s="23">
        <f t="shared" si="20"/>
        <v>17202753708.95636</v>
      </c>
      <c r="G84" s="19">
        <f t="shared" si="22"/>
        <v>2478564259.6484303</v>
      </c>
      <c r="H84" s="19">
        <f t="shared" si="23"/>
        <v>6196410649.1210766</v>
      </c>
      <c r="I84" s="19">
        <f t="shared" si="24"/>
        <v>2478564259.6484308</v>
      </c>
      <c r="J84" s="19">
        <f t="shared" si="25"/>
        <v>203242269291.17133</v>
      </c>
      <c r="K84" s="19">
        <f t="shared" si="31"/>
        <v>205720833550.81976</v>
      </c>
      <c r="L84" s="20">
        <f t="shared" si="26"/>
        <v>11.958599014512092</v>
      </c>
      <c r="M84" s="21">
        <f t="shared" si="27"/>
        <v>10.908599014512092</v>
      </c>
      <c r="N84" s="19">
        <f t="shared" si="28"/>
        <v>0</v>
      </c>
      <c r="O84" s="19">
        <f t="shared" si="29"/>
        <v>0</v>
      </c>
      <c r="P84" s="19"/>
    </row>
    <row r="85" spans="4:16">
      <c r="D85" s="19">
        <f t="shared" si="30"/>
        <v>83</v>
      </c>
      <c r="E85" s="19">
        <f t="shared" si="21"/>
        <v>371579480.11345744</v>
      </c>
      <c r="F85" s="23">
        <f t="shared" si="20"/>
        <v>18578974005.672871</v>
      </c>
      <c r="G85" s="19">
        <f t="shared" si="22"/>
        <v>2726420685.6132736</v>
      </c>
      <c r="H85" s="19">
        <f t="shared" si="23"/>
        <v>6816051714.033185</v>
      </c>
      <c r="I85" s="19">
        <f t="shared" si="24"/>
        <v>2726420685.6132741</v>
      </c>
      <c r="J85" s="19">
        <f t="shared" si="25"/>
        <v>226292916905.90176</v>
      </c>
      <c r="K85" s="19">
        <f t="shared" si="31"/>
        <v>229019337591.51505</v>
      </c>
      <c r="L85" s="20">
        <f t="shared" si="26"/>
        <v>12.326802197020497</v>
      </c>
      <c r="M85" s="21">
        <f t="shared" si="27"/>
        <v>11.276802197020496</v>
      </c>
      <c r="N85" s="19">
        <f t="shared" si="28"/>
        <v>0</v>
      </c>
      <c r="O85" s="19">
        <f t="shared" si="29"/>
        <v>0</v>
      </c>
      <c r="P85" s="19"/>
    </row>
    <row r="86" spans="4:16">
      <c r="D86" s="19">
        <f t="shared" si="30"/>
        <v>84</v>
      </c>
      <c r="E86" s="19">
        <f t="shared" si="21"/>
        <v>401305838.52253407</v>
      </c>
      <c r="F86" s="23">
        <f t="shared" si="20"/>
        <v>20065291926.126705</v>
      </c>
      <c r="G86" s="19">
        <f t="shared" si="22"/>
        <v>2999062754.1746011</v>
      </c>
      <c r="H86" s="19">
        <f t="shared" si="23"/>
        <v>7497656885.4365044</v>
      </c>
      <c r="I86" s="19">
        <f t="shared" si="24"/>
        <v>2999062754.174602</v>
      </c>
      <c r="J86" s="19">
        <f t="shared" si="25"/>
        <v>251921271350.66656</v>
      </c>
      <c r="K86" s="19">
        <f t="shared" si="31"/>
        <v>254920334104.84116</v>
      </c>
      <c r="L86" s="20">
        <f t="shared" si="26"/>
        <v>12.704541505967992</v>
      </c>
      <c r="M86" s="21">
        <f t="shared" si="27"/>
        <v>11.654541505967991</v>
      </c>
      <c r="N86" s="19">
        <f t="shared" si="28"/>
        <v>0</v>
      </c>
      <c r="O86" s="19">
        <f t="shared" si="29"/>
        <v>0</v>
      </c>
      <c r="P86" s="19"/>
    </row>
    <row r="87" spans="4:16">
      <c r="D87" s="19">
        <f t="shared" si="30"/>
        <v>85</v>
      </c>
      <c r="E87" s="19">
        <f t="shared" si="21"/>
        <v>433410305.6043368</v>
      </c>
      <c r="F87" s="23">
        <f t="shared" si="20"/>
        <v>21670515280.216839</v>
      </c>
      <c r="G87" s="19">
        <f t="shared" si="22"/>
        <v>3298969029.5920615</v>
      </c>
      <c r="H87" s="19">
        <f t="shared" si="23"/>
        <v>8247422573.980155</v>
      </c>
      <c r="I87" s="19">
        <f t="shared" si="24"/>
        <v>3298969029.592062</v>
      </c>
      <c r="J87" s="19">
        <f t="shared" si="25"/>
        <v>280412367515.32526</v>
      </c>
      <c r="K87" s="19">
        <f t="shared" si="31"/>
        <v>283711336544.9173</v>
      </c>
      <c r="L87" s="20">
        <f t="shared" si="26"/>
        <v>13.092043861269847</v>
      </c>
      <c r="M87" s="21">
        <f t="shared" si="27"/>
        <v>12.042043861269846</v>
      </c>
      <c r="N87" s="19">
        <f t="shared" si="28"/>
        <v>0</v>
      </c>
      <c r="O87" s="19">
        <f t="shared" si="29"/>
        <v>0</v>
      </c>
      <c r="P87" s="19"/>
    </row>
    <row r="88" spans="4:16">
      <c r="D88" s="19">
        <f t="shared" si="30"/>
        <v>86</v>
      </c>
      <c r="E88" s="19">
        <f t="shared" si="21"/>
        <v>468083130.05268377</v>
      </c>
      <c r="F88" s="23">
        <f t="shared" si="20"/>
        <v>23404156502.63419</v>
      </c>
      <c r="G88" s="19">
        <f t="shared" si="22"/>
        <v>3628865932.5512681</v>
      </c>
      <c r="H88" s="19">
        <f t="shared" si="23"/>
        <v>9072164831.3781719</v>
      </c>
      <c r="I88" s="19">
        <f t="shared" si="24"/>
        <v>3628865932.5512691</v>
      </c>
      <c r="J88" s="19">
        <f t="shared" si="25"/>
        <v>312082470199.40906</v>
      </c>
      <c r="K88" s="19">
        <f t="shared" si="31"/>
        <v>315711336131.96033</v>
      </c>
      <c r="L88" s="20">
        <f t="shared" si="26"/>
        <v>13.489541317006076</v>
      </c>
      <c r="M88" s="21">
        <f t="shared" si="27"/>
        <v>12.439541317006075</v>
      </c>
      <c r="N88" s="19">
        <f t="shared" si="28"/>
        <v>0</v>
      </c>
      <c r="O88" s="19">
        <f t="shared" si="29"/>
        <v>0</v>
      </c>
      <c r="P88" s="19"/>
    </row>
    <row r="89" spans="4:16">
      <c r="D89" s="19">
        <f t="shared" si="30"/>
        <v>87</v>
      </c>
      <c r="E89" s="19">
        <f t="shared" si="21"/>
        <v>505529780.45689851</v>
      </c>
      <c r="F89" s="23">
        <f t="shared" si="20"/>
        <v>25276489022.844925</v>
      </c>
      <c r="G89" s="19">
        <f t="shared" si="22"/>
        <v>3991752525.8063951</v>
      </c>
      <c r="H89" s="19">
        <f t="shared" si="23"/>
        <v>9979381314.5159893</v>
      </c>
      <c r="I89" s="19">
        <f t="shared" si="24"/>
        <v>3991752525.806396</v>
      </c>
      <c r="J89" s="19">
        <f t="shared" si="25"/>
        <v>347282469745.15637</v>
      </c>
      <c r="K89" s="19">
        <f t="shared" si="31"/>
        <v>351274222270.96277</v>
      </c>
      <c r="L89" s="20">
        <f t="shared" si="26"/>
        <v>13.897271173756792</v>
      </c>
      <c r="M89" s="21">
        <f t="shared" si="27"/>
        <v>12.847271173756791</v>
      </c>
      <c r="N89" s="19">
        <f t="shared" si="28"/>
        <v>0</v>
      </c>
      <c r="O89" s="19">
        <f t="shared" si="29"/>
        <v>0</v>
      </c>
      <c r="P89" s="19"/>
    </row>
    <row r="90" spans="4:16">
      <c r="D90" s="19">
        <f t="shared" si="30"/>
        <v>88</v>
      </c>
      <c r="E90" s="19">
        <f t="shared" si="21"/>
        <v>545972162.89345038</v>
      </c>
      <c r="F90" s="23">
        <f t="shared" si="20"/>
        <v>27298608144.67252</v>
      </c>
      <c r="G90" s="19">
        <f t="shared" si="22"/>
        <v>4390927778.3870354</v>
      </c>
      <c r="H90" s="19">
        <f t="shared" si="23"/>
        <v>10977319445.967588</v>
      </c>
      <c r="I90" s="19">
        <f t="shared" si="24"/>
        <v>4390927778.3870354</v>
      </c>
      <c r="J90" s="19">
        <f t="shared" si="25"/>
        <v>386401644498.05908</v>
      </c>
      <c r="K90" s="19">
        <f t="shared" si="31"/>
        <v>390792572276.44611</v>
      </c>
      <c r="L90" s="20">
        <f t="shared" si="26"/>
        <v>14.315476093337438</v>
      </c>
      <c r="M90" s="21">
        <f t="shared" si="27"/>
        <v>13.265476093337437</v>
      </c>
      <c r="N90" s="19">
        <f t="shared" si="28"/>
        <v>0</v>
      </c>
      <c r="O90" s="19">
        <f t="shared" si="29"/>
        <v>0</v>
      </c>
      <c r="P90" s="19"/>
    </row>
    <row r="91" spans="4:16">
      <c r="D91" s="19">
        <f t="shared" si="30"/>
        <v>89</v>
      </c>
      <c r="E91" s="19">
        <f t="shared" si="21"/>
        <v>589649935.9249264</v>
      </c>
      <c r="F91" s="23">
        <f t="shared" si="20"/>
        <v>29482496796.246319</v>
      </c>
      <c r="G91" s="19">
        <f t="shared" si="22"/>
        <v>4830020556.2257395</v>
      </c>
      <c r="H91" s="19">
        <f t="shared" si="23"/>
        <v>12075051390.564348</v>
      </c>
      <c r="I91" s="19">
        <f t="shared" si="24"/>
        <v>4830020556.2257395</v>
      </c>
      <c r="J91" s="19">
        <f t="shared" si="25"/>
        <v>429871829504.09082</v>
      </c>
      <c r="K91" s="19">
        <f t="shared" si="31"/>
        <v>434701850060.31659</v>
      </c>
      <c r="L91" s="20">
        <f t="shared" si="26"/>
        <v>14.744404215984257</v>
      </c>
      <c r="M91" s="21">
        <f t="shared" si="27"/>
        <v>13.694404215984257</v>
      </c>
      <c r="N91" s="19">
        <f t="shared" si="28"/>
        <v>0</v>
      </c>
      <c r="O91" s="19">
        <f t="shared" si="29"/>
        <v>0</v>
      </c>
      <c r="P91" s="19"/>
    </row>
    <row r="92" spans="4:16">
      <c r="D92" s="19">
        <f t="shared" si="30"/>
        <v>90</v>
      </c>
      <c r="E92" s="19">
        <f t="shared" si="21"/>
        <v>636821930.79892051</v>
      </c>
      <c r="F92" s="23">
        <f t="shared" si="20"/>
        <v>31841096539.946026</v>
      </c>
      <c r="G92" s="19">
        <f t="shared" si="22"/>
        <v>5313022611.8483143</v>
      </c>
      <c r="H92" s="19">
        <f t="shared" si="23"/>
        <v>13282556529.620785</v>
      </c>
      <c r="I92" s="19">
        <f t="shared" si="24"/>
        <v>5313022611.8483143</v>
      </c>
      <c r="J92" s="19">
        <f t="shared" si="25"/>
        <v>478172035066.34827</v>
      </c>
      <c r="K92" s="19">
        <f t="shared" si="31"/>
        <v>483485057678.19659</v>
      </c>
      <c r="L92" s="20">
        <f t="shared" si="26"/>
        <v>15.184309280041401</v>
      </c>
      <c r="M92" s="21">
        <f t="shared" si="27"/>
        <v>14.1343092800414</v>
      </c>
      <c r="N92" s="19">
        <f t="shared" si="28"/>
        <v>0</v>
      </c>
      <c r="O92" s="19">
        <f t="shared" si="29"/>
        <v>0</v>
      </c>
      <c r="P92" s="19"/>
    </row>
    <row r="93" spans="4:16">
      <c r="D93" s="19">
        <f t="shared" si="30"/>
        <v>91</v>
      </c>
      <c r="E93" s="19">
        <f t="shared" si="21"/>
        <v>687767685.26283419</v>
      </c>
      <c r="F93" s="23">
        <f t="shared" si="20"/>
        <v>34388384263.141708</v>
      </c>
      <c r="G93" s="19">
        <f t="shared" si="22"/>
        <v>5844324873.0331459</v>
      </c>
      <c r="H93" s="19">
        <f t="shared" si="23"/>
        <v>14610812182.582865</v>
      </c>
      <c r="I93" s="19">
        <f t="shared" si="24"/>
        <v>5844324873.0331459</v>
      </c>
      <c r="J93" s="19">
        <f t="shared" si="25"/>
        <v>531833563446.0163</v>
      </c>
      <c r="K93" s="19">
        <f t="shared" si="31"/>
        <v>537677888319.04944</v>
      </c>
      <c r="L93" s="20">
        <f t="shared" si="26"/>
        <v>15.635450744202176</v>
      </c>
      <c r="M93" s="21">
        <f t="shared" si="27"/>
        <v>14.585450744202175</v>
      </c>
      <c r="N93" s="19">
        <f t="shared" si="28"/>
        <v>0</v>
      </c>
      <c r="O93" s="19">
        <f t="shared" si="29"/>
        <v>0</v>
      </c>
      <c r="P93" s="19"/>
    </row>
    <row r="94" spans="4:16">
      <c r="D94" s="19">
        <f t="shared" si="30"/>
        <v>92</v>
      </c>
      <c r="E94" s="19">
        <f t="shared" si="21"/>
        <v>742789100.08386099</v>
      </c>
      <c r="F94" s="23">
        <f t="shared" si="20"/>
        <v>37139455004.193047</v>
      </c>
      <c r="G94" s="19">
        <f t="shared" si="22"/>
        <v>6428757360.3364611</v>
      </c>
      <c r="H94" s="19">
        <f t="shared" si="23"/>
        <v>16071893400.841152</v>
      </c>
      <c r="I94" s="19">
        <f t="shared" si="24"/>
        <v>6428757360.3364611</v>
      </c>
      <c r="J94" s="19">
        <f t="shared" si="25"/>
        <v>591445677150.95435</v>
      </c>
      <c r="K94" s="19">
        <f t="shared" si="31"/>
        <v>597874434511.29077</v>
      </c>
      <c r="L94" s="20">
        <f t="shared" si="26"/>
        <v>16.098093912357914</v>
      </c>
      <c r="M94" s="21">
        <f t="shared" si="27"/>
        <v>15.048093912357913</v>
      </c>
      <c r="N94" s="19">
        <f t="shared" si="28"/>
        <v>0</v>
      </c>
      <c r="O94" s="19">
        <f t="shared" si="29"/>
        <v>0</v>
      </c>
      <c r="P94" s="19"/>
    </row>
    <row r="95" spans="4:16">
      <c r="D95" s="19">
        <f t="shared" si="30"/>
        <v>93</v>
      </c>
      <c r="E95" s="19">
        <f t="shared" si="21"/>
        <v>802212228.09056997</v>
      </c>
      <c r="F95" s="23">
        <f t="shared" si="20"/>
        <v>40110611404.528496</v>
      </c>
      <c r="G95" s="19">
        <f t="shared" si="22"/>
        <v>7071633096.3701077</v>
      </c>
      <c r="H95" s="19">
        <f t="shared" si="23"/>
        <v>17679082740.92527</v>
      </c>
      <c r="I95" s="19">
        <f t="shared" si="24"/>
        <v>7071633096.3701086</v>
      </c>
      <c r="J95" s="19">
        <f t="shared" si="25"/>
        <v>657661877962.41992</v>
      </c>
      <c r="K95" s="19">
        <f t="shared" si="31"/>
        <v>664733511058.79004</v>
      </c>
      <c r="L95" s="20">
        <f t="shared" si="26"/>
        <v>16.572510061109202</v>
      </c>
      <c r="M95" s="21">
        <f t="shared" si="27"/>
        <v>15.522510061109202</v>
      </c>
      <c r="N95" s="19">
        <f t="shared" si="28"/>
        <v>0</v>
      </c>
      <c r="O95" s="19">
        <f t="shared" si="29"/>
        <v>0</v>
      </c>
      <c r="P95" s="19"/>
    </row>
    <row r="96" spans="4:16">
      <c r="D96" s="19">
        <f t="shared" si="30"/>
        <v>94</v>
      </c>
      <c r="E96" s="19">
        <f t="shared" si="21"/>
        <v>866389206.33781564</v>
      </c>
      <c r="F96" s="23">
        <f t="shared" si="20"/>
        <v>43319460316.890785</v>
      </c>
      <c r="G96" s="19">
        <f t="shared" si="22"/>
        <v>7778796406.0071192</v>
      </c>
      <c r="H96" s="19">
        <f t="shared" si="23"/>
        <v>19446991015.017799</v>
      </c>
      <c r="I96" s="19">
        <f t="shared" si="24"/>
        <v>7778796406.0071201</v>
      </c>
      <c r="J96" s="19">
        <f t="shared" si="25"/>
        <v>731206862164.66907</v>
      </c>
      <c r="K96" s="19">
        <f t="shared" si="31"/>
        <v>738985658570.67615</v>
      </c>
      <c r="L96" s="20">
        <f t="shared" si="26"/>
        <v>17.058976569995185</v>
      </c>
      <c r="M96" s="21">
        <f t="shared" si="27"/>
        <v>16.008976569995184</v>
      </c>
      <c r="N96" s="19">
        <f t="shared" si="28"/>
        <v>0</v>
      </c>
      <c r="O96" s="19">
        <f t="shared" si="29"/>
        <v>0</v>
      </c>
      <c r="P96" s="19"/>
    </row>
    <row r="97" spans="4:16">
      <c r="D97" s="19">
        <f t="shared" si="30"/>
        <v>95</v>
      </c>
      <c r="E97" s="19">
        <f t="shared" si="21"/>
        <v>935700342.844841</v>
      </c>
      <c r="F97" s="23">
        <f t="shared" si="20"/>
        <v>46785017142.24205</v>
      </c>
      <c r="G97" s="19">
        <f t="shared" si="22"/>
        <v>8556676046.607832</v>
      </c>
      <c r="H97" s="19">
        <f t="shared" si="23"/>
        <v>21391690116.519581</v>
      </c>
      <c r="I97" s="19">
        <f t="shared" si="24"/>
        <v>8556676046.6078329</v>
      </c>
      <c r="J97" s="19">
        <f t="shared" si="25"/>
        <v>812884224427.74377</v>
      </c>
      <c r="K97" s="19">
        <f t="shared" si="31"/>
        <v>821440900474.35156</v>
      </c>
      <c r="L97" s="20">
        <f t="shared" si="26"/>
        <v>17.557777054497969</v>
      </c>
      <c r="M97" s="21">
        <f t="shared" si="27"/>
        <v>16.507777054497968</v>
      </c>
      <c r="N97" s="19">
        <f t="shared" si="28"/>
        <v>0</v>
      </c>
      <c r="O97" s="19">
        <f t="shared" si="29"/>
        <v>0</v>
      </c>
      <c r="P97" s="19"/>
    </row>
    <row r="98" spans="4:16">
      <c r="D98" s="19">
        <f t="shared" si="30"/>
        <v>96</v>
      </c>
      <c r="E98" s="19">
        <f t="shared" si="21"/>
        <v>1010556370.2724284</v>
      </c>
      <c r="F98" s="23">
        <f t="shared" ref="F98:F102" si="32">PV((1+ffret)/(1+inf)-1,y,-E98,,1)</f>
        <v>50527818513.621422</v>
      </c>
      <c r="G98" s="19">
        <f t="shared" si="22"/>
        <v>9412343651.2686157</v>
      </c>
      <c r="H98" s="19">
        <f t="shared" si="23"/>
        <v>23530859128.171539</v>
      </c>
      <c r="I98" s="19">
        <f t="shared" si="24"/>
        <v>9412343651.2686157</v>
      </c>
      <c r="J98" s="19">
        <f t="shared" si="25"/>
        <v>903584990521.78687</v>
      </c>
      <c r="K98" s="19">
        <f t="shared" si="31"/>
        <v>912997334173.05542</v>
      </c>
      <c r="L98" s="20">
        <f t="shared" si="26"/>
        <v>18.069201501880141</v>
      </c>
      <c r="M98" s="21">
        <f t="shared" si="27"/>
        <v>17.01920150188014</v>
      </c>
      <c r="N98" s="19">
        <f t="shared" si="28"/>
        <v>0</v>
      </c>
      <c r="O98" s="19">
        <f t="shared" si="29"/>
        <v>0</v>
      </c>
      <c r="P98" s="19"/>
    </row>
    <row r="99" spans="4:16">
      <c r="D99" s="19">
        <f t="shared" si="30"/>
        <v>97</v>
      </c>
      <c r="E99" s="19">
        <f t="shared" si="21"/>
        <v>1091400879.8942227</v>
      </c>
      <c r="F99" s="23">
        <f t="shared" si="32"/>
        <v>54570043994.711136</v>
      </c>
      <c r="G99" s="19">
        <f t="shared" si="22"/>
        <v>10353578016.395477</v>
      </c>
      <c r="H99" s="19">
        <f t="shared" si="23"/>
        <v>25883945040.988697</v>
      </c>
      <c r="I99" s="19">
        <f t="shared" ref="I99:I102" si="33">H99*invper</f>
        <v>10353578016.395479</v>
      </c>
      <c r="J99" s="19">
        <f t="shared" ref="J99:J102" si="34">I99+J98*(1+invint)</f>
        <v>1004297067590.3611</v>
      </c>
      <c r="K99" s="19">
        <f t="shared" si="31"/>
        <v>1014650645606.7566</v>
      </c>
      <c r="L99" s="20">
        <f t="shared" si="26"/>
        <v>18.59354640991485</v>
      </c>
      <c r="M99" s="21">
        <f t="shared" si="27"/>
        <v>17.54354640991485</v>
      </c>
      <c r="N99" s="19">
        <f t="shared" ref="N99:N102" si="35">IF(M99=mincorp,D99,0)</f>
        <v>0</v>
      </c>
      <c r="O99" s="19">
        <f t="shared" si="29"/>
        <v>0</v>
      </c>
      <c r="P99" s="19"/>
    </row>
    <row r="100" spans="4:16">
      <c r="D100" s="19">
        <f t="shared" si="30"/>
        <v>98</v>
      </c>
      <c r="E100" s="19">
        <f t="shared" si="21"/>
        <v>1178712950.2857606</v>
      </c>
      <c r="F100" s="23">
        <f t="shared" si="32"/>
        <v>58935647514.288033</v>
      </c>
      <c r="G100" s="19">
        <f t="shared" si="22"/>
        <v>11388935818.035027</v>
      </c>
      <c r="H100" s="19">
        <f t="shared" si="23"/>
        <v>28472339545.08757</v>
      </c>
      <c r="I100" s="19">
        <f t="shared" si="33"/>
        <v>11388935818.035028</v>
      </c>
      <c r="J100" s="19">
        <f t="shared" si="34"/>
        <v>1116115710167.4321</v>
      </c>
      <c r="K100" s="19">
        <f t="shared" si="31"/>
        <v>1127504645985.467</v>
      </c>
      <c r="L100" s="20">
        <f t="shared" si="26"/>
        <v>19.131114928568845</v>
      </c>
      <c r="M100" s="21">
        <f t="shared" si="27"/>
        <v>18.081114928568844</v>
      </c>
      <c r="N100" s="19">
        <f t="shared" si="35"/>
        <v>0</v>
      </c>
      <c r="O100" s="19">
        <f t="shared" si="29"/>
        <v>0</v>
      </c>
      <c r="P100" s="19"/>
    </row>
    <row r="101" spans="4:16">
      <c r="D101" s="19">
        <f t="shared" si="30"/>
        <v>99</v>
      </c>
      <c r="E101" s="19">
        <f t="shared" si="21"/>
        <v>1273009986.3086216</v>
      </c>
      <c r="F101" s="23">
        <f t="shared" si="32"/>
        <v>63650499315.431084</v>
      </c>
      <c r="G101" s="19">
        <f t="shared" si="22"/>
        <v>12527829399.83853</v>
      </c>
      <c r="H101" s="19">
        <f t="shared" si="23"/>
        <v>31319573499.596329</v>
      </c>
      <c r="I101" s="19">
        <f t="shared" si="33"/>
        <v>12527829399.838531</v>
      </c>
      <c r="J101" s="19">
        <f t="shared" si="34"/>
        <v>1240255110584.0142</v>
      </c>
      <c r="K101" s="19">
        <f t="shared" si="31"/>
        <v>1252782939983.8528</v>
      </c>
      <c r="L101" s="20">
        <f t="shared" si="26"/>
        <v>19.682217004700462</v>
      </c>
      <c r="M101" s="21">
        <f t="shared" si="27"/>
        <v>18.632217004700461</v>
      </c>
      <c r="N101" s="19">
        <f t="shared" si="35"/>
        <v>0</v>
      </c>
      <c r="O101" s="19">
        <f t="shared" si="29"/>
        <v>0</v>
      </c>
      <c r="P101" s="19"/>
    </row>
    <row r="102" spans="4:16">
      <c r="D102" s="19">
        <f t="shared" si="30"/>
        <v>100</v>
      </c>
      <c r="E102" s="19">
        <f t="shared" si="21"/>
        <v>1374850785.2133114</v>
      </c>
      <c r="F102" s="23">
        <f t="shared" si="32"/>
        <v>68742539260.665573</v>
      </c>
      <c r="G102" s="19">
        <f t="shared" si="22"/>
        <v>13780612339.822384</v>
      </c>
      <c r="H102" s="19">
        <f t="shared" si="23"/>
        <v>34451530849.555962</v>
      </c>
      <c r="I102" s="19">
        <f t="shared" si="33"/>
        <v>13780612339.822386</v>
      </c>
      <c r="J102" s="19">
        <f t="shared" si="34"/>
        <v>1378061233982.238</v>
      </c>
      <c r="K102" s="19">
        <f t="shared" si="31"/>
        <v>1391841846322.0603</v>
      </c>
      <c r="L102" s="20">
        <f t="shared" si="26"/>
        <v>20.247169529835379</v>
      </c>
      <c r="M102" s="21">
        <f t="shared" si="27"/>
        <v>19.197169529835378</v>
      </c>
      <c r="N102" s="19">
        <f t="shared" si="35"/>
        <v>0</v>
      </c>
      <c r="O102" s="19">
        <f t="shared" si="29"/>
        <v>0</v>
      </c>
      <c r="P102" s="1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2"/>
  <sheetViews>
    <sheetView tabSelected="1" zoomScale="90" zoomScaleNormal="90" workbookViewId="0">
      <selection activeCell="E5" sqref="E5"/>
    </sheetView>
  </sheetViews>
  <sheetFormatPr defaultRowHeight="14.4"/>
  <cols>
    <col min="1" max="1" width="50.88671875" customWidth="1"/>
    <col min="2" max="2" width="9.77734375" customWidth="1"/>
    <col min="3" max="3" width="50.44140625" customWidth="1"/>
    <col min="4" max="4" width="10.88671875" customWidth="1"/>
    <col min="5" max="5" width="32.77734375" customWidth="1"/>
    <col min="6" max="6" width="28.6640625" customWidth="1"/>
    <col min="7" max="7" width="4.5546875" hidden="1" customWidth="1"/>
    <col min="8" max="8" width="8.88671875" hidden="1" customWidth="1"/>
    <col min="9" max="9" width="11.44140625" hidden="1" customWidth="1"/>
    <col min="10" max="10" width="8.88671875" hidden="1" customWidth="1"/>
    <col min="11" max="11" width="9.77734375" hidden="1" customWidth="1"/>
    <col min="12" max="15" width="8.88671875" hidden="1" customWidth="1"/>
    <col min="16" max="16" width="8.109375" hidden="1" customWidth="1"/>
    <col min="17" max="18" width="8.88671875" hidden="1" customWidth="1"/>
    <col min="19" max="19" width="16" hidden="1" customWidth="1"/>
    <col min="20" max="21" width="8.88671875" hidden="1" customWidth="1"/>
    <col min="22" max="22" width="4.5546875" hidden="1" customWidth="1"/>
    <col min="23" max="23" width="8.88671875" hidden="1" customWidth="1"/>
    <col min="24" max="24" width="11.44140625" hidden="1" customWidth="1"/>
    <col min="25" max="25" width="8.88671875" hidden="1" customWidth="1"/>
    <col min="26" max="26" width="9.77734375" hidden="1" customWidth="1"/>
    <col min="27" max="30" width="8.88671875" hidden="1" customWidth="1"/>
    <col min="31" max="31" width="8.109375" hidden="1" customWidth="1"/>
    <col min="32" max="33" width="8.88671875" hidden="1" customWidth="1"/>
    <col min="34" max="34" width="16" hidden="1" customWidth="1"/>
  </cols>
  <sheetData>
    <row r="1" spans="1:34">
      <c r="A1" s="12" t="s">
        <v>43</v>
      </c>
      <c r="B1" s="13"/>
      <c r="C1" s="13"/>
      <c r="D1" s="13"/>
      <c r="E1" s="52"/>
      <c r="F1" s="18"/>
      <c r="G1" s="19" t="s">
        <v>6</v>
      </c>
      <c r="H1" s="19" t="s">
        <v>7</v>
      </c>
      <c r="I1" s="19" t="s">
        <v>9</v>
      </c>
      <c r="J1" s="19" t="s">
        <v>10</v>
      </c>
      <c r="K1" s="19" t="s">
        <v>12</v>
      </c>
      <c r="L1" s="19" t="s">
        <v>11</v>
      </c>
      <c r="M1" s="19" t="s">
        <v>13</v>
      </c>
      <c r="N1" s="19" t="s">
        <v>14</v>
      </c>
      <c r="O1" s="19" t="s">
        <v>15</v>
      </c>
      <c r="P1" s="19"/>
      <c r="Q1" s="19"/>
      <c r="R1" s="19"/>
      <c r="S1" s="19"/>
      <c r="T1" t="s">
        <v>29</v>
      </c>
      <c r="U1" s="17">
        <v>12</v>
      </c>
      <c r="V1" s="19" t="s">
        <v>6</v>
      </c>
      <c r="W1" s="19" t="s">
        <v>7</v>
      </c>
      <c r="X1" s="19" t="s">
        <v>9</v>
      </c>
      <c r="Y1" s="19" t="s">
        <v>10</v>
      </c>
      <c r="Z1" s="19" t="s">
        <v>12</v>
      </c>
      <c r="AA1" s="19" t="s">
        <v>11</v>
      </c>
      <c r="AB1" s="19" t="s">
        <v>13</v>
      </c>
      <c r="AC1" s="19" t="s">
        <v>14</v>
      </c>
      <c r="AD1" s="19" t="s">
        <v>15</v>
      </c>
      <c r="AE1" s="19"/>
      <c r="AF1" s="19"/>
      <c r="AG1" s="19"/>
      <c r="AH1" s="19"/>
    </row>
    <row r="2" spans="1:34">
      <c r="A2" s="14" t="s">
        <v>54</v>
      </c>
      <c r="B2" s="15"/>
      <c r="C2" s="15"/>
      <c r="D2" s="15"/>
      <c r="E2" s="53"/>
      <c r="F2" s="18"/>
      <c r="G2" s="19">
        <v>0</v>
      </c>
      <c r="H2" s="22">
        <f>B12*B13</f>
        <v>360000</v>
      </c>
      <c r="I2" s="23">
        <f t="shared" ref="I2:I33" si="0">PV((1+ffret)/(1+inf)-1,y,-H2,,1)</f>
        <v>18000000</v>
      </c>
      <c r="J2" s="19">
        <f>B17</f>
        <v>1000000</v>
      </c>
      <c r="K2" s="19">
        <f>B12</f>
        <v>1200000</v>
      </c>
      <c r="L2" s="19"/>
      <c r="M2" s="19"/>
      <c r="N2" s="19">
        <f>J2+M2</f>
        <v>1000000</v>
      </c>
      <c r="O2" s="20">
        <f>N2/I2</f>
        <v>5.5555555555555552E-2</v>
      </c>
      <c r="P2" s="21">
        <f>ABS(105%-O2)</f>
        <v>0.99444444444444446</v>
      </c>
      <c r="Q2" s="19"/>
      <c r="R2" s="19"/>
      <c r="S2" s="20">
        <f>MIN(first:last)</f>
        <v>2.7399475852373456E-2</v>
      </c>
      <c r="T2" t="s">
        <v>60</v>
      </c>
      <c r="V2" s="19">
        <v>0</v>
      </c>
      <c r="W2" s="22">
        <f>B12*B13</f>
        <v>360000</v>
      </c>
      <c r="X2" s="23">
        <f t="shared" ref="X2:X65" si="1">PV((1+ffret)/(1+inf)-1,y,-W2,,1)</f>
        <v>18000000</v>
      </c>
      <c r="Y2" s="19">
        <f>B17</f>
        <v>1000000</v>
      </c>
      <c r="Z2" s="19">
        <f>B12</f>
        <v>1200000</v>
      </c>
      <c r="AA2" s="19"/>
      <c r="AB2" s="19"/>
      <c r="AC2" s="19">
        <f>Y2+AB2</f>
        <v>1000000</v>
      </c>
      <c r="AD2" s="20">
        <f>AC2/X2</f>
        <v>5.5555555555555552E-2</v>
      </c>
      <c r="AE2" s="21">
        <f>ABS(105%-AD2)</f>
        <v>0.99444444444444446</v>
      </c>
      <c r="AF2" s="19"/>
      <c r="AG2" s="19"/>
      <c r="AH2" s="20">
        <f>MIN(first1:last1)</f>
        <v>1.9301600349299175E-2</v>
      </c>
    </row>
    <row r="3" spans="1:34">
      <c r="A3" s="54" t="s">
        <v>44</v>
      </c>
      <c r="B3" s="37"/>
      <c r="C3" s="37"/>
      <c r="D3" s="15"/>
      <c r="E3" s="53"/>
      <c r="F3" s="18"/>
      <c r="G3" s="19">
        <f>G2+1</f>
        <v>1</v>
      </c>
      <c r="H3" s="19">
        <f t="shared" ref="H3:H34" si="2">H2*(1+inf)</f>
        <v>388800</v>
      </c>
      <c r="I3" s="23">
        <f t="shared" si="0"/>
        <v>19440000</v>
      </c>
      <c r="J3" s="19">
        <f t="shared" ref="J3:J34" si="3">J2*(1+aint)</f>
        <v>1100000</v>
      </c>
      <c r="K3" s="19">
        <f t="shared" ref="K3:K34" si="4">K2*(1+inc)</f>
        <v>1320000</v>
      </c>
      <c r="L3" s="19">
        <f t="shared" ref="L3:L34" si="5">IF(G3&gt;(post1+1),(K3*invper+emi*12),K3*invper-save*12)</f>
        <v>45600</v>
      </c>
      <c r="M3" s="19">
        <f t="shared" ref="M3:M34" si="6">L3+M2*(1+invint)</f>
        <v>45600</v>
      </c>
      <c r="N3" s="19">
        <f>J3+M3</f>
        <v>1145600</v>
      </c>
      <c r="O3" s="20">
        <f t="shared" ref="O3:O66" si="7">N3/I3</f>
        <v>5.8930041152263371E-2</v>
      </c>
      <c r="P3" s="21">
        <f t="shared" ref="P3:P66" si="8">ABS(105%-O3)</f>
        <v>0.99106995884773663</v>
      </c>
      <c r="Q3" s="19">
        <f t="shared" ref="Q3:Q34" si="9">IF(P3=mincorp,G3,0)</f>
        <v>0</v>
      </c>
      <c r="R3" s="19">
        <f t="shared" ref="R3:R34" si="10">IF(P3=mincorp,N3,0)</f>
        <v>0</v>
      </c>
      <c r="S3" s="19">
        <f>MAX(Q2:Q102)</f>
        <v>19</v>
      </c>
      <c r="T3" t="s">
        <v>61</v>
      </c>
      <c r="V3" s="19">
        <f>V2+1</f>
        <v>1</v>
      </c>
      <c r="W3" s="19">
        <f t="shared" ref="W3:W66" si="11">W2*(1+inf)</f>
        <v>388800</v>
      </c>
      <c r="X3" s="23">
        <f t="shared" si="1"/>
        <v>19440000</v>
      </c>
      <c r="Y3" s="19">
        <f t="shared" ref="Y3:Y66" si="12">Y2*(1+aint)</f>
        <v>1100000</v>
      </c>
      <c r="Z3" s="19">
        <f t="shared" ref="Z3:Z66" si="13">Z2*(1+inc)</f>
        <v>1320000</v>
      </c>
      <c r="AA3" s="19">
        <f t="shared" ref="AA3:AA34" si="14">Z3*invper</f>
        <v>501600</v>
      </c>
      <c r="AB3" s="19">
        <f t="shared" ref="AB3:AB21" si="15">AA3+AB2*(1+invint)</f>
        <v>501600</v>
      </c>
      <c r="AC3" s="19">
        <f>Y3+AB3</f>
        <v>1601600</v>
      </c>
      <c r="AD3" s="20">
        <f t="shared" ref="AD3:AD66" si="16">AC3/X3</f>
        <v>8.2386831275720163E-2</v>
      </c>
      <c r="AE3" s="21">
        <f t="shared" ref="AE3:AE66" si="17">ABS(105%-AD3)</f>
        <v>0.96761316872427994</v>
      </c>
      <c r="AF3" s="19">
        <f t="shared" ref="AF3:AF34" si="18">IF(AE3=mincorp1,V3,0)</f>
        <v>0</v>
      </c>
      <c r="AG3" s="19">
        <f t="shared" ref="AG3:AG34" si="19">IF(AE3=mincorp1,AC3,0)</f>
        <v>0</v>
      </c>
      <c r="AH3" s="19">
        <f>MAX(AF2:AF102)</f>
        <v>24</v>
      </c>
    </row>
    <row r="4" spans="1:34">
      <c r="A4" s="54" t="s">
        <v>45</v>
      </c>
      <c r="B4" s="37"/>
      <c r="C4" s="37"/>
      <c r="D4" s="15"/>
      <c r="E4" s="53"/>
      <c r="F4" s="18"/>
      <c r="G4" s="19">
        <f t="shared" ref="G4:G23" si="20">G3+1</f>
        <v>2</v>
      </c>
      <c r="H4" s="19">
        <f t="shared" si="2"/>
        <v>419904</v>
      </c>
      <c r="I4" s="23">
        <f t="shared" si="0"/>
        <v>20995200</v>
      </c>
      <c r="J4" s="19">
        <f t="shared" si="3"/>
        <v>1210000</v>
      </c>
      <c r="K4" s="19">
        <f t="shared" si="4"/>
        <v>1452000.0000000002</v>
      </c>
      <c r="L4" s="19">
        <f t="shared" si="5"/>
        <v>95760.000000000116</v>
      </c>
      <c r="M4" s="19">
        <f t="shared" si="6"/>
        <v>145920.00000000012</v>
      </c>
      <c r="N4" s="19">
        <f t="shared" ref="N4:N67" si="21">J4+M4</f>
        <v>1355920</v>
      </c>
      <c r="O4" s="20">
        <f t="shared" si="7"/>
        <v>6.4582380734644104E-2</v>
      </c>
      <c r="P4" s="21">
        <f t="shared" si="8"/>
        <v>0.98541761926535598</v>
      </c>
      <c r="Q4" s="19">
        <f t="shared" si="9"/>
        <v>0</v>
      </c>
      <c r="R4" s="19">
        <f t="shared" si="10"/>
        <v>0</v>
      </c>
      <c r="S4" s="19">
        <f>MAX(R2:R102)</f>
        <v>79438286.972165465</v>
      </c>
      <c r="T4" t="s">
        <v>62</v>
      </c>
      <c r="V4" s="19">
        <f t="shared" ref="V4:V67" si="22">V3+1</f>
        <v>2</v>
      </c>
      <c r="W4" s="19">
        <f t="shared" si="11"/>
        <v>419904</v>
      </c>
      <c r="X4" s="23">
        <f t="shared" si="1"/>
        <v>20995200</v>
      </c>
      <c r="Y4" s="19">
        <f t="shared" si="12"/>
        <v>1210000</v>
      </c>
      <c r="Z4" s="19">
        <f t="shared" si="13"/>
        <v>1452000.0000000002</v>
      </c>
      <c r="AA4" s="19">
        <f t="shared" si="14"/>
        <v>551760.00000000012</v>
      </c>
      <c r="AB4" s="19">
        <f t="shared" si="15"/>
        <v>1103520</v>
      </c>
      <c r="AC4" s="19">
        <f t="shared" ref="AC4:AC67" si="23">Y4+AB4</f>
        <v>2313520</v>
      </c>
      <c r="AD4" s="20">
        <f t="shared" si="16"/>
        <v>0.11019280597469898</v>
      </c>
      <c r="AE4" s="21">
        <f t="shared" si="17"/>
        <v>0.93980719402530111</v>
      </c>
      <c r="AF4" s="19">
        <f t="shared" si="18"/>
        <v>0</v>
      </c>
      <c r="AG4" s="19">
        <f t="shared" si="19"/>
        <v>0</v>
      </c>
      <c r="AH4" s="19">
        <f>MAX(AG2:AG102)</f>
        <v>117645207.07984635</v>
      </c>
    </row>
    <row r="5" spans="1:34">
      <c r="A5" s="14" t="s">
        <v>58</v>
      </c>
      <c r="B5" s="15"/>
      <c r="C5" s="15"/>
      <c r="D5" s="15"/>
      <c r="E5" s="53"/>
      <c r="F5" s="18"/>
      <c r="G5" s="19">
        <f t="shared" si="20"/>
        <v>3</v>
      </c>
      <c r="H5" s="19">
        <f t="shared" si="2"/>
        <v>453496.32000000001</v>
      </c>
      <c r="I5" s="23">
        <f t="shared" si="0"/>
        <v>22674816</v>
      </c>
      <c r="J5" s="19">
        <f t="shared" si="3"/>
        <v>1331000</v>
      </c>
      <c r="K5" s="19">
        <f t="shared" si="4"/>
        <v>1597200.0000000005</v>
      </c>
      <c r="L5" s="19">
        <f t="shared" si="5"/>
        <v>150936.00000000023</v>
      </c>
      <c r="M5" s="19">
        <f t="shared" si="6"/>
        <v>311448.00000000035</v>
      </c>
      <c r="N5" s="19">
        <f t="shared" si="21"/>
        <v>1642448.0000000005</v>
      </c>
      <c r="O5" s="20">
        <f t="shared" si="7"/>
        <v>7.2434898699949776E-2</v>
      </c>
      <c r="P5" s="21">
        <f t="shared" si="8"/>
        <v>0.97756510130005025</v>
      </c>
      <c r="Q5" s="19">
        <f t="shared" si="9"/>
        <v>0</v>
      </c>
      <c r="R5" s="19">
        <f t="shared" si="10"/>
        <v>0</v>
      </c>
      <c r="S5" s="19"/>
      <c r="V5" s="19">
        <f t="shared" si="22"/>
        <v>3</v>
      </c>
      <c r="W5" s="19">
        <f t="shared" si="11"/>
        <v>453496.32000000001</v>
      </c>
      <c r="X5" s="23">
        <f t="shared" si="1"/>
        <v>22674816</v>
      </c>
      <c r="Y5" s="19">
        <f t="shared" si="12"/>
        <v>1331000</v>
      </c>
      <c r="Z5" s="19">
        <f t="shared" si="13"/>
        <v>1597200.0000000005</v>
      </c>
      <c r="AA5" s="19">
        <f t="shared" si="14"/>
        <v>606936.00000000023</v>
      </c>
      <c r="AB5" s="19">
        <f t="shared" si="15"/>
        <v>1820808.0000000002</v>
      </c>
      <c r="AC5" s="19">
        <f t="shared" si="23"/>
        <v>3151808</v>
      </c>
      <c r="AD5" s="20">
        <f t="shared" si="16"/>
        <v>0.13900037821696107</v>
      </c>
      <c r="AE5" s="21">
        <f t="shared" si="17"/>
        <v>0.91099962178303895</v>
      </c>
      <c r="AF5" s="19">
        <f t="shared" si="18"/>
        <v>0</v>
      </c>
      <c r="AG5" s="19">
        <f t="shared" si="19"/>
        <v>0</v>
      </c>
      <c r="AH5" s="19"/>
    </row>
    <row r="6" spans="1:34">
      <c r="A6" s="14" t="s">
        <v>59</v>
      </c>
      <c r="B6" s="15"/>
      <c r="C6" s="15"/>
      <c r="D6" s="15"/>
      <c r="E6" s="53"/>
      <c r="F6" s="18"/>
      <c r="G6" s="19">
        <f t="shared" si="20"/>
        <v>4</v>
      </c>
      <c r="H6" s="19">
        <f t="shared" si="2"/>
        <v>489776.02560000005</v>
      </c>
      <c r="I6" s="23">
        <f t="shared" si="0"/>
        <v>24488801.280000001</v>
      </c>
      <c r="J6" s="19">
        <f t="shared" si="3"/>
        <v>1464100.0000000002</v>
      </c>
      <c r="K6" s="19">
        <f t="shared" si="4"/>
        <v>1756920.0000000007</v>
      </c>
      <c r="L6" s="19">
        <f t="shared" si="5"/>
        <v>211629.60000000033</v>
      </c>
      <c r="M6" s="19">
        <f t="shared" si="6"/>
        <v>554222.40000000072</v>
      </c>
      <c r="N6" s="19">
        <f t="shared" si="21"/>
        <v>2018322.4000000008</v>
      </c>
      <c r="O6" s="20">
        <f t="shared" si="7"/>
        <v>8.241817869821029E-2</v>
      </c>
      <c r="P6" s="21">
        <f t="shared" si="8"/>
        <v>0.96758182130178971</v>
      </c>
      <c r="Q6" s="19">
        <f t="shared" si="9"/>
        <v>0</v>
      </c>
      <c r="R6" s="19">
        <f t="shared" si="10"/>
        <v>0</v>
      </c>
      <c r="S6" s="19"/>
      <c r="V6" s="19">
        <f t="shared" si="22"/>
        <v>4</v>
      </c>
      <c r="W6" s="19">
        <f t="shared" si="11"/>
        <v>489776.02560000005</v>
      </c>
      <c r="X6" s="23">
        <f t="shared" si="1"/>
        <v>24488801.280000001</v>
      </c>
      <c r="Y6" s="19">
        <f t="shared" si="12"/>
        <v>1464100.0000000002</v>
      </c>
      <c r="Z6" s="19">
        <f t="shared" si="13"/>
        <v>1756920.0000000007</v>
      </c>
      <c r="AA6" s="19">
        <f t="shared" si="14"/>
        <v>667629.60000000033</v>
      </c>
      <c r="AB6" s="19">
        <f t="shared" si="15"/>
        <v>2670518.4000000008</v>
      </c>
      <c r="AC6" s="19">
        <f t="shared" si="23"/>
        <v>4134618.4000000013</v>
      </c>
      <c r="AD6" s="20">
        <f t="shared" si="16"/>
        <v>0.16883710855119491</v>
      </c>
      <c r="AE6" s="21">
        <f t="shared" si="17"/>
        <v>0.88116289144880511</v>
      </c>
      <c r="AF6" s="19">
        <f t="shared" si="18"/>
        <v>0</v>
      </c>
      <c r="AG6" s="19">
        <f t="shared" si="19"/>
        <v>0</v>
      </c>
      <c r="AH6" s="19"/>
    </row>
    <row r="7" spans="1:34">
      <c r="A7" s="14" t="s">
        <v>50</v>
      </c>
      <c r="B7" s="15"/>
      <c r="C7" s="15"/>
      <c r="D7" s="15"/>
      <c r="E7" s="53"/>
      <c r="F7" s="18"/>
      <c r="G7" s="19">
        <f t="shared" si="20"/>
        <v>5</v>
      </c>
      <c r="H7" s="19">
        <f t="shared" si="2"/>
        <v>528958.10764800012</v>
      </c>
      <c r="I7" s="23">
        <f t="shared" si="0"/>
        <v>26447905.382400006</v>
      </c>
      <c r="J7" s="19">
        <f t="shared" si="3"/>
        <v>1610510.0000000005</v>
      </c>
      <c r="K7" s="19">
        <f t="shared" si="4"/>
        <v>1932612.0000000009</v>
      </c>
      <c r="L7" s="19">
        <f t="shared" si="5"/>
        <v>278392.56000000041</v>
      </c>
      <c r="M7" s="19">
        <f t="shared" si="6"/>
        <v>888037.20000000123</v>
      </c>
      <c r="N7" s="19">
        <f t="shared" si="21"/>
        <v>2498547.2000000016</v>
      </c>
      <c r="O7" s="20">
        <f t="shared" si="7"/>
        <v>9.4470513406429604E-2</v>
      </c>
      <c r="P7" s="21">
        <f t="shared" si="8"/>
        <v>0.9555294865935704</v>
      </c>
      <c r="Q7" s="19">
        <f t="shared" si="9"/>
        <v>0</v>
      </c>
      <c r="R7" s="19">
        <f t="shared" si="10"/>
        <v>0</v>
      </c>
      <c r="S7" s="19"/>
      <c r="V7" s="19">
        <f t="shared" si="22"/>
        <v>5</v>
      </c>
      <c r="W7" s="19">
        <f t="shared" si="11"/>
        <v>528958.10764800012</v>
      </c>
      <c r="X7" s="23">
        <f t="shared" si="1"/>
        <v>26447905.382400006</v>
      </c>
      <c r="Y7" s="19">
        <f t="shared" si="12"/>
        <v>1610510.0000000005</v>
      </c>
      <c r="Z7" s="19">
        <f t="shared" si="13"/>
        <v>1932612.0000000009</v>
      </c>
      <c r="AA7" s="19">
        <f t="shared" si="14"/>
        <v>734392.56000000041</v>
      </c>
      <c r="AB7" s="19">
        <f t="shared" si="15"/>
        <v>3671962.8000000017</v>
      </c>
      <c r="AC7" s="19">
        <f t="shared" si="23"/>
        <v>5282472.8000000026</v>
      </c>
      <c r="AD7" s="20">
        <f t="shared" si="16"/>
        <v>0.19973123480376903</v>
      </c>
      <c r="AE7" s="21">
        <f t="shared" si="17"/>
        <v>0.85026876519623107</v>
      </c>
      <c r="AF7" s="19">
        <f t="shared" si="18"/>
        <v>0</v>
      </c>
      <c r="AG7" s="19">
        <f t="shared" si="19"/>
        <v>0</v>
      </c>
      <c r="AH7" s="19"/>
    </row>
    <row r="8" spans="1:34">
      <c r="A8" s="14" t="s">
        <v>49</v>
      </c>
      <c r="B8" s="15"/>
      <c r="C8" s="15"/>
      <c r="D8" s="15"/>
      <c r="E8" s="53"/>
      <c r="F8" s="18"/>
      <c r="G8" s="19">
        <f t="shared" si="20"/>
        <v>6</v>
      </c>
      <c r="H8" s="19">
        <f t="shared" si="2"/>
        <v>571274.75625984021</v>
      </c>
      <c r="I8" s="23">
        <f t="shared" si="0"/>
        <v>28563737.81299201</v>
      </c>
      <c r="J8" s="19">
        <f t="shared" si="3"/>
        <v>1771561.0000000007</v>
      </c>
      <c r="K8" s="19">
        <f t="shared" si="4"/>
        <v>2125873.2000000011</v>
      </c>
      <c r="L8" s="19">
        <f t="shared" si="5"/>
        <v>351831.81600000046</v>
      </c>
      <c r="M8" s="19">
        <f t="shared" si="6"/>
        <v>1328672.7360000019</v>
      </c>
      <c r="N8" s="19">
        <f t="shared" si="21"/>
        <v>3100233.7360000024</v>
      </c>
      <c r="O8" s="20">
        <f t="shared" si="7"/>
        <v>0.10853739648141859</v>
      </c>
      <c r="P8" s="21">
        <f t="shared" si="8"/>
        <v>0.94146260351858146</v>
      </c>
      <c r="Q8" s="19">
        <f t="shared" si="9"/>
        <v>0</v>
      </c>
      <c r="R8" s="19">
        <f t="shared" si="10"/>
        <v>0</v>
      </c>
      <c r="S8" s="19"/>
      <c r="V8" s="19">
        <f t="shared" si="22"/>
        <v>6</v>
      </c>
      <c r="W8" s="19">
        <f t="shared" si="11"/>
        <v>571274.75625984021</v>
      </c>
      <c r="X8" s="23">
        <f t="shared" si="1"/>
        <v>28563737.81299201</v>
      </c>
      <c r="Y8" s="19">
        <f t="shared" si="12"/>
        <v>1771561.0000000007</v>
      </c>
      <c r="Z8" s="19">
        <f t="shared" si="13"/>
        <v>2125873.2000000011</v>
      </c>
      <c r="AA8" s="19">
        <f t="shared" si="14"/>
        <v>807831.81600000046</v>
      </c>
      <c r="AB8" s="19">
        <f t="shared" si="15"/>
        <v>4846990.8960000025</v>
      </c>
      <c r="AC8" s="19">
        <f t="shared" si="23"/>
        <v>6618551.8960000034</v>
      </c>
      <c r="AD8" s="20">
        <f t="shared" si="16"/>
        <v>0.23171168771159925</v>
      </c>
      <c r="AE8" s="21">
        <f t="shared" si="17"/>
        <v>0.81828831228840082</v>
      </c>
      <c r="AF8" s="19">
        <f t="shared" si="18"/>
        <v>0</v>
      </c>
      <c r="AG8" s="19">
        <f t="shared" si="19"/>
        <v>0</v>
      </c>
      <c r="AH8" s="19"/>
    </row>
    <row r="9" spans="1:34">
      <c r="A9" s="45" t="s">
        <v>52</v>
      </c>
      <c r="B9" s="15"/>
      <c r="C9" s="15"/>
      <c r="D9" s="15"/>
      <c r="E9" s="53"/>
      <c r="F9" s="18"/>
      <c r="G9" s="19">
        <f t="shared" si="20"/>
        <v>7</v>
      </c>
      <c r="H9" s="19">
        <f t="shared" si="2"/>
        <v>616976.73676062748</v>
      </c>
      <c r="I9" s="23">
        <f t="shared" si="0"/>
        <v>30848836.838031374</v>
      </c>
      <c r="J9" s="19">
        <f t="shared" si="3"/>
        <v>1948717.100000001</v>
      </c>
      <c r="K9" s="19">
        <f t="shared" si="4"/>
        <v>2338460.5200000014</v>
      </c>
      <c r="L9" s="19">
        <f t="shared" si="5"/>
        <v>432614.99760000058</v>
      </c>
      <c r="M9" s="19">
        <f t="shared" si="6"/>
        <v>1894155.0072000029</v>
      </c>
      <c r="N9" s="19">
        <f t="shared" si="21"/>
        <v>3842872.1072000042</v>
      </c>
      <c r="O9" s="20">
        <f t="shared" si="7"/>
        <v>0.12457105359844219</v>
      </c>
      <c r="P9" s="21">
        <f t="shared" si="8"/>
        <v>0.92542894640155782</v>
      </c>
      <c r="Q9" s="19">
        <f t="shared" si="9"/>
        <v>0</v>
      </c>
      <c r="R9" s="19">
        <f t="shared" si="10"/>
        <v>0</v>
      </c>
      <c r="S9" s="19"/>
      <c r="V9" s="19">
        <f t="shared" si="22"/>
        <v>7</v>
      </c>
      <c r="W9" s="19">
        <f t="shared" si="11"/>
        <v>616976.73676062748</v>
      </c>
      <c r="X9" s="23">
        <f t="shared" si="1"/>
        <v>30848836.838031374</v>
      </c>
      <c r="Y9" s="19">
        <f t="shared" si="12"/>
        <v>1948717.100000001</v>
      </c>
      <c r="Z9" s="19">
        <f t="shared" si="13"/>
        <v>2338460.5200000014</v>
      </c>
      <c r="AA9" s="19">
        <f t="shared" si="14"/>
        <v>888614.99760000058</v>
      </c>
      <c r="AB9" s="19">
        <f t="shared" si="15"/>
        <v>6220304.9832000034</v>
      </c>
      <c r="AC9" s="19">
        <f t="shared" si="23"/>
        <v>8169022.083200004</v>
      </c>
      <c r="AD9" s="20">
        <f t="shared" si="16"/>
        <v>0.26480810690174833</v>
      </c>
      <c r="AE9" s="21">
        <f t="shared" si="17"/>
        <v>0.78519189309825177</v>
      </c>
      <c r="AF9" s="19">
        <f t="shared" si="18"/>
        <v>0</v>
      </c>
      <c r="AG9" s="19">
        <f t="shared" si="19"/>
        <v>0</v>
      </c>
      <c r="AH9" s="19"/>
    </row>
    <row r="10" spans="1:34" ht="15" thickBot="1">
      <c r="A10" s="55" t="s">
        <v>53</v>
      </c>
      <c r="B10" s="56"/>
      <c r="C10" s="16"/>
      <c r="D10" s="16"/>
      <c r="E10" s="57"/>
      <c r="F10" s="18"/>
      <c r="G10" s="19">
        <f t="shared" si="20"/>
        <v>8</v>
      </c>
      <c r="H10" s="19">
        <f t="shared" si="2"/>
        <v>666334.87570147775</v>
      </c>
      <c r="I10" s="23">
        <f t="shared" si="0"/>
        <v>33316743.785073888</v>
      </c>
      <c r="J10" s="19">
        <f t="shared" si="3"/>
        <v>2143588.8100000015</v>
      </c>
      <c r="K10" s="19">
        <f t="shared" si="4"/>
        <v>2572306.5720000016</v>
      </c>
      <c r="L10" s="19">
        <f t="shared" si="5"/>
        <v>2563288.4973600004</v>
      </c>
      <c r="M10" s="19">
        <f t="shared" si="6"/>
        <v>4646859.0052800039</v>
      </c>
      <c r="N10" s="19">
        <f t="shared" si="21"/>
        <v>6790447.8152800053</v>
      </c>
      <c r="O10" s="20">
        <f t="shared" si="7"/>
        <v>0.20381487035723367</v>
      </c>
      <c r="P10" s="21">
        <f t="shared" si="8"/>
        <v>0.84618512964276638</v>
      </c>
      <c r="Q10" s="19">
        <f t="shared" si="9"/>
        <v>0</v>
      </c>
      <c r="R10" s="19">
        <f t="shared" si="10"/>
        <v>0</v>
      </c>
      <c r="S10" s="19"/>
      <c r="V10" s="19">
        <f t="shared" si="22"/>
        <v>8</v>
      </c>
      <c r="W10" s="19">
        <f t="shared" si="11"/>
        <v>666334.87570147775</v>
      </c>
      <c r="X10" s="23">
        <f t="shared" si="1"/>
        <v>33316743.785073888</v>
      </c>
      <c r="Y10" s="19">
        <f t="shared" si="12"/>
        <v>2143588.8100000015</v>
      </c>
      <c r="Z10" s="19">
        <f t="shared" si="13"/>
        <v>2572306.5720000016</v>
      </c>
      <c r="AA10" s="19">
        <f t="shared" si="14"/>
        <v>977476.49736000062</v>
      </c>
      <c r="AB10" s="19">
        <f t="shared" si="15"/>
        <v>7819811.978880005</v>
      </c>
      <c r="AC10" s="19">
        <f t="shared" si="23"/>
        <v>9963400.7888800055</v>
      </c>
      <c r="AD10" s="20">
        <f t="shared" si="16"/>
        <v>0.29905085722523916</v>
      </c>
      <c r="AE10" s="21">
        <f t="shared" si="17"/>
        <v>0.75094914277476088</v>
      </c>
      <c r="AF10" s="19">
        <f t="shared" si="18"/>
        <v>0</v>
      </c>
      <c r="AG10" s="19">
        <f t="shared" si="19"/>
        <v>0</v>
      </c>
      <c r="AH10" s="19"/>
    </row>
    <row r="11" spans="1:34">
      <c r="A11" s="48" t="s">
        <v>21</v>
      </c>
      <c r="B11" s="49"/>
      <c r="C11" s="50" t="s">
        <v>25</v>
      </c>
      <c r="D11" s="51"/>
      <c r="E11" s="18"/>
      <c r="F11" s="18"/>
      <c r="G11" s="19">
        <f t="shared" si="20"/>
        <v>9</v>
      </c>
      <c r="H11" s="19">
        <f t="shared" si="2"/>
        <v>719641.66575759603</v>
      </c>
      <c r="I11" s="23">
        <f t="shared" si="0"/>
        <v>35982083.287879802</v>
      </c>
      <c r="J11" s="19">
        <f t="shared" si="3"/>
        <v>2357947.691000002</v>
      </c>
      <c r="K11" s="19">
        <f t="shared" si="4"/>
        <v>2829537.2292000018</v>
      </c>
      <c r="L11" s="19">
        <f t="shared" si="5"/>
        <v>2661036.1470960006</v>
      </c>
      <c r="M11" s="19">
        <f t="shared" si="6"/>
        <v>7772581.0529040052</v>
      </c>
      <c r="N11" s="19">
        <f t="shared" si="21"/>
        <v>10130528.743904008</v>
      </c>
      <c r="O11" s="20">
        <f t="shared" si="7"/>
        <v>0.28154369670186308</v>
      </c>
      <c r="P11" s="21">
        <f t="shared" si="8"/>
        <v>0.76845630329813697</v>
      </c>
      <c r="Q11" s="19">
        <f t="shared" si="9"/>
        <v>0</v>
      </c>
      <c r="R11" s="19">
        <f t="shared" si="10"/>
        <v>0</v>
      </c>
      <c r="S11" s="19"/>
      <c r="V11" s="19">
        <f t="shared" si="22"/>
        <v>9</v>
      </c>
      <c r="W11" s="19">
        <f t="shared" si="11"/>
        <v>719641.66575759603</v>
      </c>
      <c r="X11" s="23">
        <f t="shared" si="1"/>
        <v>35982083.287879802</v>
      </c>
      <c r="Y11" s="19">
        <f t="shared" si="12"/>
        <v>2357947.691000002</v>
      </c>
      <c r="Z11" s="19">
        <f t="shared" si="13"/>
        <v>2829537.2292000018</v>
      </c>
      <c r="AA11" s="19">
        <f t="shared" si="14"/>
        <v>1075224.1470960006</v>
      </c>
      <c r="AB11" s="19">
        <f t="shared" si="15"/>
        <v>9677017.3238640074</v>
      </c>
      <c r="AC11" s="19">
        <f t="shared" si="23"/>
        <v>12034965.014864009</v>
      </c>
      <c r="AD11" s="20">
        <f t="shared" si="16"/>
        <v>0.33447104545272022</v>
      </c>
      <c r="AE11" s="21">
        <f t="shared" si="17"/>
        <v>0.71552895454727983</v>
      </c>
      <c r="AF11" s="19">
        <f t="shared" si="18"/>
        <v>0</v>
      </c>
      <c r="AG11" s="19">
        <f t="shared" si="19"/>
        <v>0</v>
      </c>
      <c r="AH11" s="19"/>
    </row>
    <row r="12" spans="1:34">
      <c r="A12" s="3" t="s">
        <v>26</v>
      </c>
      <c r="B12" s="24">
        <v>1200000</v>
      </c>
      <c r="C12" s="36" t="s">
        <v>57</v>
      </c>
      <c r="D12" s="40"/>
      <c r="E12" s="18"/>
      <c r="F12" s="18"/>
      <c r="G12" s="19">
        <f t="shared" si="20"/>
        <v>10</v>
      </c>
      <c r="H12" s="19">
        <f t="shared" si="2"/>
        <v>777212.99901820382</v>
      </c>
      <c r="I12" s="23">
        <f t="shared" si="0"/>
        <v>38860649.950910188</v>
      </c>
      <c r="J12" s="19">
        <f t="shared" si="3"/>
        <v>2593742.4601000026</v>
      </c>
      <c r="K12" s="19">
        <f t="shared" si="4"/>
        <v>3112490.9521200024</v>
      </c>
      <c r="L12" s="19">
        <f t="shared" si="5"/>
        <v>2768558.5618056012</v>
      </c>
      <c r="M12" s="19">
        <f t="shared" si="6"/>
        <v>11318397.720000006</v>
      </c>
      <c r="N12" s="19">
        <f t="shared" si="21"/>
        <v>13912140.180100009</v>
      </c>
      <c r="O12" s="20">
        <f t="shared" si="7"/>
        <v>0.3580007075968672</v>
      </c>
      <c r="P12" s="21">
        <f t="shared" si="8"/>
        <v>0.69199929240313285</v>
      </c>
      <c r="Q12" s="19">
        <f t="shared" si="9"/>
        <v>0</v>
      </c>
      <c r="R12" s="19">
        <f t="shared" si="10"/>
        <v>0</v>
      </c>
      <c r="S12" s="19"/>
      <c r="V12" s="19">
        <f t="shared" si="22"/>
        <v>10</v>
      </c>
      <c r="W12" s="19">
        <f t="shared" si="11"/>
        <v>777212.99901820382</v>
      </c>
      <c r="X12" s="23">
        <f t="shared" si="1"/>
        <v>38860649.950910188</v>
      </c>
      <c r="Y12" s="19">
        <f t="shared" si="12"/>
        <v>2593742.4601000026</v>
      </c>
      <c r="Z12" s="19">
        <f t="shared" si="13"/>
        <v>3112490.9521200024</v>
      </c>
      <c r="AA12" s="19">
        <f t="shared" si="14"/>
        <v>1182746.561805601</v>
      </c>
      <c r="AB12" s="19">
        <f t="shared" si="15"/>
        <v>11827465.618056009</v>
      </c>
      <c r="AC12" s="19">
        <f t="shared" si="23"/>
        <v>14421208.078156011</v>
      </c>
      <c r="AD12" s="20">
        <f t="shared" si="16"/>
        <v>0.37110053733978371</v>
      </c>
      <c r="AE12" s="21">
        <f t="shared" si="17"/>
        <v>0.67889946266021628</v>
      </c>
      <c r="AF12" s="19">
        <f t="shared" si="18"/>
        <v>0</v>
      </c>
      <c r="AG12" s="19">
        <f t="shared" si="19"/>
        <v>0</v>
      </c>
      <c r="AH12" s="19"/>
    </row>
    <row r="13" spans="1:34">
      <c r="A13" s="3" t="s">
        <v>31</v>
      </c>
      <c r="B13" s="25">
        <v>0.3</v>
      </c>
      <c r="C13" s="36" t="s">
        <v>27</v>
      </c>
      <c r="D13" s="40"/>
      <c r="E13" s="18"/>
      <c r="F13" s="18"/>
      <c r="G13" s="19">
        <f t="shared" si="20"/>
        <v>11</v>
      </c>
      <c r="H13" s="19">
        <f t="shared" si="2"/>
        <v>839390.03893966018</v>
      </c>
      <c r="I13" s="23">
        <f t="shared" si="0"/>
        <v>41969501.94698301</v>
      </c>
      <c r="J13" s="19">
        <f t="shared" si="3"/>
        <v>2853116.7061100029</v>
      </c>
      <c r="K13" s="19">
        <f t="shared" si="4"/>
        <v>3423740.0473320028</v>
      </c>
      <c r="L13" s="19">
        <f t="shared" si="5"/>
        <v>2886833.2179861609</v>
      </c>
      <c r="M13" s="19">
        <f t="shared" si="6"/>
        <v>15337070.709986169</v>
      </c>
      <c r="N13" s="19">
        <f t="shared" si="21"/>
        <v>18190187.416096173</v>
      </c>
      <c r="O13" s="20">
        <f t="shared" si="7"/>
        <v>0.43341442171685768</v>
      </c>
      <c r="P13" s="21">
        <f t="shared" si="8"/>
        <v>0.61658557828314242</v>
      </c>
      <c r="Q13" s="19">
        <f t="shared" si="9"/>
        <v>0</v>
      </c>
      <c r="R13" s="19">
        <f t="shared" si="10"/>
        <v>0</v>
      </c>
      <c r="S13" s="19"/>
      <c r="V13" s="19">
        <f t="shared" si="22"/>
        <v>11</v>
      </c>
      <c r="W13" s="19">
        <f t="shared" si="11"/>
        <v>839390.03893966018</v>
      </c>
      <c r="X13" s="23">
        <f t="shared" si="1"/>
        <v>41969501.94698301</v>
      </c>
      <c r="Y13" s="19">
        <f t="shared" si="12"/>
        <v>2853116.7061100029</v>
      </c>
      <c r="Z13" s="19">
        <f t="shared" si="13"/>
        <v>3423740.0473320028</v>
      </c>
      <c r="AA13" s="19">
        <f t="shared" si="14"/>
        <v>1301021.2179861611</v>
      </c>
      <c r="AB13" s="19">
        <f t="shared" si="15"/>
        <v>14311233.397847772</v>
      </c>
      <c r="AC13" s="19">
        <f t="shared" si="23"/>
        <v>17164350.103957776</v>
      </c>
      <c r="AD13" s="20">
        <f t="shared" si="16"/>
        <v>0.4089719750699029</v>
      </c>
      <c r="AE13" s="21">
        <f t="shared" si="17"/>
        <v>0.64102802493009714</v>
      </c>
      <c r="AF13" s="19">
        <f t="shared" si="18"/>
        <v>0</v>
      </c>
      <c r="AG13" s="19">
        <f t="shared" si="19"/>
        <v>0</v>
      </c>
      <c r="AH13" s="19"/>
    </row>
    <row r="14" spans="1:34">
      <c r="A14" s="3" t="s">
        <v>30</v>
      </c>
      <c r="B14" s="26">
        <v>132151</v>
      </c>
      <c r="C14" s="36" t="s">
        <v>35</v>
      </c>
      <c r="D14" s="58">
        <f>-(LOG10(1-(B24/U1)*B23/(B14+B26))/LOG10(1+(B24/U1)))/12</f>
        <v>6.756759168954825</v>
      </c>
      <c r="G14" s="19">
        <f t="shared" si="20"/>
        <v>12</v>
      </c>
      <c r="H14" s="19">
        <f t="shared" si="2"/>
        <v>906541.2420548331</v>
      </c>
      <c r="I14" s="23">
        <f t="shared" si="0"/>
        <v>45327062.102741659</v>
      </c>
      <c r="J14" s="19">
        <f t="shared" si="3"/>
        <v>3138428.3767210036</v>
      </c>
      <c r="K14" s="19">
        <f t="shared" si="4"/>
        <v>3766114.0520652034</v>
      </c>
      <c r="L14" s="19">
        <f t="shared" si="5"/>
        <v>3016935.3397847773</v>
      </c>
      <c r="M14" s="19">
        <f t="shared" si="6"/>
        <v>19887713.120769564</v>
      </c>
      <c r="N14" s="19">
        <f t="shared" si="21"/>
        <v>23026141.497490566</v>
      </c>
      <c r="O14" s="20">
        <f t="shared" si="7"/>
        <v>0.5079998665101616</v>
      </c>
      <c r="P14" s="21">
        <f t="shared" si="8"/>
        <v>0.54200013348983844</v>
      </c>
      <c r="Q14" s="19">
        <f t="shared" si="9"/>
        <v>0</v>
      </c>
      <c r="R14" s="19">
        <f t="shared" si="10"/>
        <v>0</v>
      </c>
      <c r="S14" s="19"/>
      <c r="V14" s="19">
        <f t="shared" si="22"/>
        <v>12</v>
      </c>
      <c r="W14" s="19">
        <f t="shared" si="11"/>
        <v>906541.2420548331</v>
      </c>
      <c r="X14" s="23">
        <f t="shared" si="1"/>
        <v>45327062.102741659</v>
      </c>
      <c r="Y14" s="19">
        <f t="shared" si="12"/>
        <v>3138428.3767210036</v>
      </c>
      <c r="Z14" s="19">
        <f t="shared" si="13"/>
        <v>3766114.0520652034</v>
      </c>
      <c r="AA14" s="19">
        <f t="shared" si="14"/>
        <v>1431123.3397847773</v>
      </c>
      <c r="AB14" s="19">
        <f t="shared" si="15"/>
        <v>17173480.077417329</v>
      </c>
      <c r="AC14" s="19">
        <f t="shared" si="23"/>
        <v>20311908.454138331</v>
      </c>
      <c r="AD14" s="20">
        <f t="shared" si="16"/>
        <v>0.44811879508311975</v>
      </c>
      <c r="AE14" s="21">
        <f t="shared" si="17"/>
        <v>0.60188120491688024</v>
      </c>
      <c r="AF14" s="19">
        <f t="shared" si="18"/>
        <v>0</v>
      </c>
      <c r="AG14" s="19">
        <f t="shared" si="19"/>
        <v>0</v>
      </c>
      <c r="AH14" s="19"/>
    </row>
    <row r="15" spans="1:34">
      <c r="A15" s="3" t="s">
        <v>51</v>
      </c>
      <c r="B15" s="25">
        <v>0.38</v>
      </c>
      <c r="C15" s="36" t="s">
        <v>32</v>
      </c>
      <c r="D15" s="40"/>
      <c r="E15" s="32"/>
      <c r="G15" s="19">
        <f t="shared" si="20"/>
        <v>13</v>
      </c>
      <c r="H15" s="19">
        <f t="shared" si="2"/>
        <v>979064.54141921981</v>
      </c>
      <c r="I15" s="23">
        <f t="shared" si="0"/>
        <v>48953227.070960991</v>
      </c>
      <c r="J15" s="19">
        <f t="shared" si="3"/>
        <v>3452271.214393104</v>
      </c>
      <c r="K15" s="19">
        <f t="shared" si="4"/>
        <v>4142725.457271724</v>
      </c>
      <c r="L15" s="19">
        <f t="shared" si="5"/>
        <v>3160047.6737632551</v>
      </c>
      <c r="M15" s="19">
        <f t="shared" si="6"/>
        <v>25036532.10660978</v>
      </c>
      <c r="N15" s="19">
        <f t="shared" si="21"/>
        <v>28488803.321002886</v>
      </c>
      <c r="O15" s="20">
        <f t="shared" si="7"/>
        <v>0.58195965875153544</v>
      </c>
      <c r="P15" s="21">
        <f t="shared" si="8"/>
        <v>0.46804034124846461</v>
      </c>
      <c r="Q15" s="19">
        <f t="shared" si="9"/>
        <v>0</v>
      </c>
      <c r="R15" s="19">
        <f t="shared" si="10"/>
        <v>0</v>
      </c>
      <c r="S15" s="19"/>
      <c r="V15" s="19">
        <f t="shared" si="22"/>
        <v>13</v>
      </c>
      <c r="W15" s="19">
        <f t="shared" si="11"/>
        <v>979064.54141921981</v>
      </c>
      <c r="X15" s="23">
        <f t="shared" si="1"/>
        <v>48953227.070960991</v>
      </c>
      <c r="Y15" s="19">
        <f t="shared" si="12"/>
        <v>3452271.214393104</v>
      </c>
      <c r="Z15" s="19">
        <f t="shared" si="13"/>
        <v>4142725.457271724</v>
      </c>
      <c r="AA15" s="19">
        <f t="shared" si="14"/>
        <v>1574235.6737632551</v>
      </c>
      <c r="AB15" s="19">
        <f t="shared" si="15"/>
        <v>20465063.75892232</v>
      </c>
      <c r="AC15" s="19">
        <f t="shared" si="23"/>
        <v>23917334.973315425</v>
      </c>
      <c r="AD15" s="20">
        <f t="shared" si="16"/>
        <v>0.48857524629879134</v>
      </c>
      <c r="AE15" s="21">
        <f t="shared" si="17"/>
        <v>0.5614247537012087</v>
      </c>
      <c r="AF15" s="19">
        <f t="shared" si="18"/>
        <v>0</v>
      </c>
      <c r="AG15" s="19">
        <f t="shared" si="19"/>
        <v>0</v>
      </c>
      <c r="AH15" s="19"/>
    </row>
    <row r="16" spans="1:34">
      <c r="A16" s="3" t="s">
        <v>0</v>
      </c>
      <c r="B16" s="25">
        <v>0.1</v>
      </c>
      <c r="C16" s="36" t="s">
        <v>33</v>
      </c>
      <c r="D16" s="40"/>
      <c r="E16" s="33"/>
      <c r="G16" s="19">
        <f t="shared" si="20"/>
        <v>14</v>
      </c>
      <c r="H16" s="19">
        <f t="shared" si="2"/>
        <v>1057389.7047327575</v>
      </c>
      <c r="I16" s="23">
        <f t="shared" si="0"/>
        <v>52869485.236637875</v>
      </c>
      <c r="J16" s="19">
        <f t="shared" si="3"/>
        <v>3797498.3358324147</v>
      </c>
      <c r="K16" s="19">
        <f t="shared" si="4"/>
        <v>4556998.0029988969</v>
      </c>
      <c r="L16" s="19">
        <f t="shared" si="5"/>
        <v>3317471.2411395805</v>
      </c>
      <c r="M16" s="19">
        <f t="shared" si="6"/>
        <v>30857656.558410339</v>
      </c>
      <c r="N16" s="19">
        <f t="shared" si="21"/>
        <v>34655154.894242756</v>
      </c>
      <c r="O16" s="20">
        <f t="shared" si="7"/>
        <v>0.65548500688308531</v>
      </c>
      <c r="P16" s="21">
        <f t="shared" si="8"/>
        <v>0.39451499311691474</v>
      </c>
      <c r="Q16" s="19">
        <f t="shared" si="9"/>
        <v>0</v>
      </c>
      <c r="R16" s="19">
        <f t="shared" si="10"/>
        <v>0</v>
      </c>
      <c r="S16" s="19"/>
      <c r="V16" s="19">
        <f t="shared" si="22"/>
        <v>14</v>
      </c>
      <c r="W16" s="19">
        <f t="shared" si="11"/>
        <v>1057389.7047327575</v>
      </c>
      <c r="X16" s="23">
        <f t="shared" si="1"/>
        <v>52869485.236637875</v>
      </c>
      <c r="Y16" s="19">
        <f t="shared" si="12"/>
        <v>3797498.3358324147</v>
      </c>
      <c r="Z16" s="19">
        <f t="shared" si="13"/>
        <v>4556998.0029988969</v>
      </c>
      <c r="AA16" s="19">
        <f t="shared" si="14"/>
        <v>1731659.2411395807</v>
      </c>
      <c r="AB16" s="19">
        <f t="shared" si="15"/>
        <v>24243229.375954133</v>
      </c>
      <c r="AC16" s="19">
        <f t="shared" si="23"/>
        <v>28040727.711786546</v>
      </c>
      <c r="AD16" s="20">
        <f t="shared" si="16"/>
        <v>0.530376408740872</v>
      </c>
      <c r="AE16" s="21">
        <f t="shared" si="17"/>
        <v>0.51962359125912805</v>
      </c>
      <c r="AF16" s="19">
        <f t="shared" si="18"/>
        <v>0</v>
      </c>
      <c r="AG16" s="19">
        <f t="shared" si="19"/>
        <v>0</v>
      </c>
      <c r="AH16" s="19"/>
    </row>
    <row r="17" spans="1:34">
      <c r="A17" s="3" t="s">
        <v>1</v>
      </c>
      <c r="B17" s="26">
        <v>1000000</v>
      </c>
      <c r="C17" s="35" t="s">
        <v>22</v>
      </c>
      <c r="D17" s="41">
        <f>S3</f>
        <v>19</v>
      </c>
      <c r="E17" s="18"/>
      <c r="G17" s="19">
        <f t="shared" si="20"/>
        <v>15</v>
      </c>
      <c r="H17" s="19">
        <f t="shared" si="2"/>
        <v>1141980.8811113783</v>
      </c>
      <c r="I17" s="23">
        <f t="shared" si="0"/>
        <v>57099044.055568919</v>
      </c>
      <c r="J17" s="19">
        <f t="shared" si="3"/>
        <v>4177248.1694156565</v>
      </c>
      <c r="K17" s="19">
        <f t="shared" si="4"/>
        <v>5012697.8032987872</v>
      </c>
      <c r="L17" s="19">
        <f t="shared" si="5"/>
        <v>3490637.1652535391</v>
      </c>
      <c r="M17" s="19">
        <f t="shared" si="6"/>
        <v>37434059.379504919</v>
      </c>
      <c r="N17" s="19">
        <f t="shared" si="21"/>
        <v>41611307.548920572</v>
      </c>
      <c r="O17" s="20">
        <f t="shared" si="7"/>
        <v>0.72875664097676229</v>
      </c>
      <c r="P17" s="21">
        <f t="shared" si="8"/>
        <v>0.32124335902323775</v>
      </c>
      <c r="Q17" s="19">
        <f t="shared" si="9"/>
        <v>0</v>
      </c>
      <c r="R17" s="19">
        <f t="shared" si="10"/>
        <v>0</v>
      </c>
      <c r="S17" s="19"/>
      <c r="V17" s="19">
        <f t="shared" si="22"/>
        <v>15</v>
      </c>
      <c r="W17" s="19">
        <f t="shared" si="11"/>
        <v>1141980.8811113783</v>
      </c>
      <c r="X17" s="23">
        <f t="shared" si="1"/>
        <v>57099044.055568919</v>
      </c>
      <c r="Y17" s="19">
        <f t="shared" si="12"/>
        <v>4177248.1694156565</v>
      </c>
      <c r="Z17" s="19">
        <f t="shared" si="13"/>
        <v>5012697.8032987872</v>
      </c>
      <c r="AA17" s="19">
        <f t="shared" si="14"/>
        <v>1904825.1652535391</v>
      </c>
      <c r="AB17" s="19">
        <f t="shared" si="15"/>
        <v>28572377.478803087</v>
      </c>
      <c r="AC17" s="19">
        <f t="shared" si="23"/>
        <v>32749625.648218744</v>
      </c>
      <c r="AD17" s="20">
        <f t="shared" si="16"/>
        <v>0.57355821257439499</v>
      </c>
      <c r="AE17" s="21">
        <f t="shared" si="17"/>
        <v>0.47644178742560506</v>
      </c>
      <c r="AF17" s="19">
        <f t="shared" si="18"/>
        <v>0</v>
      </c>
      <c r="AG17" s="19">
        <f t="shared" si="19"/>
        <v>0</v>
      </c>
      <c r="AH17" s="19"/>
    </row>
    <row r="18" spans="1:34">
      <c r="A18" s="3" t="s">
        <v>8</v>
      </c>
      <c r="B18" s="25">
        <v>0.08</v>
      </c>
      <c r="C18" s="36" t="s">
        <v>36</v>
      </c>
      <c r="D18" s="9">
        <f>S4</f>
        <v>79438286.972165465</v>
      </c>
      <c r="E18" s="33"/>
      <c r="G18" s="19">
        <f t="shared" si="20"/>
        <v>16</v>
      </c>
      <c r="H18" s="19">
        <f t="shared" si="2"/>
        <v>1233339.3516002886</v>
      </c>
      <c r="I18" s="23">
        <f t="shared" si="0"/>
        <v>61666967.58001443</v>
      </c>
      <c r="J18" s="19">
        <f t="shared" si="3"/>
        <v>4594972.9863572223</v>
      </c>
      <c r="K18" s="19">
        <f t="shared" si="4"/>
        <v>5513967.5836286666</v>
      </c>
      <c r="L18" s="19">
        <f t="shared" si="5"/>
        <v>3681119.6817788933</v>
      </c>
      <c r="M18" s="19">
        <f t="shared" si="6"/>
        <v>44858584.999234304</v>
      </c>
      <c r="N18" s="19">
        <f t="shared" si="21"/>
        <v>49453557.985591523</v>
      </c>
      <c r="O18" s="20">
        <f t="shared" si="7"/>
        <v>0.80194567572054354</v>
      </c>
      <c r="P18" s="21">
        <f t="shared" si="8"/>
        <v>0.24805432427945651</v>
      </c>
      <c r="Q18" s="19">
        <f t="shared" si="9"/>
        <v>0</v>
      </c>
      <c r="R18" s="19">
        <f t="shared" si="10"/>
        <v>0</v>
      </c>
      <c r="S18" s="19"/>
      <c r="V18" s="19">
        <f t="shared" si="22"/>
        <v>16</v>
      </c>
      <c r="W18" s="19">
        <f t="shared" si="11"/>
        <v>1233339.3516002886</v>
      </c>
      <c r="X18" s="23">
        <f t="shared" si="1"/>
        <v>61666967.58001443</v>
      </c>
      <c r="Y18" s="19">
        <f t="shared" si="12"/>
        <v>4594972.9863572223</v>
      </c>
      <c r="Z18" s="19">
        <f t="shared" si="13"/>
        <v>5513967.5836286666</v>
      </c>
      <c r="AA18" s="19">
        <f t="shared" si="14"/>
        <v>2095307.6817788933</v>
      </c>
      <c r="AB18" s="19">
        <f t="shared" si="15"/>
        <v>33524922.90846229</v>
      </c>
      <c r="AC18" s="19">
        <f t="shared" si="23"/>
        <v>38119895.894819513</v>
      </c>
      <c r="AD18" s="20">
        <f t="shared" si="16"/>
        <v>0.61815745756199214</v>
      </c>
      <c r="AE18" s="21">
        <f t="shared" si="17"/>
        <v>0.4318425424380079</v>
      </c>
      <c r="AF18" s="19">
        <f t="shared" si="18"/>
        <v>0</v>
      </c>
      <c r="AG18" s="19">
        <f t="shared" si="19"/>
        <v>0</v>
      </c>
      <c r="AH18" s="19"/>
    </row>
    <row r="19" spans="1:34">
      <c r="A19" s="3" t="s">
        <v>2</v>
      </c>
      <c r="B19" s="26">
        <v>50</v>
      </c>
      <c r="C19" s="38" t="s">
        <v>37</v>
      </c>
      <c r="D19" s="40"/>
      <c r="E19" s="33"/>
      <c r="G19" s="19">
        <f t="shared" si="20"/>
        <v>17</v>
      </c>
      <c r="H19" s="19">
        <f t="shared" si="2"/>
        <v>1332006.4997283118</v>
      </c>
      <c r="I19" s="23">
        <f t="shared" si="0"/>
        <v>66600324.986415587</v>
      </c>
      <c r="J19" s="19">
        <f t="shared" si="3"/>
        <v>5054470.2849929454</v>
      </c>
      <c r="K19" s="19">
        <f t="shared" si="4"/>
        <v>6065364.3419915335</v>
      </c>
      <c r="L19" s="19">
        <f t="shared" si="5"/>
        <v>3890650.4499567826</v>
      </c>
      <c r="M19" s="19">
        <f t="shared" si="6"/>
        <v>53235093.949114524</v>
      </c>
      <c r="N19" s="19">
        <f t="shared" si="21"/>
        <v>58289564.234107472</v>
      </c>
      <c r="O19" s="20">
        <f t="shared" si="7"/>
        <v>0.87521441143112655</v>
      </c>
      <c r="P19" s="21">
        <f t="shared" si="8"/>
        <v>0.1747855885688735</v>
      </c>
      <c r="Q19" s="19">
        <f t="shared" si="9"/>
        <v>0</v>
      </c>
      <c r="R19" s="19">
        <f t="shared" si="10"/>
        <v>0</v>
      </c>
      <c r="S19" s="19"/>
      <c r="V19" s="19">
        <f t="shared" si="22"/>
        <v>17</v>
      </c>
      <c r="W19" s="19">
        <f t="shared" si="11"/>
        <v>1332006.4997283118</v>
      </c>
      <c r="X19" s="23">
        <f t="shared" si="1"/>
        <v>66600324.986415587</v>
      </c>
      <c r="Y19" s="19">
        <f t="shared" si="12"/>
        <v>5054470.2849929454</v>
      </c>
      <c r="Z19" s="19">
        <f t="shared" si="13"/>
        <v>6065364.3419915335</v>
      </c>
      <c r="AA19" s="19">
        <f t="shared" si="14"/>
        <v>2304838.4499567826</v>
      </c>
      <c r="AB19" s="19">
        <f t="shared" si="15"/>
        <v>39182253.649265304</v>
      </c>
      <c r="AC19" s="19">
        <f t="shared" si="23"/>
        <v>44236723.934258252</v>
      </c>
      <c r="AD19" s="20">
        <f t="shared" si="16"/>
        <v>0.66421183294948161</v>
      </c>
      <c r="AE19" s="21">
        <f t="shared" si="17"/>
        <v>0.38578816705051844</v>
      </c>
      <c r="AF19" s="19">
        <f t="shared" si="18"/>
        <v>0</v>
      </c>
      <c r="AG19" s="19">
        <f t="shared" si="19"/>
        <v>0</v>
      </c>
      <c r="AH19" s="19"/>
    </row>
    <row r="20" spans="1:34">
      <c r="A20" s="3" t="s">
        <v>3</v>
      </c>
      <c r="B20" s="25">
        <v>0.1</v>
      </c>
      <c r="C20" s="39" t="s">
        <v>38</v>
      </c>
      <c r="D20" s="40"/>
      <c r="E20" s="18"/>
      <c r="G20" s="19">
        <f t="shared" si="20"/>
        <v>18</v>
      </c>
      <c r="H20" s="19">
        <f t="shared" si="2"/>
        <v>1438567.0197065768</v>
      </c>
      <c r="I20" s="23">
        <f t="shared" si="0"/>
        <v>71928350.985328838</v>
      </c>
      <c r="J20" s="19">
        <f t="shared" si="3"/>
        <v>5559917.3134922404</v>
      </c>
      <c r="K20" s="19">
        <f t="shared" si="4"/>
        <v>6671900.776190687</v>
      </c>
      <c r="L20" s="19">
        <f t="shared" si="5"/>
        <v>4121134.294952461</v>
      </c>
      <c r="M20" s="19">
        <f t="shared" si="6"/>
        <v>62679737.638978444</v>
      </c>
      <c r="N20" s="19">
        <f t="shared" si="21"/>
        <v>68239654.95247069</v>
      </c>
      <c r="O20" s="20">
        <f t="shared" si="7"/>
        <v>0.94871707772627056</v>
      </c>
      <c r="P20" s="21">
        <f t="shared" si="8"/>
        <v>0.10128292227372948</v>
      </c>
      <c r="Q20" s="19">
        <f t="shared" si="9"/>
        <v>0</v>
      </c>
      <c r="R20" s="19">
        <f t="shared" si="10"/>
        <v>0</v>
      </c>
      <c r="S20" s="19"/>
      <c r="V20" s="19">
        <f t="shared" si="22"/>
        <v>18</v>
      </c>
      <c r="W20" s="19">
        <f t="shared" si="11"/>
        <v>1438567.0197065768</v>
      </c>
      <c r="X20" s="23">
        <f t="shared" si="1"/>
        <v>71928350.985328838</v>
      </c>
      <c r="Y20" s="19">
        <f t="shared" si="12"/>
        <v>5559917.3134922404</v>
      </c>
      <c r="Z20" s="19">
        <f t="shared" si="13"/>
        <v>6671900.776190687</v>
      </c>
      <c r="AA20" s="19">
        <f t="shared" si="14"/>
        <v>2535322.294952461</v>
      </c>
      <c r="AB20" s="19">
        <f t="shared" si="15"/>
        <v>45635801.309144296</v>
      </c>
      <c r="AC20" s="19">
        <f t="shared" si="23"/>
        <v>51195718.622636534</v>
      </c>
      <c r="AD20" s="20">
        <f t="shared" si="16"/>
        <v>0.71175993778974411</v>
      </c>
      <c r="AE20" s="21">
        <f t="shared" si="17"/>
        <v>0.33824006221025593</v>
      </c>
      <c r="AF20" s="19">
        <f t="shared" si="18"/>
        <v>0</v>
      </c>
      <c r="AG20" s="19">
        <f t="shared" si="19"/>
        <v>0</v>
      </c>
      <c r="AH20" s="19"/>
    </row>
    <row r="21" spans="1:34">
      <c r="A21" s="3" t="s">
        <v>4</v>
      </c>
      <c r="B21" s="25">
        <v>0.1</v>
      </c>
      <c r="C21" s="39" t="s">
        <v>39</v>
      </c>
      <c r="D21" s="40"/>
      <c r="E21" s="33"/>
      <c r="G21" s="19">
        <f t="shared" si="20"/>
        <v>19</v>
      </c>
      <c r="H21" s="19">
        <f t="shared" si="2"/>
        <v>1553652.381283103</v>
      </c>
      <c r="I21" s="23">
        <f t="shared" si="0"/>
        <v>77682619.064155146</v>
      </c>
      <c r="J21" s="19">
        <f t="shared" si="3"/>
        <v>6115909.0448414646</v>
      </c>
      <c r="K21" s="19">
        <f t="shared" si="4"/>
        <v>7339090.8538097562</v>
      </c>
      <c r="L21" s="19">
        <f t="shared" si="5"/>
        <v>4374666.5244477075</v>
      </c>
      <c r="M21" s="19">
        <f t="shared" si="6"/>
        <v>73322377.927323997</v>
      </c>
      <c r="N21" s="19">
        <f t="shared" si="21"/>
        <v>79438286.972165465</v>
      </c>
      <c r="O21" s="20">
        <f t="shared" si="7"/>
        <v>1.0226005241476266</v>
      </c>
      <c r="P21" s="21">
        <f t="shared" si="8"/>
        <v>2.7399475852373456E-2</v>
      </c>
      <c r="Q21" s="19">
        <f t="shared" si="9"/>
        <v>19</v>
      </c>
      <c r="R21" s="19">
        <f t="shared" si="10"/>
        <v>79438286.972165465</v>
      </c>
      <c r="S21" s="19"/>
      <c r="V21" s="19">
        <f t="shared" si="22"/>
        <v>19</v>
      </c>
      <c r="W21" s="19">
        <f t="shared" si="11"/>
        <v>1553652.381283103</v>
      </c>
      <c r="X21" s="23">
        <f t="shared" si="1"/>
        <v>77682619.064155146</v>
      </c>
      <c r="Y21" s="19">
        <f t="shared" si="12"/>
        <v>6115909.0448414646</v>
      </c>
      <c r="Z21" s="19">
        <f t="shared" si="13"/>
        <v>7339090.8538097562</v>
      </c>
      <c r="AA21" s="19">
        <f t="shared" si="14"/>
        <v>2788854.5244477075</v>
      </c>
      <c r="AB21" s="19">
        <f t="shared" si="15"/>
        <v>52988235.96450644</v>
      </c>
      <c r="AC21" s="19">
        <f t="shared" si="23"/>
        <v>59104145.009347901</v>
      </c>
      <c r="AD21" s="20">
        <f t="shared" si="16"/>
        <v>0.76084130171429998</v>
      </c>
      <c r="AE21" s="21">
        <f t="shared" si="17"/>
        <v>0.28915869828570007</v>
      </c>
      <c r="AF21" s="19">
        <f t="shared" si="18"/>
        <v>0</v>
      </c>
      <c r="AG21" s="19">
        <f t="shared" si="19"/>
        <v>0</v>
      </c>
      <c r="AH21" s="19"/>
    </row>
    <row r="22" spans="1:34">
      <c r="A22" s="3" t="s">
        <v>5</v>
      </c>
      <c r="B22" s="47">
        <v>0.08</v>
      </c>
      <c r="C22" s="38" t="s">
        <v>22</v>
      </c>
      <c r="D22" s="41">
        <f>AH3</f>
        <v>24</v>
      </c>
      <c r="E22" s="44" t="s">
        <v>47</v>
      </c>
      <c r="G22" s="19">
        <f>G21+1</f>
        <v>20</v>
      </c>
      <c r="H22" s="19">
        <f>H21*(1+inf)</f>
        <v>1677944.5717857513</v>
      </c>
      <c r="I22" s="23">
        <f t="shared" si="0"/>
        <v>83897228.589287564</v>
      </c>
      <c r="J22" s="19">
        <f>J21*(1+aint)</f>
        <v>6727499.9493256118</v>
      </c>
      <c r="K22" s="19">
        <f>K21*(1+inc)</f>
        <v>8072999.9391907323</v>
      </c>
      <c r="L22" s="19">
        <f t="shared" si="5"/>
        <v>4653551.9768924788</v>
      </c>
      <c r="M22" s="19">
        <f>L22+M21*(1+invint)</f>
        <v>85308167.696948886</v>
      </c>
      <c r="N22" s="19">
        <f t="shared" si="21"/>
        <v>92035667.646274492</v>
      </c>
      <c r="O22" s="20">
        <f t="shared" si="7"/>
        <v>1.0970048617079835</v>
      </c>
      <c r="P22" s="21">
        <f t="shared" si="8"/>
        <v>4.7004861707983459E-2</v>
      </c>
      <c r="Q22" s="19">
        <f t="shared" si="9"/>
        <v>0</v>
      </c>
      <c r="R22" s="19">
        <f t="shared" si="10"/>
        <v>0</v>
      </c>
      <c r="S22" s="19"/>
      <c r="V22" s="19">
        <f>V21+1</f>
        <v>20</v>
      </c>
      <c r="W22" s="19">
        <f>W21*(1+inf)</f>
        <v>1677944.5717857513</v>
      </c>
      <c r="X22" s="23">
        <f t="shared" si="1"/>
        <v>83897228.589287564</v>
      </c>
      <c r="Y22" s="19">
        <f>Y21*(1+aint)</f>
        <v>6727499.9493256118</v>
      </c>
      <c r="Z22" s="19">
        <f>Z21*(1+inc)</f>
        <v>8072999.9391907323</v>
      </c>
      <c r="AA22" s="19">
        <f t="shared" si="14"/>
        <v>3067739.9768924783</v>
      </c>
      <c r="AB22" s="19">
        <f>AA22+AB21*(1+invint)</f>
        <v>61354799.537849568</v>
      </c>
      <c r="AC22" s="19">
        <f t="shared" si="23"/>
        <v>68082299.487175182</v>
      </c>
      <c r="AD22" s="20">
        <f t="shared" si="16"/>
        <v>0.81149640616219698</v>
      </c>
      <c r="AE22" s="21">
        <f t="shared" si="17"/>
        <v>0.23850359383780306</v>
      </c>
      <c r="AF22" s="19">
        <f t="shared" si="18"/>
        <v>0</v>
      </c>
      <c r="AG22" s="19">
        <f t="shared" si="19"/>
        <v>0</v>
      </c>
      <c r="AH22" s="19"/>
    </row>
    <row r="23" spans="1:34">
      <c r="A23" s="3" t="s">
        <v>23</v>
      </c>
      <c r="B23" s="26">
        <v>10000000</v>
      </c>
      <c r="C23" s="39" t="s">
        <v>36</v>
      </c>
      <c r="D23" s="9">
        <f>AH4</f>
        <v>117645207.07984635</v>
      </c>
      <c r="E23" s="31"/>
      <c r="G23" s="19">
        <f t="shared" si="20"/>
        <v>21</v>
      </c>
      <c r="H23" s="19">
        <f t="shared" si="2"/>
        <v>1812180.1375286116</v>
      </c>
      <c r="I23" s="23">
        <f t="shared" si="0"/>
        <v>90609006.876430586</v>
      </c>
      <c r="J23" s="19">
        <f t="shared" si="3"/>
        <v>7400249.9442581739</v>
      </c>
      <c r="K23" s="19">
        <f t="shared" si="4"/>
        <v>8880299.9331098069</v>
      </c>
      <c r="L23" s="19">
        <f t="shared" si="5"/>
        <v>4960325.9745817268</v>
      </c>
      <c r="M23" s="19">
        <f t="shared" si="6"/>
        <v>98799310.441225514</v>
      </c>
      <c r="N23" s="19">
        <f t="shared" si="21"/>
        <v>106199560.38548368</v>
      </c>
      <c r="O23" s="20">
        <f t="shared" si="7"/>
        <v>1.1720640590434344</v>
      </c>
      <c r="P23" s="21">
        <f t="shared" si="8"/>
        <v>0.12206405904343431</v>
      </c>
      <c r="Q23" s="19">
        <f t="shared" si="9"/>
        <v>0</v>
      </c>
      <c r="R23" s="19">
        <f t="shared" si="10"/>
        <v>0</v>
      </c>
      <c r="S23" s="19"/>
      <c r="V23" s="19">
        <f t="shared" si="22"/>
        <v>21</v>
      </c>
      <c r="W23" s="19">
        <f t="shared" si="11"/>
        <v>1812180.1375286116</v>
      </c>
      <c r="X23" s="23">
        <f t="shared" si="1"/>
        <v>90609006.876430586</v>
      </c>
      <c r="Y23" s="19">
        <f t="shared" si="12"/>
        <v>7400249.9442581739</v>
      </c>
      <c r="Z23" s="19">
        <f t="shared" si="13"/>
        <v>8880299.9331098069</v>
      </c>
      <c r="AA23" s="19">
        <f t="shared" si="14"/>
        <v>3374513.9745817268</v>
      </c>
      <c r="AB23" s="19">
        <f t="shared" ref="AB23:AB28" si="24">AA23+AB22*(1+invint)</f>
        <v>70864793.466216266</v>
      </c>
      <c r="AC23" s="19">
        <f t="shared" si="23"/>
        <v>78265043.410474434</v>
      </c>
      <c r="AD23" s="20">
        <f t="shared" si="16"/>
        <v>0.86376670607602601</v>
      </c>
      <c r="AE23" s="21">
        <f t="shared" si="17"/>
        <v>0.18623329392397403</v>
      </c>
      <c r="AF23" s="19">
        <f t="shared" si="18"/>
        <v>0</v>
      </c>
      <c r="AG23" s="19">
        <f t="shared" si="19"/>
        <v>0</v>
      </c>
      <c r="AH23" s="19"/>
    </row>
    <row r="24" spans="1:34">
      <c r="A24" s="3" t="s">
        <v>24</v>
      </c>
      <c r="B24" s="25">
        <v>0.1</v>
      </c>
      <c r="C24" s="39" t="s">
        <v>40</v>
      </c>
      <c r="D24" s="9">
        <f>IF(B25&lt;=AH3,0,IPMT(B24/12,(D22*12+1),12*B25,-B23)/(B24/12))</f>
        <v>4737014.2214920521</v>
      </c>
      <c r="E24" s="33"/>
      <c r="G24" s="19">
        <f t="shared" ref="G24:G45" si="25">G23+1</f>
        <v>22</v>
      </c>
      <c r="H24" s="19">
        <f t="shared" si="2"/>
        <v>1957154.5485309006</v>
      </c>
      <c r="I24" s="23">
        <f t="shared" si="0"/>
        <v>97857727.426545024</v>
      </c>
      <c r="J24" s="19">
        <f t="shared" si="3"/>
        <v>8140274.9386839923</v>
      </c>
      <c r="K24" s="19">
        <f t="shared" si="4"/>
        <v>9768329.9264207892</v>
      </c>
      <c r="L24" s="19">
        <f t="shared" si="5"/>
        <v>5297777.3720399002</v>
      </c>
      <c r="M24" s="19">
        <f t="shared" si="6"/>
        <v>113977018.85738797</v>
      </c>
      <c r="N24" s="19">
        <f t="shared" si="21"/>
        <v>122117293.79607196</v>
      </c>
      <c r="O24" s="20">
        <f t="shared" si="7"/>
        <v>1.2479064965793008</v>
      </c>
      <c r="P24" s="21">
        <f t="shared" si="8"/>
        <v>0.19790649657930071</v>
      </c>
      <c r="Q24" s="19">
        <f t="shared" si="9"/>
        <v>0</v>
      </c>
      <c r="R24" s="19">
        <f t="shared" si="10"/>
        <v>0</v>
      </c>
      <c r="S24" s="19"/>
      <c r="V24" s="19">
        <f t="shared" si="22"/>
        <v>22</v>
      </c>
      <c r="W24" s="19">
        <f t="shared" si="11"/>
        <v>1957154.5485309006</v>
      </c>
      <c r="X24" s="23">
        <f t="shared" si="1"/>
        <v>97857727.426545024</v>
      </c>
      <c r="Y24" s="19">
        <f t="shared" si="12"/>
        <v>8140274.9386839923</v>
      </c>
      <c r="Z24" s="19">
        <f t="shared" si="13"/>
        <v>9768329.9264207892</v>
      </c>
      <c r="AA24" s="19">
        <f t="shared" si="14"/>
        <v>3711965.3720399002</v>
      </c>
      <c r="AB24" s="19">
        <f t="shared" si="24"/>
        <v>81663238.184877798</v>
      </c>
      <c r="AC24" s="19">
        <f t="shared" si="23"/>
        <v>89803513.123561785</v>
      </c>
      <c r="AD24" s="20">
        <f t="shared" si="16"/>
        <v>0.91769465207508549</v>
      </c>
      <c r="AE24" s="21">
        <f t="shared" si="17"/>
        <v>0.13230534792491455</v>
      </c>
      <c r="AF24" s="19">
        <f t="shared" si="18"/>
        <v>0</v>
      </c>
      <c r="AG24" s="19">
        <f t="shared" si="19"/>
        <v>0</v>
      </c>
      <c r="AH24" s="19"/>
    </row>
    <row r="25" spans="1:34">
      <c r="A25" s="3" t="s">
        <v>34</v>
      </c>
      <c r="B25" s="26">
        <v>30</v>
      </c>
      <c r="C25" s="39" t="s">
        <v>48</v>
      </c>
      <c r="D25" s="42"/>
      <c r="E25" s="33"/>
      <c r="G25" s="19">
        <f t="shared" si="25"/>
        <v>23</v>
      </c>
      <c r="H25" s="19">
        <f t="shared" si="2"/>
        <v>2113726.9124133727</v>
      </c>
      <c r="I25" s="23">
        <f t="shared" si="0"/>
        <v>105686345.62066863</v>
      </c>
      <c r="J25" s="19">
        <f t="shared" si="3"/>
        <v>8954302.4325523917</v>
      </c>
      <c r="K25" s="19">
        <f t="shared" si="4"/>
        <v>10745162.91906287</v>
      </c>
      <c r="L25" s="19">
        <f t="shared" si="5"/>
        <v>5668973.909243891</v>
      </c>
      <c r="M25" s="19">
        <f t="shared" si="6"/>
        <v>131043694.65237068</v>
      </c>
      <c r="N25" s="19">
        <f t="shared" si="21"/>
        <v>139997997.08492306</v>
      </c>
      <c r="O25" s="20">
        <f t="shared" si="7"/>
        <v>1.3246554818671319</v>
      </c>
      <c r="P25" s="21">
        <f t="shared" si="8"/>
        <v>0.27465548186713185</v>
      </c>
      <c r="Q25" s="19">
        <f t="shared" si="9"/>
        <v>0</v>
      </c>
      <c r="R25" s="19">
        <f t="shared" si="10"/>
        <v>0</v>
      </c>
      <c r="S25" s="19"/>
      <c r="V25" s="19">
        <f t="shared" si="22"/>
        <v>23</v>
      </c>
      <c r="W25" s="19">
        <f t="shared" si="11"/>
        <v>2113726.9124133727</v>
      </c>
      <c r="X25" s="23">
        <f t="shared" si="1"/>
        <v>105686345.62066863</v>
      </c>
      <c r="Y25" s="19">
        <f t="shared" si="12"/>
        <v>8954302.4325523917</v>
      </c>
      <c r="Z25" s="19">
        <f t="shared" si="13"/>
        <v>10745162.91906287</v>
      </c>
      <c r="AA25" s="19">
        <f t="shared" si="14"/>
        <v>4083161.9092438905</v>
      </c>
      <c r="AB25" s="19">
        <f t="shared" si="24"/>
        <v>93912723.912609488</v>
      </c>
      <c r="AC25" s="19">
        <f t="shared" si="23"/>
        <v>102867026.34516189</v>
      </c>
      <c r="AD25" s="20">
        <f t="shared" si="16"/>
        <v>0.97332371311592225</v>
      </c>
      <c r="AE25" s="21">
        <f t="shared" si="17"/>
        <v>7.6676286884077793E-2</v>
      </c>
      <c r="AF25" s="19">
        <f t="shared" si="18"/>
        <v>0</v>
      </c>
      <c r="AG25" s="19">
        <f t="shared" si="19"/>
        <v>0</v>
      </c>
      <c r="AH25" s="19"/>
    </row>
    <row r="26" spans="1:34">
      <c r="A26" s="3" t="s">
        <v>56</v>
      </c>
      <c r="B26" s="27">
        <f>B12*invper/12</f>
        <v>38000</v>
      </c>
      <c r="C26" s="39" t="s">
        <v>41</v>
      </c>
      <c r="D26" s="58">
        <f>-(LOG10(1-(B24/12)*D24/(B14+(invper*B12*(1+inc)^(D22+1)/12)))/LOG10(1+(B24/12)))/12</f>
        <v>0.75664343940131873</v>
      </c>
      <c r="E26" s="34"/>
      <c r="G26" s="19">
        <f t="shared" si="25"/>
        <v>24</v>
      </c>
      <c r="H26" s="19">
        <f t="shared" si="2"/>
        <v>2282825.0654064426</v>
      </c>
      <c r="I26" s="23">
        <f t="shared" si="0"/>
        <v>114141253.27032213</v>
      </c>
      <c r="J26" s="19">
        <f t="shared" si="3"/>
        <v>9849732.6758076325</v>
      </c>
      <c r="K26" s="19">
        <f t="shared" si="4"/>
        <v>11819679.210969158</v>
      </c>
      <c r="L26" s="19">
        <f t="shared" si="5"/>
        <v>6077290.1001682803</v>
      </c>
      <c r="M26" s="19">
        <f t="shared" si="6"/>
        <v>150225354.21777603</v>
      </c>
      <c r="N26" s="19">
        <f t="shared" si="21"/>
        <v>160075086.89358366</v>
      </c>
      <c r="O26" s="20">
        <f t="shared" si="7"/>
        <v>1.4024297290172192</v>
      </c>
      <c r="P26" s="21">
        <f t="shared" si="8"/>
        <v>0.35242972901721914</v>
      </c>
      <c r="Q26" s="19">
        <f t="shared" si="9"/>
        <v>0</v>
      </c>
      <c r="R26" s="19">
        <f t="shared" si="10"/>
        <v>0</v>
      </c>
      <c r="S26" s="19"/>
      <c r="V26" s="19">
        <f t="shared" si="22"/>
        <v>24</v>
      </c>
      <c r="W26" s="19">
        <f t="shared" si="11"/>
        <v>2282825.0654064426</v>
      </c>
      <c r="X26" s="23">
        <f t="shared" si="1"/>
        <v>114141253.27032213</v>
      </c>
      <c r="Y26" s="19">
        <f t="shared" si="12"/>
        <v>9849732.6758076325</v>
      </c>
      <c r="Z26" s="19">
        <f t="shared" si="13"/>
        <v>11819679.210969158</v>
      </c>
      <c r="AA26" s="19">
        <f t="shared" si="14"/>
        <v>4491478.1001682803</v>
      </c>
      <c r="AB26" s="19">
        <f t="shared" si="24"/>
        <v>107795474.40403873</v>
      </c>
      <c r="AC26" s="19">
        <f t="shared" si="23"/>
        <v>117645207.07984635</v>
      </c>
      <c r="AD26" s="20">
        <f t="shared" si="16"/>
        <v>1.0306983996507009</v>
      </c>
      <c r="AE26" s="21">
        <f t="shared" si="17"/>
        <v>1.9301600349299175E-2</v>
      </c>
      <c r="AF26" s="19">
        <f t="shared" si="18"/>
        <v>24</v>
      </c>
      <c r="AG26" s="19">
        <f t="shared" si="19"/>
        <v>117645207.07984635</v>
      </c>
      <c r="AH26" s="19"/>
    </row>
    <row r="27" spans="1:34" ht="15" thickBot="1">
      <c r="A27" s="6" t="s">
        <v>16</v>
      </c>
      <c r="B27" s="46">
        <f>O2</f>
        <v>5.5555555555555552E-2</v>
      </c>
      <c r="C27" s="43" t="s">
        <v>42</v>
      </c>
      <c r="D27" s="60">
        <f>D22+D26</f>
        <v>24.756643439401319</v>
      </c>
      <c r="E27" s="18"/>
      <c r="G27" s="19">
        <f t="shared" si="25"/>
        <v>25</v>
      </c>
      <c r="H27" s="19">
        <f t="shared" si="2"/>
        <v>2465451.0706389584</v>
      </c>
      <c r="I27" s="23">
        <f t="shared" si="0"/>
        <v>123272553.53194791</v>
      </c>
      <c r="J27" s="19">
        <f t="shared" si="3"/>
        <v>10834705.943388397</v>
      </c>
      <c r="K27" s="19">
        <f t="shared" si="4"/>
        <v>13001647.132066075</v>
      </c>
      <c r="L27" s="19">
        <f t="shared" si="5"/>
        <v>6526437.9101851089</v>
      </c>
      <c r="M27" s="19">
        <f t="shared" si="6"/>
        <v>171774327.54973873</v>
      </c>
      <c r="N27" s="19">
        <f t="shared" si="21"/>
        <v>182609033.49312714</v>
      </c>
      <c r="O27" s="20">
        <f t="shared" si="7"/>
        <v>1.4813438049354701</v>
      </c>
      <c r="P27" s="21">
        <f t="shared" si="8"/>
        <v>0.43134380493547009</v>
      </c>
      <c r="Q27" s="19">
        <f t="shared" si="9"/>
        <v>0</v>
      </c>
      <c r="R27" s="19">
        <f t="shared" si="10"/>
        <v>0</v>
      </c>
      <c r="S27" s="19"/>
      <c r="V27" s="19">
        <f t="shared" si="22"/>
        <v>25</v>
      </c>
      <c r="W27" s="19">
        <f t="shared" si="11"/>
        <v>2465451.0706389584</v>
      </c>
      <c r="X27" s="23">
        <f t="shared" si="1"/>
        <v>123272553.53194791</v>
      </c>
      <c r="Y27" s="19">
        <f t="shared" si="12"/>
        <v>10834705.943388397</v>
      </c>
      <c r="Z27" s="19">
        <f t="shared" si="13"/>
        <v>13001647.132066075</v>
      </c>
      <c r="AA27" s="19">
        <f t="shared" si="14"/>
        <v>4940625.9101851089</v>
      </c>
      <c r="AB27" s="19">
        <f t="shared" si="24"/>
        <v>123515647.75462772</v>
      </c>
      <c r="AC27" s="19">
        <f t="shared" si="23"/>
        <v>134350353.69801611</v>
      </c>
      <c r="AD27" s="20">
        <f t="shared" si="16"/>
        <v>1.0898642872940667</v>
      </c>
      <c r="AE27" s="21">
        <f t="shared" si="17"/>
        <v>3.9864287294066658E-2</v>
      </c>
      <c r="AF27" s="19">
        <f t="shared" si="18"/>
        <v>0</v>
      </c>
      <c r="AG27" s="19">
        <f t="shared" si="19"/>
        <v>0</v>
      </c>
      <c r="AH27" s="19"/>
    </row>
    <row r="28" spans="1:34">
      <c r="A28" s="59" t="s">
        <v>63</v>
      </c>
      <c r="C28" s="30"/>
      <c r="D28" s="30"/>
      <c r="E28" s="33"/>
      <c r="G28" s="19">
        <f t="shared" si="25"/>
        <v>26</v>
      </c>
      <c r="H28" s="19">
        <f t="shared" si="2"/>
        <v>2662687.1562900753</v>
      </c>
      <c r="I28" s="23">
        <f t="shared" si="0"/>
        <v>133134357.81450376</v>
      </c>
      <c r="J28" s="19">
        <f t="shared" si="3"/>
        <v>11918176.537727237</v>
      </c>
      <c r="K28" s="19">
        <f t="shared" si="4"/>
        <v>14301811.845272683</v>
      </c>
      <c r="L28" s="19">
        <f t="shared" si="5"/>
        <v>7020500.5012036199</v>
      </c>
      <c r="M28" s="19">
        <f t="shared" si="6"/>
        <v>195972260.80591625</v>
      </c>
      <c r="N28" s="19">
        <f t="shared" si="21"/>
        <v>207890437.34364349</v>
      </c>
      <c r="O28" s="20">
        <f t="shared" si="7"/>
        <v>1.5615085448738744</v>
      </c>
      <c r="P28" s="21">
        <f t="shared" si="8"/>
        <v>0.51150854487387432</v>
      </c>
      <c r="Q28" s="19">
        <f t="shared" si="9"/>
        <v>0</v>
      </c>
      <c r="R28" s="19">
        <f t="shared" si="10"/>
        <v>0</v>
      </c>
      <c r="S28" s="19"/>
      <c r="V28" s="19">
        <f t="shared" si="22"/>
        <v>26</v>
      </c>
      <c r="W28" s="19">
        <f t="shared" si="11"/>
        <v>2662687.1562900753</v>
      </c>
      <c r="X28" s="23">
        <f t="shared" si="1"/>
        <v>133134357.81450376</v>
      </c>
      <c r="Y28" s="19">
        <f t="shared" si="12"/>
        <v>11918176.537727237</v>
      </c>
      <c r="Z28" s="19">
        <f t="shared" si="13"/>
        <v>14301811.845272683</v>
      </c>
      <c r="AA28" s="19">
        <f t="shared" si="14"/>
        <v>5434688.5012036199</v>
      </c>
      <c r="AB28" s="19">
        <f t="shared" si="24"/>
        <v>141301901.03129414</v>
      </c>
      <c r="AC28" s="19">
        <f t="shared" si="23"/>
        <v>153220077.56902137</v>
      </c>
      <c r="AD28" s="20">
        <f t="shared" si="16"/>
        <v>1.1508680410093919</v>
      </c>
      <c r="AE28" s="21">
        <f t="shared" si="17"/>
        <v>0.10086804100939184</v>
      </c>
      <c r="AF28" s="19">
        <f t="shared" si="18"/>
        <v>0</v>
      </c>
      <c r="AG28" s="19">
        <f t="shared" si="19"/>
        <v>0</v>
      </c>
      <c r="AH28" s="19"/>
    </row>
    <row r="29" spans="1:34">
      <c r="A29" t="s">
        <v>46</v>
      </c>
      <c r="C29" s="29"/>
      <c r="D29" s="29"/>
      <c r="E29" s="18"/>
      <c r="G29" s="19">
        <f>G28+1</f>
        <v>27</v>
      </c>
      <c r="H29" s="19">
        <f>H28*(1+inf)</f>
        <v>2875702.1287932815</v>
      </c>
      <c r="I29" s="23">
        <f t="shared" si="0"/>
        <v>143785106.43966407</v>
      </c>
      <c r="J29" s="19">
        <f>J28*(1+aint)</f>
        <v>13109994.191499962</v>
      </c>
      <c r="K29" s="19">
        <f>K28*(1+inc)</f>
        <v>15731993.029799951</v>
      </c>
      <c r="L29" s="19">
        <f t="shared" si="5"/>
        <v>7563969.3513239818</v>
      </c>
      <c r="M29" s="19">
        <f>L29+M28*(1+invint)</f>
        <v>223133456.23783189</v>
      </c>
      <c r="N29" s="19">
        <f t="shared" si="21"/>
        <v>236243450.42933184</v>
      </c>
      <c r="O29" s="20">
        <f t="shared" si="7"/>
        <v>1.6430314396189962</v>
      </c>
      <c r="P29" s="21">
        <f t="shared" si="8"/>
        <v>0.59303143961899618</v>
      </c>
      <c r="Q29" s="19">
        <f t="shared" si="9"/>
        <v>0</v>
      </c>
      <c r="R29" s="19">
        <f t="shared" si="10"/>
        <v>0</v>
      </c>
      <c r="S29" s="19"/>
      <c r="V29" s="19">
        <f>V28+1</f>
        <v>27</v>
      </c>
      <c r="W29" s="19">
        <f>W28*(1+inf)</f>
        <v>2875702.1287932815</v>
      </c>
      <c r="X29" s="23">
        <f t="shared" si="1"/>
        <v>143785106.43966407</v>
      </c>
      <c r="Y29" s="19">
        <f>Y28*(1+aint)</f>
        <v>13109994.191499962</v>
      </c>
      <c r="Z29" s="19">
        <f>Z28*(1+inc)</f>
        <v>15731993.029799951</v>
      </c>
      <c r="AA29" s="19">
        <f t="shared" si="14"/>
        <v>5978157.3513239818</v>
      </c>
      <c r="AB29" s="19">
        <f>AA29+AB28*(1+invint)</f>
        <v>161410248.48574755</v>
      </c>
      <c r="AC29" s="19">
        <f t="shared" si="23"/>
        <v>174520242.67724749</v>
      </c>
      <c r="AD29" s="20">
        <f t="shared" si="16"/>
        <v>1.2137574398255266</v>
      </c>
      <c r="AE29" s="21">
        <f t="shared" si="17"/>
        <v>0.1637574398255266</v>
      </c>
      <c r="AF29" s="19">
        <f t="shared" si="18"/>
        <v>0</v>
      </c>
      <c r="AG29" s="19">
        <f t="shared" si="19"/>
        <v>0</v>
      </c>
      <c r="AH29" s="19"/>
    </row>
    <row r="30" spans="1:34">
      <c r="C30" s="29"/>
      <c r="D30" s="29"/>
      <c r="E30" s="28"/>
      <c r="G30" s="19">
        <f t="shared" si="25"/>
        <v>28</v>
      </c>
      <c r="H30" s="19">
        <f t="shared" si="2"/>
        <v>3105758.299096744</v>
      </c>
      <c r="I30" s="23">
        <f t="shared" si="0"/>
        <v>155287914.9548372</v>
      </c>
      <c r="J30" s="19">
        <f t="shared" si="3"/>
        <v>14420993.610649958</v>
      </c>
      <c r="K30" s="19">
        <f t="shared" si="4"/>
        <v>17305192.332779948</v>
      </c>
      <c r="L30" s="19">
        <f t="shared" si="5"/>
        <v>8161785.0864563799</v>
      </c>
      <c r="M30" s="19">
        <f t="shared" si="6"/>
        <v>253608586.94807148</v>
      </c>
      <c r="N30" s="19">
        <f t="shared" si="21"/>
        <v>268029580.55872142</v>
      </c>
      <c r="O30" s="20">
        <f t="shared" si="7"/>
        <v>1.7260169964718322</v>
      </c>
      <c r="P30" s="21">
        <f t="shared" si="8"/>
        <v>0.67601699647183211</v>
      </c>
      <c r="Q30" s="19">
        <f t="shared" si="9"/>
        <v>0</v>
      </c>
      <c r="R30" s="19">
        <f t="shared" si="10"/>
        <v>0</v>
      </c>
      <c r="S30" s="19"/>
      <c r="V30" s="19">
        <f t="shared" si="22"/>
        <v>28</v>
      </c>
      <c r="W30" s="19">
        <f t="shared" si="11"/>
        <v>3105758.299096744</v>
      </c>
      <c r="X30" s="23">
        <f t="shared" si="1"/>
        <v>155287914.9548372</v>
      </c>
      <c r="Y30" s="19">
        <f t="shared" si="12"/>
        <v>14420993.610649958</v>
      </c>
      <c r="Z30" s="19">
        <f t="shared" si="13"/>
        <v>17305192.332779948</v>
      </c>
      <c r="AA30" s="19">
        <f t="shared" si="14"/>
        <v>6575973.0864563799</v>
      </c>
      <c r="AB30" s="19">
        <f t="shared" ref="AB30:AB93" si="26">AA30+AB29*(1+invint)</f>
        <v>184127246.42077869</v>
      </c>
      <c r="AC30" s="19">
        <f t="shared" si="23"/>
        <v>198548240.03142864</v>
      </c>
      <c r="AD30" s="20">
        <f t="shared" si="16"/>
        <v>1.2785814020954107</v>
      </c>
      <c r="AE30" s="21">
        <f t="shared" si="17"/>
        <v>0.22858140209541067</v>
      </c>
      <c r="AF30" s="19">
        <f t="shared" si="18"/>
        <v>0</v>
      </c>
      <c r="AG30" s="19">
        <f t="shared" si="19"/>
        <v>0</v>
      </c>
      <c r="AH30" s="19"/>
    </row>
    <row r="31" spans="1:34">
      <c r="C31" s="18"/>
      <c r="D31" s="18"/>
      <c r="E31" s="29"/>
      <c r="G31" s="19">
        <f t="shared" si="25"/>
        <v>29</v>
      </c>
      <c r="H31" s="19">
        <f t="shared" si="2"/>
        <v>3354218.963024484</v>
      </c>
      <c r="I31" s="23">
        <f t="shared" si="0"/>
        <v>167710948.1512242</v>
      </c>
      <c r="J31" s="19">
        <f t="shared" si="3"/>
        <v>15863092.971714955</v>
      </c>
      <c r="K31" s="19">
        <f t="shared" si="4"/>
        <v>19035711.566057943</v>
      </c>
      <c r="L31" s="19">
        <f t="shared" si="5"/>
        <v>8819382.3951020185</v>
      </c>
      <c r="M31" s="19">
        <f t="shared" si="6"/>
        <v>287788828.03798068</v>
      </c>
      <c r="N31" s="19">
        <f t="shared" si="21"/>
        <v>303651921.00969565</v>
      </c>
      <c r="O31" s="20">
        <f t="shared" si="7"/>
        <v>1.8105670760139887</v>
      </c>
      <c r="P31" s="21">
        <f t="shared" si="8"/>
        <v>0.76056707601398865</v>
      </c>
      <c r="Q31" s="19">
        <f t="shared" si="9"/>
        <v>0</v>
      </c>
      <c r="R31" s="19">
        <f t="shared" si="10"/>
        <v>0</v>
      </c>
      <c r="S31" s="19"/>
      <c r="V31" s="19">
        <f t="shared" si="22"/>
        <v>29</v>
      </c>
      <c r="W31" s="19">
        <f t="shared" si="11"/>
        <v>3354218.963024484</v>
      </c>
      <c r="X31" s="23">
        <f t="shared" si="1"/>
        <v>167710948.1512242</v>
      </c>
      <c r="Y31" s="19">
        <f t="shared" si="12"/>
        <v>15863092.971714955</v>
      </c>
      <c r="Z31" s="19">
        <f t="shared" si="13"/>
        <v>19035711.566057943</v>
      </c>
      <c r="AA31" s="19">
        <f t="shared" si="14"/>
        <v>7233570.3951020185</v>
      </c>
      <c r="AB31" s="19">
        <f t="shared" si="26"/>
        <v>209773541.45795861</v>
      </c>
      <c r="AC31" s="19">
        <f t="shared" si="23"/>
        <v>225636634.42967355</v>
      </c>
      <c r="AD31" s="20">
        <f t="shared" si="16"/>
        <v>1.345390011308135</v>
      </c>
      <c r="AE31" s="21">
        <f t="shared" si="17"/>
        <v>0.29539001130813491</v>
      </c>
      <c r="AF31" s="19">
        <f t="shared" si="18"/>
        <v>0</v>
      </c>
      <c r="AG31" s="19">
        <f t="shared" si="19"/>
        <v>0</v>
      </c>
      <c r="AH31" s="19"/>
    </row>
    <row r="32" spans="1:34">
      <c r="C32" s="18"/>
      <c r="D32" s="18"/>
      <c r="E32" s="29"/>
      <c r="G32" s="19">
        <f t="shared" si="25"/>
        <v>30</v>
      </c>
      <c r="H32" s="19">
        <f t="shared" si="2"/>
        <v>3622556.4800664429</v>
      </c>
      <c r="I32" s="23">
        <f t="shared" si="0"/>
        <v>181127824.00332215</v>
      </c>
      <c r="J32" s="19">
        <f t="shared" si="3"/>
        <v>17449402.268886451</v>
      </c>
      <c r="K32" s="19">
        <f t="shared" si="4"/>
        <v>20939282.722663738</v>
      </c>
      <c r="L32" s="19">
        <f t="shared" si="5"/>
        <v>9542739.4346122202</v>
      </c>
      <c r="M32" s="19">
        <f t="shared" si="6"/>
        <v>326110450.27639097</v>
      </c>
      <c r="N32" s="19">
        <f t="shared" si="21"/>
        <v>343559852.54527742</v>
      </c>
      <c r="O32" s="20">
        <f t="shared" si="7"/>
        <v>1.8967812065084821</v>
      </c>
      <c r="P32" s="21">
        <f t="shared" si="8"/>
        <v>0.8467812065084821</v>
      </c>
      <c r="Q32" s="19">
        <f t="shared" si="9"/>
        <v>0</v>
      </c>
      <c r="R32" s="19">
        <f t="shared" si="10"/>
        <v>0</v>
      </c>
      <c r="S32" s="19"/>
      <c r="V32" s="19">
        <f t="shared" si="22"/>
        <v>30</v>
      </c>
      <c r="W32" s="19">
        <f t="shared" si="11"/>
        <v>3622556.4800664429</v>
      </c>
      <c r="X32" s="23">
        <f t="shared" si="1"/>
        <v>181127824.00332215</v>
      </c>
      <c r="Y32" s="19">
        <f t="shared" si="12"/>
        <v>17449402.268886451</v>
      </c>
      <c r="Z32" s="19">
        <f t="shared" si="13"/>
        <v>20939282.722663738</v>
      </c>
      <c r="AA32" s="19">
        <f t="shared" si="14"/>
        <v>7956927.4346122202</v>
      </c>
      <c r="AB32" s="19">
        <f t="shared" si="26"/>
        <v>238707823.03836671</v>
      </c>
      <c r="AC32" s="19">
        <f t="shared" si="23"/>
        <v>256157225.30725315</v>
      </c>
      <c r="AD32" s="20">
        <f t="shared" si="16"/>
        <v>1.4142345424662908</v>
      </c>
      <c r="AE32" s="21">
        <f t="shared" si="17"/>
        <v>0.36423454246629072</v>
      </c>
      <c r="AF32" s="19">
        <f t="shared" si="18"/>
        <v>0</v>
      </c>
      <c r="AG32" s="19">
        <f t="shared" si="19"/>
        <v>0</v>
      </c>
      <c r="AH32" s="19"/>
    </row>
    <row r="33" spans="1:34">
      <c r="C33" s="29"/>
      <c r="D33" s="29"/>
      <c r="E33" s="29"/>
      <c r="G33" s="19">
        <f t="shared" si="25"/>
        <v>31</v>
      </c>
      <c r="H33" s="19">
        <f t="shared" si="2"/>
        <v>3912360.9984717583</v>
      </c>
      <c r="I33" s="23">
        <f t="shared" si="0"/>
        <v>195618049.92358792</v>
      </c>
      <c r="J33" s="19">
        <f t="shared" si="3"/>
        <v>19194342.495775096</v>
      </c>
      <c r="K33" s="19">
        <f t="shared" si="4"/>
        <v>23033210.994930115</v>
      </c>
      <c r="L33" s="19">
        <f t="shared" si="5"/>
        <v>10338432.178073443</v>
      </c>
      <c r="M33" s="19">
        <f t="shared" si="6"/>
        <v>369059927.48210359</v>
      </c>
      <c r="N33" s="19">
        <f t="shared" si="21"/>
        <v>388254269.97787869</v>
      </c>
      <c r="O33" s="20">
        <f t="shared" si="7"/>
        <v>1.9847568776477329</v>
      </c>
      <c r="P33" s="21">
        <f t="shared" si="8"/>
        <v>0.93475687764773285</v>
      </c>
      <c r="Q33" s="19">
        <f t="shared" si="9"/>
        <v>0</v>
      </c>
      <c r="R33" s="19">
        <f t="shared" si="10"/>
        <v>0</v>
      </c>
      <c r="S33" s="19"/>
      <c r="V33" s="19">
        <f t="shared" si="22"/>
        <v>31</v>
      </c>
      <c r="W33" s="19">
        <f t="shared" si="11"/>
        <v>3912360.9984717583</v>
      </c>
      <c r="X33" s="23">
        <f t="shared" si="1"/>
        <v>195618049.92358792</v>
      </c>
      <c r="Y33" s="19">
        <f t="shared" si="12"/>
        <v>19194342.495775096</v>
      </c>
      <c r="Z33" s="19">
        <f t="shared" si="13"/>
        <v>23033210.994930115</v>
      </c>
      <c r="AA33" s="19">
        <f t="shared" si="14"/>
        <v>8752620.1780734435</v>
      </c>
      <c r="AB33" s="19">
        <f t="shared" si="26"/>
        <v>271331225.52027684</v>
      </c>
      <c r="AC33" s="19">
        <f t="shared" si="23"/>
        <v>290525568.01605195</v>
      </c>
      <c r="AD33" s="20">
        <f t="shared" si="16"/>
        <v>1.4851674890406927</v>
      </c>
      <c r="AE33" s="21">
        <f t="shared" si="17"/>
        <v>0.43516748904069269</v>
      </c>
      <c r="AF33" s="19">
        <f t="shared" si="18"/>
        <v>0</v>
      </c>
      <c r="AG33" s="19">
        <f t="shared" si="19"/>
        <v>0</v>
      </c>
      <c r="AH33" s="19"/>
    </row>
    <row r="34" spans="1:34">
      <c r="C34" s="29"/>
      <c r="D34" s="29"/>
      <c r="E34" s="30"/>
      <c r="G34" s="19">
        <f t="shared" si="25"/>
        <v>32</v>
      </c>
      <c r="H34" s="19">
        <f t="shared" si="2"/>
        <v>4225349.8783494988</v>
      </c>
      <c r="I34" s="23">
        <f t="shared" ref="I34:I65" si="27">PV((1+ffret)/(1+inf)-1,y,-H34,,1)</f>
        <v>211267493.91747496</v>
      </c>
      <c r="J34" s="19">
        <f t="shared" si="3"/>
        <v>21113776.745352607</v>
      </c>
      <c r="K34" s="19">
        <f t="shared" si="4"/>
        <v>25336532.094423126</v>
      </c>
      <c r="L34" s="19">
        <f t="shared" si="5"/>
        <v>11213694.195880787</v>
      </c>
      <c r="M34" s="19">
        <f t="shared" si="6"/>
        <v>417179614.42619473</v>
      </c>
      <c r="N34" s="19">
        <f t="shared" si="21"/>
        <v>438293391.17154735</v>
      </c>
      <c r="O34" s="20">
        <f t="shared" si="7"/>
        <v>2.0745898152356226</v>
      </c>
      <c r="P34" s="21">
        <f t="shared" si="8"/>
        <v>1.0245898152356225</v>
      </c>
      <c r="Q34" s="19">
        <f t="shared" si="9"/>
        <v>0</v>
      </c>
      <c r="R34" s="19">
        <f t="shared" si="10"/>
        <v>0</v>
      </c>
      <c r="S34" s="19"/>
      <c r="V34" s="19">
        <f t="shared" si="22"/>
        <v>32</v>
      </c>
      <c r="W34" s="19">
        <f t="shared" si="11"/>
        <v>4225349.8783494988</v>
      </c>
      <c r="X34" s="23">
        <f t="shared" si="1"/>
        <v>211267493.91747496</v>
      </c>
      <c r="Y34" s="19">
        <f t="shared" si="12"/>
        <v>21113776.745352607</v>
      </c>
      <c r="Z34" s="19">
        <f t="shared" si="13"/>
        <v>25336532.094423126</v>
      </c>
      <c r="AA34" s="19">
        <f t="shared" si="14"/>
        <v>9627882.1958807874</v>
      </c>
      <c r="AB34" s="19">
        <f t="shared" si="26"/>
        <v>308092230.26818532</v>
      </c>
      <c r="AC34" s="19">
        <f t="shared" si="23"/>
        <v>329206007.01353794</v>
      </c>
      <c r="AD34" s="20">
        <f t="shared" si="16"/>
        <v>1.5582425905148096</v>
      </c>
      <c r="AE34" s="21">
        <f t="shared" si="17"/>
        <v>0.50824259051480958</v>
      </c>
      <c r="AF34" s="19">
        <f t="shared" si="18"/>
        <v>0</v>
      </c>
      <c r="AG34" s="19">
        <f t="shared" si="19"/>
        <v>0</v>
      </c>
      <c r="AH34" s="19"/>
    </row>
    <row r="35" spans="1:34">
      <c r="E35" s="29"/>
      <c r="G35" s="19">
        <f t="shared" si="25"/>
        <v>33</v>
      </c>
      <c r="H35" s="19">
        <f t="shared" ref="H35:H66" si="28">H34*(1+inf)</f>
        <v>4563377.8686174592</v>
      </c>
      <c r="I35" s="23">
        <f t="shared" si="27"/>
        <v>228168893.43087295</v>
      </c>
      <c r="J35" s="19">
        <f t="shared" ref="J35:J66" si="29">J34*(1+aint)</f>
        <v>23225154.419887871</v>
      </c>
      <c r="K35" s="19">
        <f t="shared" ref="K35:K66" si="30">K34*(1+inc)</f>
        <v>27870185.30386544</v>
      </c>
      <c r="L35" s="19">
        <f t="shared" ref="L35:L66" si="31">IF(G35&gt;(post1+1),(K35*invper+emi*12),K35*invper-save*12)</f>
        <v>12176482.415468868</v>
      </c>
      <c r="M35" s="19">
        <f t="shared" ref="M35:M66" si="32">L35+M34*(1+invint)</f>
        <v>471074058.2842831</v>
      </c>
      <c r="N35" s="19">
        <f t="shared" si="21"/>
        <v>494299212.70417094</v>
      </c>
      <c r="O35" s="20">
        <f t="shared" si="7"/>
        <v>2.1663742382741846</v>
      </c>
      <c r="P35" s="21">
        <f t="shared" si="8"/>
        <v>1.1163742382741846</v>
      </c>
      <c r="Q35" s="19">
        <f t="shared" ref="Q35:Q66" si="33">IF(P35=mincorp,G35,0)</f>
        <v>0</v>
      </c>
      <c r="R35" s="19">
        <f t="shared" ref="R35:R66" si="34">IF(P35=mincorp,N35,0)</f>
        <v>0</v>
      </c>
      <c r="S35" s="19"/>
      <c r="V35" s="19">
        <f t="shared" si="22"/>
        <v>33</v>
      </c>
      <c r="W35" s="19">
        <f t="shared" si="11"/>
        <v>4563377.8686174592</v>
      </c>
      <c r="X35" s="23">
        <f t="shared" si="1"/>
        <v>228168893.43087295</v>
      </c>
      <c r="Y35" s="19">
        <f t="shared" si="12"/>
        <v>23225154.419887871</v>
      </c>
      <c r="Z35" s="19">
        <f t="shared" si="13"/>
        <v>27870185.30386544</v>
      </c>
      <c r="AA35" s="19">
        <f t="shared" ref="AA35:AA66" si="35">Z35*invper</f>
        <v>10590670.415468868</v>
      </c>
      <c r="AB35" s="19">
        <f t="shared" si="26"/>
        <v>349492123.71047276</v>
      </c>
      <c r="AC35" s="19">
        <f t="shared" si="23"/>
        <v>372717278.1303606</v>
      </c>
      <c r="AD35" s="20">
        <f t="shared" si="16"/>
        <v>1.6335148605315066</v>
      </c>
      <c r="AE35" s="21">
        <f t="shared" si="17"/>
        <v>0.58351486053150659</v>
      </c>
      <c r="AF35" s="19">
        <f t="shared" ref="AF35:AF66" si="36">IF(AE35=mincorp1,V35,0)</f>
        <v>0</v>
      </c>
      <c r="AG35" s="19">
        <f t="shared" ref="AG35:AG66" si="37">IF(AE35=mincorp1,AC35,0)</f>
        <v>0</v>
      </c>
      <c r="AH35" s="19"/>
    </row>
    <row r="36" spans="1:34">
      <c r="A36" s="29"/>
      <c r="B36" s="29"/>
      <c r="C36" s="29"/>
      <c r="D36" s="29"/>
      <c r="E36" s="29"/>
      <c r="G36" s="19">
        <f t="shared" si="25"/>
        <v>34</v>
      </c>
      <c r="H36" s="19">
        <f t="shared" si="28"/>
        <v>4928448.0981068565</v>
      </c>
      <c r="I36" s="23">
        <f t="shared" si="27"/>
        <v>246422404.90534282</v>
      </c>
      <c r="J36" s="19">
        <f t="shared" si="29"/>
        <v>25547669.861876659</v>
      </c>
      <c r="K36" s="19">
        <f t="shared" si="30"/>
        <v>30657203.834251985</v>
      </c>
      <c r="L36" s="19">
        <f t="shared" si="31"/>
        <v>13235549.457015755</v>
      </c>
      <c r="M36" s="19">
        <f t="shared" si="32"/>
        <v>531417013.56972718</v>
      </c>
      <c r="N36" s="19">
        <f t="shared" si="21"/>
        <v>556964683.43160379</v>
      </c>
      <c r="O36" s="20">
        <f t="shared" si="7"/>
        <v>2.2602030998177631</v>
      </c>
      <c r="P36" s="21">
        <f t="shared" si="8"/>
        <v>1.2102030998177631</v>
      </c>
      <c r="Q36" s="19">
        <f t="shared" si="33"/>
        <v>0</v>
      </c>
      <c r="R36" s="19">
        <f t="shared" si="34"/>
        <v>0</v>
      </c>
      <c r="S36" s="19"/>
      <c r="V36" s="19">
        <f t="shared" si="22"/>
        <v>34</v>
      </c>
      <c r="W36" s="19">
        <f t="shared" si="11"/>
        <v>4928448.0981068565</v>
      </c>
      <c r="X36" s="23">
        <f t="shared" si="1"/>
        <v>246422404.90534282</v>
      </c>
      <c r="Y36" s="19">
        <f t="shared" si="12"/>
        <v>25547669.861876659</v>
      </c>
      <c r="Z36" s="19">
        <f t="shared" si="13"/>
        <v>30657203.834251985</v>
      </c>
      <c r="AA36" s="19">
        <f t="shared" si="35"/>
        <v>11649737.457015755</v>
      </c>
      <c r="AB36" s="19">
        <f t="shared" si="26"/>
        <v>396091073.53853583</v>
      </c>
      <c r="AC36" s="19">
        <f t="shared" si="23"/>
        <v>421638743.4004125</v>
      </c>
      <c r="AD36" s="20">
        <f t="shared" si="16"/>
        <v>1.7110406156549556</v>
      </c>
      <c r="AE36" s="21">
        <f t="shared" si="17"/>
        <v>0.66104061565495553</v>
      </c>
      <c r="AF36" s="19">
        <f t="shared" si="36"/>
        <v>0</v>
      </c>
      <c r="AG36" s="19">
        <f t="shared" si="37"/>
        <v>0</v>
      </c>
      <c r="AH36" s="19"/>
    </row>
    <row r="37" spans="1:34">
      <c r="A37" s="29"/>
      <c r="B37" s="29"/>
      <c r="C37" s="18"/>
      <c r="D37" s="18"/>
      <c r="E37" s="18"/>
      <c r="G37" s="19">
        <f t="shared" si="25"/>
        <v>35</v>
      </c>
      <c r="H37" s="19">
        <f t="shared" si="28"/>
        <v>5322723.945955405</v>
      </c>
      <c r="I37" s="23">
        <f t="shared" si="27"/>
        <v>266136197.29777026</v>
      </c>
      <c r="J37" s="19">
        <f t="shared" si="29"/>
        <v>28102436.848064326</v>
      </c>
      <c r="K37" s="19">
        <f t="shared" si="30"/>
        <v>33722924.217677183</v>
      </c>
      <c r="L37" s="19">
        <f t="shared" si="31"/>
        <v>14400523.20271733</v>
      </c>
      <c r="M37" s="19">
        <f t="shared" si="32"/>
        <v>598959238.1294173</v>
      </c>
      <c r="N37" s="19">
        <f t="shared" si="21"/>
        <v>627061674.9774816</v>
      </c>
      <c r="O37" s="20">
        <f t="shared" si="7"/>
        <v>2.3561683128578137</v>
      </c>
      <c r="P37" s="21">
        <f t="shared" si="8"/>
        <v>1.3061683128578137</v>
      </c>
      <c r="Q37" s="19">
        <f t="shared" si="33"/>
        <v>0</v>
      </c>
      <c r="R37" s="19">
        <f t="shared" si="34"/>
        <v>0</v>
      </c>
      <c r="S37" s="19"/>
      <c r="V37" s="19">
        <f t="shared" si="22"/>
        <v>35</v>
      </c>
      <c r="W37" s="19">
        <f t="shared" si="11"/>
        <v>5322723.945955405</v>
      </c>
      <c r="X37" s="23">
        <f t="shared" si="1"/>
        <v>266136197.29777026</v>
      </c>
      <c r="Y37" s="19">
        <f t="shared" si="12"/>
        <v>28102436.848064326</v>
      </c>
      <c r="Z37" s="19">
        <f t="shared" si="13"/>
        <v>33722924.217677183</v>
      </c>
      <c r="AA37" s="19">
        <f t="shared" si="35"/>
        <v>12814711.20271733</v>
      </c>
      <c r="AB37" s="19">
        <f t="shared" si="26"/>
        <v>448514892.09510678</v>
      </c>
      <c r="AC37" s="19">
        <f t="shared" si="23"/>
        <v>476617328.94317108</v>
      </c>
      <c r="AD37" s="20">
        <f t="shared" si="16"/>
        <v>1.7908775047608463</v>
      </c>
      <c r="AE37" s="21">
        <f t="shared" si="17"/>
        <v>0.74087750476084624</v>
      </c>
      <c r="AF37" s="19">
        <f t="shared" si="36"/>
        <v>0</v>
      </c>
      <c r="AG37" s="19">
        <f t="shared" si="37"/>
        <v>0</v>
      </c>
      <c r="AH37" s="19"/>
    </row>
    <row r="38" spans="1:34">
      <c r="A38" s="29"/>
      <c r="B38" s="29"/>
      <c r="C38" s="18"/>
      <c r="D38" s="18"/>
      <c r="E38" s="18"/>
      <c r="G38" s="19">
        <f t="shared" si="25"/>
        <v>36</v>
      </c>
      <c r="H38" s="19">
        <f t="shared" si="28"/>
        <v>5748541.8616318377</v>
      </c>
      <c r="I38" s="23">
        <f t="shared" si="27"/>
        <v>287427093.0815919</v>
      </c>
      <c r="J38" s="19">
        <f t="shared" si="29"/>
        <v>30912680.532870762</v>
      </c>
      <c r="K38" s="19">
        <f t="shared" si="30"/>
        <v>37095216.639444903</v>
      </c>
      <c r="L38" s="19">
        <f t="shared" si="31"/>
        <v>15681994.322989063</v>
      </c>
      <c r="M38" s="19">
        <f t="shared" si="32"/>
        <v>674537156.2653482</v>
      </c>
      <c r="N38" s="19">
        <f t="shared" si="21"/>
        <v>705449836.79821897</v>
      </c>
      <c r="O38" s="20">
        <f t="shared" si="7"/>
        <v>2.4543609624092153</v>
      </c>
      <c r="P38" s="21">
        <f t="shared" si="8"/>
        <v>1.4043609624092153</v>
      </c>
      <c r="Q38" s="19">
        <f t="shared" si="33"/>
        <v>0</v>
      </c>
      <c r="R38" s="19">
        <f t="shared" si="34"/>
        <v>0</v>
      </c>
      <c r="S38" s="19"/>
      <c r="V38" s="19">
        <f t="shared" si="22"/>
        <v>36</v>
      </c>
      <c r="W38" s="19">
        <f t="shared" si="11"/>
        <v>5748541.8616318377</v>
      </c>
      <c r="X38" s="23">
        <f t="shared" si="1"/>
        <v>287427093.0815919</v>
      </c>
      <c r="Y38" s="19">
        <f t="shared" si="12"/>
        <v>30912680.532870762</v>
      </c>
      <c r="Z38" s="19">
        <f t="shared" si="13"/>
        <v>37095216.639444903</v>
      </c>
      <c r="AA38" s="19">
        <f t="shared" si="35"/>
        <v>14096182.322989063</v>
      </c>
      <c r="AB38" s="19">
        <f t="shared" si="26"/>
        <v>507462563.62760657</v>
      </c>
      <c r="AC38" s="19">
        <f t="shared" si="23"/>
        <v>538375244.16047728</v>
      </c>
      <c r="AD38" s="20">
        <f t="shared" si="16"/>
        <v>1.8730845390683082</v>
      </c>
      <c r="AE38" s="21">
        <f t="shared" si="17"/>
        <v>0.82308453906830814</v>
      </c>
      <c r="AF38" s="19">
        <f t="shared" si="36"/>
        <v>0</v>
      </c>
      <c r="AG38" s="19">
        <f t="shared" si="37"/>
        <v>0</v>
      </c>
      <c r="AH38" s="19"/>
    </row>
    <row r="39" spans="1:34">
      <c r="A39" s="29"/>
      <c r="B39" s="29"/>
      <c r="C39" s="29"/>
      <c r="D39" s="29"/>
      <c r="E39" s="29"/>
      <c r="G39" s="19">
        <f t="shared" si="25"/>
        <v>37</v>
      </c>
      <c r="H39" s="19">
        <f t="shared" si="28"/>
        <v>6208425.2105623847</v>
      </c>
      <c r="I39" s="23">
        <f t="shared" si="27"/>
        <v>310421260.52811921</v>
      </c>
      <c r="J39" s="19">
        <f t="shared" si="29"/>
        <v>34003948.586157843</v>
      </c>
      <c r="K39" s="19">
        <f t="shared" si="30"/>
        <v>40804738.303389393</v>
      </c>
      <c r="L39" s="19">
        <f t="shared" si="31"/>
        <v>17091612.555287972</v>
      </c>
      <c r="M39" s="19">
        <f t="shared" si="32"/>
        <v>759082484.44717109</v>
      </c>
      <c r="N39" s="19">
        <f t="shared" si="21"/>
        <v>793086433.03332889</v>
      </c>
      <c r="O39" s="20">
        <f t="shared" si="7"/>
        <v>2.5548715048835642</v>
      </c>
      <c r="P39" s="21">
        <f t="shared" si="8"/>
        <v>1.5048715048835641</v>
      </c>
      <c r="Q39" s="19">
        <f t="shared" si="33"/>
        <v>0</v>
      </c>
      <c r="R39" s="19">
        <f t="shared" si="34"/>
        <v>0</v>
      </c>
      <c r="S39" s="19"/>
      <c r="V39" s="19">
        <f t="shared" si="22"/>
        <v>37</v>
      </c>
      <c r="W39" s="19">
        <f t="shared" si="11"/>
        <v>6208425.2105623847</v>
      </c>
      <c r="X39" s="23">
        <f t="shared" si="1"/>
        <v>310421260.52811921</v>
      </c>
      <c r="Y39" s="19">
        <f t="shared" si="12"/>
        <v>34003948.586157843</v>
      </c>
      <c r="Z39" s="19">
        <f t="shared" si="13"/>
        <v>40804738.303389393</v>
      </c>
      <c r="AA39" s="19">
        <f t="shared" si="35"/>
        <v>15505800.55528797</v>
      </c>
      <c r="AB39" s="19">
        <f t="shared" si="26"/>
        <v>573714620.54565525</v>
      </c>
      <c r="AC39" s="19">
        <f t="shared" si="23"/>
        <v>607718569.13181305</v>
      </c>
      <c r="AD39" s="20">
        <f t="shared" si="16"/>
        <v>1.9577221228272264</v>
      </c>
      <c r="AE39" s="21">
        <f t="shared" si="17"/>
        <v>0.90772212282722631</v>
      </c>
      <c r="AF39" s="19">
        <f t="shared" si="36"/>
        <v>0</v>
      </c>
      <c r="AG39" s="19">
        <f t="shared" si="37"/>
        <v>0</v>
      </c>
      <c r="AH39" s="19"/>
    </row>
    <row r="40" spans="1:34">
      <c r="A40" s="29"/>
      <c r="B40" s="29"/>
      <c r="C40" s="29"/>
      <c r="D40" s="29"/>
      <c r="E40" s="29"/>
      <c r="G40" s="19">
        <f t="shared" si="25"/>
        <v>38</v>
      </c>
      <c r="H40" s="19">
        <f t="shared" si="28"/>
        <v>6705099.2274073763</v>
      </c>
      <c r="I40" s="23">
        <f t="shared" si="27"/>
        <v>335254961.37036884</v>
      </c>
      <c r="J40" s="19">
        <f t="shared" si="29"/>
        <v>37404343.444773629</v>
      </c>
      <c r="K40" s="19">
        <f t="shared" si="30"/>
        <v>44885212.133728333</v>
      </c>
      <c r="L40" s="19">
        <f t="shared" si="31"/>
        <v>18642192.610816766</v>
      </c>
      <c r="M40" s="19">
        <f t="shared" si="32"/>
        <v>853632925.50270498</v>
      </c>
      <c r="N40" s="19">
        <f t="shared" si="21"/>
        <v>891037268.94747865</v>
      </c>
      <c r="O40" s="20">
        <f t="shared" si="7"/>
        <v>2.6577899557558404</v>
      </c>
      <c r="P40" s="21">
        <f t="shared" si="8"/>
        <v>1.6077899557558404</v>
      </c>
      <c r="Q40" s="19">
        <f t="shared" si="33"/>
        <v>0</v>
      </c>
      <c r="R40" s="19">
        <f t="shared" si="34"/>
        <v>0</v>
      </c>
      <c r="S40" s="19"/>
      <c r="V40" s="19">
        <f t="shared" si="22"/>
        <v>38</v>
      </c>
      <c r="W40" s="19">
        <f t="shared" si="11"/>
        <v>6705099.2274073763</v>
      </c>
      <c r="X40" s="23">
        <f t="shared" si="1"/>
        <v>335254961.37036884</v>
      </c>
      <c r="Y40" s="19">
        <f t="shared" si="12"/>
        <v>37404343.444773629</v>
      </c>
      <c r="Z40" s="19">
        <f t="shared" si="13"/>
        <v>44885212.133728333</v>
      </c>
      <c r="AA40" s="19">
        <f t="shared" si="35"/>
        <v>17056380.610816766</v>
      </c>
      <c r="AB40" s="19">
        <f t="shared" si="26"/>
        <v>648142463.21103752</v>
      </c>
      <c r="AC40" s="19">
        <f t="shared" si="23"/>
        <v>685546806.65581119</v>
      </c>
      <c r="AD40" s="20">
        <f t="shared" si="16"/>
        <v>2.0448520846749281</v>
      </c>
      <c r="AE40" s="21">
        <f t="shared" si="17"/>
        <v>0.99485208467492803</v>
      </c>
      <c r="AF40" s="19">
        <f t="shared" si="36"/>
        <v>0</v>
      </c>
      <c r="AG40" s="19">
        <f t="shared" si="37"/>
        <v>0</v>
      </c>
      <c r="AH40" s="19"/>
    </row>
    <row r="41" spans="1:34">
      <c r="A41" s="29"/>
      <c r="B41" s="29"/>
      <c r="C41" s="29"/>
      <c r="D41" s="29"/>
      <c r="E41" s="29"/>
      <c r="G41" s="19">
        <f t="shared" si="25"/>
        <v>39</v>
      </c>
      <c r="H41" s="19">
        <f t="shared" si="28"/>
        <v>7241507.1655999664</v>
      </c>
      <c r="I41" s="23">
        <f t="shared" si="27"/>
        <v>362075358.2799983</v>
      </c>
      <c r="J41" s="19">
        <f t="shared" si="29"/>
        <v>41144777.789250992</v>
      </c>
      <c r="K41" s="19">
        <f t="shared" si="30"/>
        <v>49373733.347101167</v>
      </c>
      <c r="L41" s="19">
        <f t="shared" si="31"/>
        <v>20347830.671898443</v>
      </c>
      <c r="M41" s="19">
        <f t="shared" si="32"/>
        <v>959344048.72487402</v>
      </c>
      <c r="N41" s="19">
        <f t="shared" si="21"/>
        <v>1000488826.514125</v>
      </c>
      <c r="O41" s="20">
        <f t="shared" si="7"/>
        <v>2.7632060664576681</v>
      </c>
      <c r="P41" s="21">
        <f t="shared" si="8"/>
        <v>1.713206066457668</v>
      </c>
      <c r="Q41" s="19">
        <f t="shared" si="33"/>
        <v>0</v>
      </c>
      <c r="R41" s="19">
        <f t="shared" si="34"/>
        <v>0</v>
      </c>
      <c r="S41" s="19"/>
      <c r="V41" s="19">
        <f t="shared" si="22"/>
        <v>39</v>
      </c>
      <c r="W41" s="19">
        <f t="shared" si="11"/>
        <v>7241507.1655999664</v>
      </c>
      <c r="X41" s="23">
        <f t="shared" si="1"/>
        <v>362075358.2799983</v>
      </c>
      <c r="Y41" s="19">
        <f t="shared" si="12"/>
        <v>41144777.789250992</v>
      </c>
      <c r="Z41" s="19">
        <f t="shared" si="13"/>
        <v>49373733.347101167</v>
      </c>
      <c r="AA41" s="19">
        <f t="shared" si="35"/>
        <v>18762018.671898443</v>
      </c>
      <c r="AB41" s="19">
        <f t="shared" si="26"/>
        <v>731718728.20403981</v>
      </c>
      <c r="AC41" s="19">
        <f t="shared" si="23"/>
        <v>772863505.99329078</v>
      </c>
      <c r="AD41" s="20">
        <f t="shared" si="16"/>
        <v>2.1345377096765139</v>
      </c>
      <c r="AE41" s="21">
        <f t="shared" si="17"/>
        <v>1.0845377096765139</v>
      </c>
      <c r="AF41" s="19">
        <f t="shared" si="36"/>
        <v>0</v>
      </c>
      <c r="AG41" s="19">
        <f t="shared" si="37"/>
        <v>0</v>
      </c>
      <c r="AH41" s="19"/>
    </row>
    <row r="42" spans="1:34">
      <c r="A42" s="29"/>
      <c r="B42" s="29"/>
      <c r="C42" s="29"/>
      <c r="D42" s="29"/>
      <c r="E42" s="29"/>
      <c r="G42" s="19">
        <f t="shared" si="25"/>
        <v>40</v>
      </c>
      <c r="H42" s="19">
        <f t="shared" si="28"/>
        <v>7820827.7388479644</v>
      </c>
      <c r="I42" s="23">
        <f t="shared" si="27"/>
        <v>391041386.94239825</v>
      </c>
      <c r="J42" s="19">
        <f t="shared" si="29"/>
        <v>45259255.568176098</v>
      </c>
      <c r="K42" s="19">
        <f t="shared" si="30"/>
        <v>54311106.681811288</v>
      </c>
      <c r="L42" s="19">
        <f t="shared" si="31"/>
        <v>22224032.53908829</v>
      </c>
      <c r="M42" s="19">
        <f t="shared" si="32"/>
        <v>1077502486.1364498</v>
      </c>
      <c r="N42" s="19">
        <f t="shared" si="21"/>
        <v>1122761741.7046258</v>
      </c>
      <c r="O42" s="20">
        <f t="shared" si="7"/>
        <v>2.8712094913626434</v>
      </c>
      <c r="P42" s="21">
        <f t="shared" si="8"/>
        <v>1.8212094913626433</v>
      </c>
      <c r="Q42" s="19">
        <f t="shared" si="33"/>
        <v>0</v>
      </c>
      <c r="R42" s="19">
        <f t="shared" si="34"/>
        <v>0</v>
      </c>
      <c r="S42" s="19"/>
      <c r="V42" s="19">
        <f t="shared" si="22"/>
        <v>40</v>
      </c>
      <c r="W42" s="19">
        <f t="shared" si="11"/>
        <v>7820827.7388479644</v>
      </c>
      <c r="X42" s="23">
        <f t="shared" si="1"/>
        <v>391041386.94239825</v>
      </c>
      <c r="Y42" s="19">
        <f t="shared" si="12"/>
        <v>45259255.568176098</v>
      </c>
      <c r="Z42" s="19">
        <f t="shared" si="13"/>
        <v>54311106.681811288</v>
      </c>
      <c r="AA42" s="19">
        <f t="shared" si="35"/>
        <v>20638220.53908829</v>
      </c>
      <c r="AB42" s="19">
        <f t="shared" si="26"/>
        <v>825528821.56353211</v>
      </c>
      <c r="AC42" s="19">
        <f t="shared" si="23"/>
        <v>870788077.13170826</v>
      </c>
      <c r="AD42" s="20">
        <f t="shared" si="16"/>
        <v>2.2268437720633862</v>
      </c>
      <c r="AE42" s="21">
        <f t="shared" si="17"/>
        <v>1.1768437720633862</v>
      </c>
      <c r="AF42" s="19">
        <f t="shared" si="36"/>
        <v>0</v>
      </c>
      <c r="AG42" s="19">
        <f t="shared" si="37"/>
        <v>0</v>
      </c>
      <c r="AH42" s="19"/>
    </row>
    <row r="43" spans="1:34">
      <c r="A43" s="29"/>
      <c r="B43" s="29"/>
      <c r="C43" s="29"/>
      <c r="D43" s="29"/>
      <c r="E43" s="18"/>
      <c r="G43" s="19">
        <f t="shared" si="25"/>
        <v>41</v>
      </c>
      <c r="H43" s="19">
        <f t="shared" si="28"/>
        <v>8446493.9579558019</v>
      </c>
      <c r="I43" s="23">
        <f t="shared" si="27"/>
        <v>422324697.89779007</v>
      </c>
      <c r="J43" s="19">
        <f t="shared" si="29"/>
        <v>49785181.124993712</v>
      </c>
      <c r="K43" s="19">
        <f t="shared" si="30"/>
        <v>59742217.349992424</v>
      </c>
      <c r="L43" s="19">
        <f t="shared" si="31"/>
        <v>24287854.592997123</v>
      </c>
      <c r="M43" s="19">
        <f t="shared" si="32"/>
        <v>1209540589.343092</v>
      </c>
      <c r="N43" s="19">
        <f t="shared" si="21"/>
        <v>1259325770.4680858</v>
      </c>
      <c r="O43" s="20">
        <f t="shared" si="7"/>
        <v>2.9818899456665555</v>
      </c>
      <c r="P43" s="21">
        <f t="shared" si="8"/>
        <v>1.9318899456665555</v>
      </c>
      <c r="Q43" s="19">
        <f t="shared" si="33"/>
        <v>0</v>
      </c>
      <c r="R43" s="19">
        <f t="shared" si="34"/>
        <v>0</v>
      </c>
      <c r="S43" s="19"/>
      <c r="V43" s="19">
        <f t="shared" si="22"/>
        <v>41</v>
      </c>
      <c r="W43" s="19">
        <f t="shared" si="11"/>
        <v>8446493.9579558019</v>
      </c>
      <c r="X43" s="23">
        <f t="shared" si="1"/>
        <v>422324697.89779007</v>
      </c>
      <c r="Y43" s="19">
        <f t="shared" si="12"/>
        <v>49785181.124993712</v>
      </c>
      <c r="Z43" s="19">
        <f t="shared" si="13"/>
        <v>59742217.349992424</v>
      </c>
      <c r="AA43" s="19">
        <f t="shared" si="35"/>
        <v>22702042.592997123</v>
      </c>
      <c r="AB43" s="19">
        <f t="shared" si="26"/>
        <v>930783746.31288242</v>
      </c>
      <c r="AC43" s="19">
        <f t="shared" si="23"/>
        <v>980568927.43787611</v>
      </c>
      <c r="AD43" s="20">
        <f t="shared" si="16"/>
        <v>2.3218365686848625</v>
      </c>
      <c r="AE43" s="21">
        <f t="shared" si="17"/>
        <v>1.2718365686848625</v>
      </c>
      <c r="AF43" s="19">
        <f t="shared" si="36"/>
        <v>0</v>
      </c>
      <c r="AG43" s="19">
        <f t="shared" si="37"/>
        <v>0</v>
      </c>
      <c r="AH43" s="19"/>
    </row>
    <row r="44" spans="1:34">
      <c r="A44" s="29"/>
      <c r="B44" s="29"/>
      <c r="C44" s="29"/>
      <c r="D44" s="29"/>
      <c r="E44" s="18"/>
      <c r="G44" s="19">
        <f t="shared" si="25"/>
        <v>42</v>
      </c>
      <c r="H44" s="19">
        <f t="shared" si="28"/>
        <v>9122213.4745922666</v>
      </c>
      <c r="I44" s="23">
        <f t="shared" si="27"/>
        <v>456110673.7296133</v>
      </c>
      <c r="J44" s="19">
        <f t="shared" si="29"/>
        <v>54763699.23749309</v>
      </c>
      <c r="K44" s="19">
        <f t="shared" si="30"/>
        <v>65716439.084991671</v>
      </c>
      <c r="L44" s="19">
        <f t="shared" si="31"/>
        <v>26558058.852296837</v>
      </c>
      <c r="M44" s="19">
        <f t="shared" si="32"/>
        <v>1357052707.129698</v>
      </c>
      <c r="N44" s="19">
        <f t="shared" si="21"/>
        <v>1411816406.3671911</v>
      </c>
      <c r="O44" s="20">
        <f t="shared" si="7"/>
        <v>3.0953373549072634</v>
      </c>
      <c r="P44" s="21">
        <f t="shared" si="8"/>
        <v>2.0453373549072635</v>
      </c>
      <c r="Q44" s="19">
        <f t="shared" si="33"/>
        <v>0</v>
      </c>
      <c r="R44" s="19">
        <f t="shared" si="34"/>
        <v>0</v>
      </c>
      <c r="S44" s="19"/>
      <c r="V44" s="19">
        <f t="shared" si="22"/>
        <v>42</v>
      </c>
      <c r="W44" s="19">
        <f t="shared" si="11"/>
        <v>9122213.4745922666</v>
      </c>
      <c r="X44" s="23">
        <f t="shared" si="1"/>
        <v>456110673.7296133</v>
      </c>
      <c r="Y44" s="19">
        <f t="shared" si="12"/>
        <v>54763699.23749309</v>
      </c>
      <c r="Z44" s="19">
        <f t="shared" si="13"/>
        <v>65716439.084991671</v>
      </c>
      <c r="AA44" s="19">
        <f t="shared" si="35"/>
        <v>24972246.852296837</v>
      </c>
      <c r="AB44" s="19">
        <f t="shared" si="26"/>
        <v>1048834367.7964675</v>
      </c>
      <c r="AC44" s="19">
        <f t="shared" si="23"/>
        <v>1103598067.0339606</v>
      </c>
      <c r="AD44" s="20">
        <f t="shared" si="16"/>
        <v>2.4195839531880456</v>
      </c>
      <c r="AE44" s="21">
        <f t="shared" si="17"/>
        <v>1.3695839531880456</v>
      </c>
      <c r="AF44" s="19">
        <f t="shared" si="36"/>
        <v>0</v>
      </c>
      <c r="AG44" s="19">
        <f t="shared" si="37"/>
        <v>0</v>
      </c>
      <c r="AH44" s="19"/>
    </row>
    <row r="45" spans="1:34">
      <c r="A45" s="29"/>
      <c r="B45" s="29"/>
      <c r="C45" s="29"/>
      <c r="D45" s="29"/>
      <c r="E45" s="29"/>
      <c r="G45" s="19">
        <f t="shared" si="25"/>
        <v>43</v>
      </c>
      <c r="H45" s="19">
        <f t="shared" si="28"/>
        <v>9851990.5525596477</v>
      </c>
      <c r="I45" s="23">
        <f t="shared" si="27"/>
        <v>492599527.62798238</v>
      </c>
      <c r="J45" s="19">
        <f t="shared" si="29"/>
        <v>60240069.161242403</v>
      </c>
      <c r="K45" s="19">
        <f t="shared" si="30"/>
        <v>72288082.993490845</v>
      </c>
      <c r="L45" s="19">
        <f t="shared" si="31"/>
        <v>29055283.537526522</v>
      </c>
      <c r="M45" s="19">
        <f t="shared" si="32"/>
        <v>1521813261.3801947</v>
      </c>
      <c r="N45" s="19">
        <f t="shared" si="21"/>
        <v>1582053330.5414371</v>
      </c>
      <c r="O45" s="20">
        <f t="shared" si="7"/>
        <v>3.2116419968153616</v>
      </c>
      <c r="P45" s="21">
        <f t="shared" si="8"/>
        <v>2.1616419968153613</v>
      </c>
      <c r="Q45" s="19">
        <f t="shared" si="33"/>
        <v>0</v>
      </c>
      <c r="R45" s="19">
        <f t="shared" si="34"/>
        <v>0</v>
      </c>
      <c r="S45" s="19"/>
      <c r="V45" s="19">
        <f t="shared" si="22"/>
        <v>43</v>
      </c>
      <c r="W45" s="19">
        <f t="shared" si="11"/>
        <v>9851990.5525596477</v>
      </c>
      <c r="X45" s="23">
        <f t="shared" si="1"/>
        <v>492599527.62798238</v>
      </c>
      <c r="Y45" s="19">
        <f t="shared" si="12"/>
        <v>60240069.161242403</v>
      </c>
      <c r="Z45" s="19">
        <f t="shared" si="13"/>
        <v>72288082.993490845</v>
      </c>
      <c r="AA45" s="19">
        <f t="shared" si="35"/>
        <v>27469471.537526522</v>
      </c>
      <c r="AB45" s="19">
        <f t="shared" si="26"/>
        <v>1181187276.113641</v>
      </c>
      <c r="AC45" s="19">
        <f t="shared" si="23"/>
        <v>1241427345.2748835</v>
      </c>
      <c r="AD45" s="20">
        <f t="shared" si="16"/>
        <v>2.5201553709414553</v>
      </c>
      <c r="AE45" s="21">
        <f t="shared" si="17"/>
        <v>1.4701553709414552</v>
      </c>
      <c r="AF45" s="19">
        <f t="shared" si="36"/>
        <v>0</v>
      </c>
      <c r="AG45" s="19">
        <f t="shared" si="37"/>
        <v>0</v>
      </c>
      <c r="AH45" s="19"/>
    </row>
    <row r="46" spans="1:34">
      <c r="A46" s="29"/>
      <c r="B46" s="29"/>
      <c r="C46" s="29"/>
      <c r="D46" s="29"/>
      <c r="E46" s="29"/>
      <c r="G46" s="19">
        <f t="shared" ref="G46:G69" si="38">G45+1</f>
        <v>44</v>
      </c>
      <c r="H46" s="19">
        <f t="shared" si="28"/>
        <v>10640149.79676442</v>
      </c>
      <c r="I46" s="23">
        <f t="shared" si="27"/>
        <v>532007489.83822101</v>
      </c>
      <c r="J46" s="19">
        <f t="shared" si="29"/>
        <v>66264076.07736665</v>
      </c>
      <c r="K46" s="19">
        <f t="shared" si="30"/>
        <v>79516891.292839929</v>
      </c>
      <c r="L46" s="19">
        <f t="shared" si="31"/>
        <v>31802230.691279173</v>
      </c>
      <c r="M46" s="19">
        <f t="shared" si="32"/>
        <v>1705796818.2094934</v>
      </c>
      <c r="N46" s="19">
        <f t="shared" si="21"/>
        <v>1772060894.28686</v>
      </c>
      <c r="O46" s="20">
        <f t="shared" si="7"/>
        <v>3.330894636137038</v>
      </c>
      <c r="P46" s="21">
        <f t="shared" si="8"/>
        <v>2.2808946361370381</v>
      </c>
      <c r="Q46" s="19">
        <f t="shared" si="33"/>
        <v>0</v>
      </c>
      <c r="R46" s="19">
        <f t="shared" si="34"/>
        <v>0</v>
      </c>
      <c r="S46" s="19"/>
      <c r="V46" s="19">
        <f t="shared" si="22"/>
        <v>44</v>
      </c>
      <c r="W46" s="19">
        <f t="shared" si="11"/>
        <v>10640149.79676442</v>
      </c>
      <c r="X46" s="23">
        <f t="shared" si="1"/>
        <v>532007489.83822101</v>
      </c>
      <c r="Y46" s="19">
        <f t="shared" si="12"/>
        <v>66264076.07736665</v>
      </c>
      <c r="Z46" s="19">
        <f t="shared" si="13"/>
        <v>79516891.292839929</v>
      </c>
      <c r="AA46" s="19">
        <f t="shared" si="35"/>
        <v>30216418.691279173</v>
      </c>
      <c r="AB46" s="19">
        <f t="shared" si="26"/>
        <v>1329522422.4162843</v>
      </c>
      <c r="AC46" s="19">
        <f t="shared" si="23"/>
        <v>1395786498.4936509</v>
      </c>
      <c r="AD46" s="20">
        <f t="shared" si="16"/>
        <v>2.6236218947182453</v>
      </c>
      <c r="AE46" s="21">
        <f t="shared" si="17"/>
        <v>1.5736218947182452</v>
      </c>
      <c r="AF46" s="19">
        <f t="shared" si="36"/>
        <v>0</v>
      </c>
      <c r="AG46" s="19">
        <f t="shared" si="37"/>
        <v>0</v>
      </c>
      <c r="AH46" s="19"/>
    </row>
    <row r="47" spans="1:34">
      <c r="A47" s="29"/>
      <c r="B47" s="29"/>
      <c r="C47" s="29"/>
      <c r="D47" s="29"/>
      <c r="E47" s="29"/>
      <c r="G47" s="19">
        <f t="shared" si="38"/>
        <v>45</v>
      </c>
      <c r="H47" s="19">
        <f t="shared" si="28"/>
        <v>11491361.780505575</v>
      </c>
      <c r="I47" s="23">
        <f t="shared" si="27"/>
        <v>574568089.02527881</v>
      </c>
      <c r="J47" s="19">
        <f t="shared" si="29"/>
        <v>72890483.685103327</v>
      </c>
      <c r="K47" s="19">
        <f t="shared" si="30"/>
        <v>87468580.422123924</v>
      </c>
      <c r="L47" s="19">
        <f t="shared" si="31"/>
        <v>34823872.560407087</v>
      </c>
      <c r="M47" s="19">
        <f t="shared" si="32"/>
        <v>1911200372.5908501</v>
      </c>
      <c r="N47" s="19">
        <f t="shared" si="21"/>
        <v>1984090856.2759535</v>
      </c>
      <c r="O47" s="20">
        <f t="shared" si="7"/>
        <v>3.4531866530246185</v>
      </c>
      <c r="P47" s="21">
        <f t="shared" si="8"/>
        <v>2.4031866530246182</v>
      </c>
      <c r="Q47" s="19">
        <f t="shared" si="33"/>
        <v>0</v>
      </c>
      <c r="R47" s="19">
        <f t="shared" si="34"/>
        <v>0</v>
      </c>
      <c r="S47" s="19"/>
      <c r="V47" s="19">
        <f t="shared" si="22"/>
        <v>45</v>
      </c>
      <c r="W47" s="19">
        <f t="shared" si="11"/>
        <v>11491361.780505575</v>
      </c>
      <c r="X47" s="23">
        <f t="shared" si="1"/>
        <v>574568089.02527881</v>
      </c>
      <c r="Y47" s="19">
        <f t="shared" si="12"/>
        <v>72890483.685103327</v>
      </c>
      <c r="Z47" s="19">
        <f t="shared" si="13"/>
        <v>87468580.422123924</v>
      </c>
      <c r="AA47" s="19">
        <f t="shared" si="35"/>
        <v>33238060.560407091</v>
      </c>
      <c r="AB47" s="19">
        <f t="shared" si="26"/>
        <v>1495712725.2183201</v>
      </c>
      <c r="AC47" s="19">
        <f t="shared" si="23"/>
        <v>1568603208.9034235</v>
      </c>
      <c r="AD47" s="20">
        <f t="shared" si="16"/>
        <v>2.7300562611551702</v>
      </c>
      <c r="AE47" s="21">
        <f t="shared" si="17"/>
        <v>1.6800562611551701</v>
      </c>
      <c r="AF47" s="19">
        <f t="shared" si="36"/>
        <v>0</v>
      </c>
      <c r="AG47" s="19">
        <f t="shared" si="37"/>
        <v>0</v>
      </c>
      <c r="AH47" s="19"/>
    </row>
    <row r="48" spans="1:34">
      <c r="A48" s="29"/>
      <c r="B48" s="29"/>
      <c r="C48" s="29"/>
      <c r="D48" s="29"/>
      <c r="E48" s="29"/>
      <c r="G48" s="19">
        <f t="shared" si="38"/>
        <v>46</v>
      </c>
      <c r="H48" s="19">
        <f t="shared" si="28"/>
        <v>12410670.722946022</v>
      </c>
      <c r="I48" s="23">
        <f t="shared" si="27"/>
        <v>620533536.14730108</v>
      </c>
      <c r="J48" s="19">
        <f t="shared" si="29"/>
        <v>80179532.053613663</v>
      </c>
      <c r="K48" s="19">
        <f t="shared" si="30"/>
        <v>96215438.464336321</v>
      </c>
      <c r="L48" s="19">
        <f t="shared" si="31"/>
        <v>38147678.616447799</v>
      </c>
      <c r="M48" s="19">
        <f t="shared" si="32"/>
        <v>2140468088.466383</v>
      </c>
      <c r="N48" s="19">
        <f t="shared" si="21"/>
        <v>2220647620.5199966</v>
      </c>
      <c r="O48" s="20">
        <f t="shared" si="7"/>
        <v>3.5786101655477061</v>
      </c>
      <c r="P48" s="21">
        <f t="shared" si="8"/>
        <v>2.5286101655477058</v>
      </c>
      <c r="Q48" s="19">
        <f t="shared" si="33"/>
        <v>0</v>
      </c>
      <c r="R48" s="19">
        <f t="shared" si="34"/>
        <v>0</v>
      </c>
      <c r="S48" s="19"/>
      <c r="V48" s="19">
        <f t="shared" si="22"/>
        <v>46</v>
      </c>
      <c r="W48" s="19">
        <f t="shared" si="11"/>
        <v>12410670.722946022</v>
      </c>
      <c r="X48" s="23">
        <f t="shared" si="1"/>
        <v>620533536.14730108</v>
      </c>
      <c r="Y48" s="19">
        <f t="shared" si="12"/>
        <v>80179532.053613663</v>
      </c>
      <c r="Z48" s="19">
        <f t="shared" si="13"/>
        <v>96215438.464336321</v>
      </c>
      <c r="AA48" s="19">
        <f t="shared" si="35"/>
        <v>36561866.616447799</v>
      </c>
      <c r="AB48" s="19">
        <f t="shared" si="26"/>
        <v>1681845864.3566</v>
      </c>
      <c r="AC48" s="19">
        <f t="shared" si="23"/>
        <v>1762025396.4102137</v>
      </c>
      <c r="AD48" s="20">
        <f t="shared" si="16"/>
        <v>2.8395329080037786</v>
      </c>
      <c r="AE48" s="21">
        <f t="shared" si="17"/>
        <v>1.7895329080037785</v>
      </c>
      <c r="AF48" s="19">
        <f t="shared" si="36"/>
        <v>0</v>
      </c>
      <c r="AG48" s="19">
        <f t="shared" si="37"/>
        <v>0</v>
      </c>
      <c r="AH48" s="19"/>
    </row>
    <row r="49" spans="1:34">
      <c r="A49" s="29"/>
      <c r="B49" s="29"/>
      <c r="C49" s="29"/>
      <c r="D49" s="29"/>
      <c r="E49" s="29"/>
      <c r="G49" s="19">
        <f t="shared" si="38"/>
        <v>47</v>
      </c>
      <c r="H49" s="19">
        <f t="shared" si="28"/>
        <v>13403524.380781705</v>
      </c>
      <c r="I49" s="23">
        <f t="shared" si="27"/>
        <v>670176219.03908527</v>
      </c>
      <c r="J49" s="19">
        <f t="shared" si="29"/>
        <v>88197485.258975029</v>
      </c>
      <c r="K49" s="19">
        <f t="shared" si="30"/>
        <v>105836982.31076996</v>
      </c>
      <c r="L49" s="19">
        <f t="shared" si="31"/>
        <v>41803865.278092586</v>
      </c>
      <c r="M49" s="19">
        <f t="shared" si="32"/>
        <v>2396318762.591114</v>
      </c>
      <c r="N49" s="19">
        <f t="shared" si="21"/>
        <v>2484516247.8500891</v>
      </c>
      <c r="O49" s="20">
        <f t="shared" si="7"/>
        <v>3.7072581468385257</v>
      </c>
      <c r="P49" s="21">
        <f t="shared" si="8"/>
        <v>2.6572581468385259</v>
      </c>
      <c r="Q49" s="19">
        <f t="shared" si="33"/>
        <v>0</v>
      </c>
      <c r="R49" s="19">
        <f t="shared" si="34"/>
        <v>0</v>
      </c>
      <c r="S49" s="19"/>
      <c r="V49" s="19">
        <f t="shared" si="22"/>
        <v>47</v>
      </c>
      <c r="W49" s="19">
        <f t="shared" si="11"/>
        <v>13403524.380781705</v>
      </c>
      <c r="X49" s="23">
        <f t="shared" si="1"/>
        <v>670176219.03908527</v>
      </c>
      <c r="Y49" s="19">
        <f t="shared" si="12"/>
        <v>88197485.258975029</v>
      </c>
      <c r="Z49" s="19">
        <f t="shared" si="13"/>
        <v>105836982.31076996</v>
      </c>
      <c r="AA49" s="19">
        <f t="shared" si="35"/>
        <v>40218053.278092586</v>
      </c>
      <c r="AB49" s="19">
        <f t="shared" si="26"/>
        <v>1890248504.0703528</v>
      </c>
      <c r="AC49" s="19">
        <f t="shared" si="23"/>
        <v>1978445989.3293278</v>
      </c>
      <c r="AD49" s="20">
        <f t="shared" si="16"/>
        <v>2.9521280121906908</v>
      </c>
      <c r="AE49" s="21">
        <f t="shared" si="17"/>
        <v>1.9021280121906907</v>
      </c>
      <c r="AF49" s="19">
        <f t="shared" si="36"/>
        <v>0</v>
      </c>
      <c r="AG49" s="19">
        <f t="shared" si="37"/>
        <v>0</v>
      </c>
      <c r="AH49" s="19"/>
    </row>
    <row r="50" spans="1:34">
      <c r="A50" s="29"/>
      <c r="B50" s="29"/>
      <c r="C50" s="29"/>
      <c r="D50" s="29"/>
      <c r="E50" s="29"/>
      <c r="G50" s="19">
        <f t="shared" si="38"/>
        <v>48</v>
      </c>
      <c r="H50" s="19">
        <f t="shared" si="28"/>
        <v>14475806.331244241</v>
      </c>
      <c r="I50" s="23">
        <f t="shared" si="27"/>
        <v>723790316.56221211</v>
      </c>
      <c r="J50" s="19">
        <f t="shared" si="29"/>
        <v>97017233.784872547</v>
      </c>
      <c r="K50" s="19">
        <f t="shared" si="30"/>
        <v>116420680.54184696</v>
      </c>
      <c r="L50" s="19">
        <f t="shared" si="31"/>
        <v>45825670.605901845</v>
      </c>
      <c r="M50" s="19">
        <f t="shared" si="32"/>
        <v>2681776309.4561272</v>
      </c>
      <c r="N50" s="19">
        <f t="shared" si="21"/>
        <v>2778793543.2409997</v>
      </c>
      <c r="O50" s="20">
        <f t="shared" si="7"/>
        <v>3.8392245373486609</v>
      </c>
      <c r="P50" s="21">
        <f t="shared" si="8"/>
        <v>2.7892245373486606</v>
      </c>
      <c r="Q50" s="19">
        <f t="shared" si="33"/>
        <v>0</v>
      </c>
      <c r="R50" s="19">
        <f t="shared" si="34"/>
        <v>0</v>
      </c>
      <c r="S50" s="19"/>
      <c r="V50" s="19">
        <f t="shared" si="22"/>
        <v>48</v>
      </c>
      <c r="W50" s="19">
        <f t="shared" si="11"/>
        <v>14475806.331244241</v>
      </c>
      <c r="X50" s="23">
        <f t="shared" si="1"/>
        <v>723790316.56221211</v>
      </c>
      <c r="Y50" s="19">
        <f t="shared" si="12"/>
        <v>97017233.784872547</v>
      </c>
      <c r="Z50" s="19">
        <f t="shared" si="13"/>
        <v>116420680.54184696</v>
      </c>
      <c r="AA50" s="19">
        <f t="shared" si="35"/>
        <v>44239858.605901845</v>
      </c>
      <c r="AB50" s="19">
        <f t="shared" si="26"/>
        <v>2123513213.0832901</v>
      </c>
      <c r="AC50" s="19">
        <f t="shared" si="23"/>
        <v>2220530446.8681626</v>
      </c>
      <c r="AD50" s="20">
        <f t="shared" si="16"/>
        <v>3.0679195287041408</v>
      </c>
      <c r="AE50" s="21">
        <f t="shared" si="17"/>
        <v>2.0179195287041409</v>
      </c>
      <c r="AF50" s="19">
        <f t="shared" si="36"/>
        <v>0</v>
      </c>
      <c r="AG50" s="19">
        <f t="shared" si="37"/>
        <v>0</v>
      </c>
      <c r="AH50" s="19"/>
    </row>
    <row r="51" spans="1:34">
      <c r="A51" s="29"/>
      <c r="B51" s="29"/>
      <c r="C51" s="29"/>
      <c r="D51" s="29"/>
      <c r="E51" s="29"/>
      <c r="G51" s="19">
        <f t="shared" si="38"/>
        <v>49</v>
      </c>
      <c r="H51" s="19">
        <f t="shared" si="28"/>
        <v>15633870.837743782</v>
      </c>
      <c r="I51" s="23">
        <f t="shared" si="27"/>
        <v>781693541.88718903</v>
      </c>
      <c r="J51" s="19">
        <f t="shared" si="29"/>
        <v>106718957.16335981</v>
      </c>
      <c r="K51" s="19">
        <f t="shared" si="30"/>
        <v>128062748.59603167</v>
      </c>
      <c r="L51" s="19">
        <f t="shared" si="31"/>
        <v>50249656.466492034</v>
      </c>
      <c r="M51" s="19">
        <f t="shared" si="32"/>
        <v>3000203596.8682323</v>
      </c>
      <c r="N51" s="19">
        <f t="shared" si="21"/>
        <v>3106922554.0315919</v>
      </c>
      <c r="O51" s="20">
        <f t="shared" si="7"/>
        <v>3.9746043526607142</v>
      </c>
      <c r="P51" s="21">
        <f t="shared" si="8"/>
        <v>2.9246043526607144</v>
      </c>
      <c r="Q51" s="19">
        <f t="shared" si="33"/>
        <v>0</v>
      </c>
      <c r="R51" s="19">
        <f t="shared" si="34"/>
        <v>0</v>
      </c>
      <c r="S51" s="19"/>
      <c r="V51" s="19">
        <f t="shared" si="22"/>
        <v>49</v>
      </c>
      <c r="W51" s="19">
        <f t="shared" si="11"/>
        <v>15633870.837743782</v>
      </c>
      <c r="X51" s="23">
        <f t="shared" si="1"/>
        <v>781693541.88718903</v>
      </c>
      <c r="Y51" s="19">
        <f t="shared" si="12"/>
        <v>106718957.16335981</v>
      </c>
      <c r="Z51" s="19">
        <f t="shared" si="13"/>
        <v>128062748.59603167</v>
      </c>
      <c r="AA51" s="19">
        <f t="shared" si="35"/>
        <v>48663844.466492034</v>
      </c>
      <c r="AB51" s="19">
        <f t="shared" si="26"/>
        <v>2384528378.8581114</v>
      </c>
      <c r="AC51" s="19">
        <f t="shared" si="23"/>
        <v>2491247336.021471</v>
      </c>
      <c r="AD51" s="20">
        <f t="shared" si="16"/>
        <v>3.1869872303243336</v>
      </c>
      <c r="AE51" s="21">
        <f t="shared" si="17"/>
        <v>2.1369872303243334</v>
      </c>
      <c r="AF51" s="19">
        <f t="shared" si="36"/>
        <v>0</v>
      </c>
      <c r="AG51" s="19">
        <f t="shared" si="37"/>
        <v>0</v>
      </c>
      <c r="AH51" s="19"/>
    </row>
    <row r="52" spans="1:34">
      <c r="G52" s="19">
        <f t="shared" si="38"/>
        <v>50</v>
      </c>
      <c r="H52" s="19">
        <f t="shared" si="28"/>
        <v>16884580.504763287</v>
      </c>
      <c r="I52" s="23">
        <f t="shared" si="27"/>
        <v>844229025.23816431</v>
      </c>
      <c r="J52" s="19">
        <f t="shared" si="29"/>
        <v>117390852.8796958</v>
      </c>
      <c r="K52" s="19">
        <f t="shared" si="30"/>
        <v>140869023.45563483</v>
      </c>
      <c r="L52" s="19">
        <f t="shared" si="31"/>
        <v>55116040.913141236</v>
      </c>
      <c r="M52" s="19">
        <f t="shared" si="32"/>
        <v>3355339997.4681969</v>
      </c>
      <c r="N52" s="19">
        <f t="shared" si="21"/>
        <v>3472730850.3478928</v>
      </c>
      <c r="O52" s="20">
        <f t="shared" si="7"/>
        <v>4.113493787267271</v>
      </c>
      <c r="P52" s="21">
        <f t="shared" si="8"/>
        <v>3.0634937872672712</v>
      </c>
      <c r="Q52" s="19">
        <f t="shared" si="33"/>
        <v>0</v>
      </c>
      <c r="R52" s="19">
        <f t="shared" si="34"/>
        <v>0</v>
      </c>
      <c r="S52" s="19"/>
      <c r="V52" s="19">
        <f t="shared" si="22"/>
        <v>50</v>
      </c>
      <c r="W52" s="19">
        <f t="shared" si="11"/>
        <v>16884580.504763287</v>
      </c>
      <c r="X52" s="23">
        <f t="shared" si="1"/>
        <v>844229025.23816431</v>
      </c>
      <c r="Y52" s="19">
        <f t="shared" si="12"/>
        <v>117390852.8796958</v>
      </c>
      <c r="Z52" s="19">
        <f t="shared" si="13"/>
        <v>140869023.45563483</v>
      </c>
      <c r="AA52" s="19">
        <f t="shared" si="35"/>
        <v>53530228.913141236</v>
      </c>
      <c r="AB52" s="19">
        <f t="shared" si="26"/>
        <v>2676511445.657064</v>
      </c>
      <c r="AC52" s="19">
        <f t="shared" si="23"/>
        <v>2793902298.5367599</v>
      </c>
      <c r="AD52" s="20">
        <f t="shared" si="16"/>
        <v>3.3094127482155402</v>
      </c>
      <c r="AE52" s="21">
        <f t="shared" si="17"/>
        <v>2.2594127482155404</v>
      </c>
      <c r="AF52" s="19">
        <f t="shared" si="36"/>
        <v>0</v>
      </c>
      <c r="AG52" s="19">
        <f t="shared" si="37"/>
        <v>0</v>
      </c>
      <c r="AH52" s="19"/>
    </row>
    <row r="53" spans="1:34">
      <c r="G53" s="19">
        <f t="shared" si="38"/>
        <v>51</v>
      </c>
      <c r="H53" s="19">
        <f t="shared" si="28"/>
        <v>18235346.945144352</v>
      </c>
      <c r="I53" s="23">
        <f t="shared" si="27"/>
        <v>911767347.25721753</v>
      </c>
      <c r="J53" s="19">
        <f t="shared" si="29"/>
        <v>129129938.16766539</v>
      </c>
      <c r="K53" s="19">
        <f t="shared" si="30"/>
        <v>154955925.80119833</v>
      </c>
      <c r="L53" s="19">
        <f t="shared" si="31"/>
        <v>60469063.80445537</v>
      </c>
      <c r="M53" s="19">
        <f t="shared" si="32"/>
        <v>3751343061.0194721</v>
      </c>
      <c r="N53" s="19">
        <f t="shared" si="21"/>
        <v>3880472999.1871376</v>
      </c>
      <c r="O53" s="20">
        <f t="shared" si="7"/>
        <v>4.2559903147007772</v>
      </c>
      <c r="P53" s="21">
        <f t="shared" si="8"/>
        <v>3.2059903147007773</v>
      </c>
      <c r="Q53" s="19">
        <f t="shared" si="33"/>
        <v>0</v>
      </c>
      <c r="R53" s="19">
        <f t="shared" si="34"/>
        <v>0</v>
      </c>
      <c r="S53" s="19"/>
      <c r="V53" s="19">
        <f t="shared" si="22"/>
        <v>51</v>
      </c>
      <c r="W53" s="19">
        <f t="shared" si="11"/>
        <v>18235346.945144352</v>
      </c>
      <c r="X53" s="23">
        <f t="shared" si="1"/>
        <v>911767347.25721753</v>
      </c>
      <c r="Y53" s="19">
        <f t="shared" si="12"/>
        <v>129129938.16766539</v>
      </c>
      <c r="Z53" s="19">
        <f t="shared" si="13"/>
        <v>154955925.80119833</v>
      </c>
      <c r="AA53" s="19">
        <f t="shared" si="35"/>
        <v>58883251.80445537</v>
      </c>
      <c r="AB53" s="19">
        <f t="shared" si="26"/>
        <v>3003045842.027226</v>
      </c>
      <c r="AC53" s="19">
        <f t="shared" si="23"/>
        <v>3132175780.1948915</v>
      </c>
      <c r="AD53" s="20">
        <f t="shared" si="16"/>
        <v>3.4352796133982162</v>
      </c>
      <c r="AE53" s="21">
        <f t="shared" si="17"/>
        <v>2.3852796133982164</v>
      </c>
      <c r="AF53" s="19">
        <f t="shared" si="36"/>
        <v>0</v>
      </c>
      <c r="AG53" s="19">
        <f t="shared" si="37"/>
        <v>0</v>
      </c>
      <c r="AH53" s="19"/>
    </row>
    <row r="54" spans="1:34">
      <c r="G54" s="19">
        <f t="shared" si="38"/>
        <v>52</v>
      </c>
      <c r="H54" s="19">
        <f t="shared" si="28"/>
        <v>19694174.700755902</v>
      </c>
      <c r="I54" s="23">
        <f t="shared" si="27"/>
        <v>984708735.03779507</v>
      </c>
      <c r="J54" s="19">
        <f t="shared" si="29"/>
        <v>142042931.98443195</v>
      </c>
      <c r="K54" s="19">
        <f t="shared" si="30"/>
        <v>170451518.38131818</v>
      </c>
      <c r="L54" s="19">
        <f t="shared" si="31"/>
        <v>66357388.984900907</v>
      </c>
      <c r="M54" s="19">
        <f t="shared" si="32"/>
        <v>4192834756.1063204</v>
      </c>
      <c r="N54" s="19">
        <f t="shared" si="21"/>
        <v>4334877688.0907526</v>
      </c>
      <c r="O54" s="20">
        <f t="shared" si="7"/>
        <v>4.4021927843712803</v>
      </c>
      <c r="P54" s="21">
        <f t="shared" si="8"/>
        <v>3.3521927843712804</v>
      </c>
      <c r="Q54" s="19">
        <f t="shared" si="33"/>
        <v>0</v>
      </c>
      <c r="R54" s="19">
        <f t="shared" si="34"/>
        <v>0</v>
      </c>
      <c r="S54" s="19"/>
      <c r="V54" s="19">
        <f t="shared" si="22"/>
        <v>52</v>
      </c>
      <c r="W54" s="19">
        <f t="shared" si="11"/>
        <v>19694174.700755902</v>
      </c>
      <c r="X54" s="23">
        <f t="shared" si="1"/>
        <v>984708735.03779507</v>
      </c>
      <c r="Y54" s="19">
        <f t="shared" si="12"/>
        <v>142042931.98443195</v>
      </c>
      <c r="Z54" s="19">
        <f t="shared" si="13"/>
        <v>170451518.38131818</v>
      </c>
      <c r="AA54" s="19">
        <f t="shared" si="35"/>
        <v>64771576.984900907</v>
      </c>
      <c r="AB54" s="19">
        <f t="shared" si="26"/>
        <v>3368122003.2148499</v>
      </c>
      <c r="AC54" s="19">
        <f t="shared" si="23"/>
        <v>3510164935.1992817</v>
      </c>
      <c r="AD54" s="20">
        <f t="shared" si="16"/>
        <v>3.56467329911982</v>
      </c>
      <c r="AE54" s="21">
        <f t="shared" si="17"/>
        <v>2.5146732991198197</v>
      </c>
      <c r="AF54" s="19">
        <f t="shared" si="36"/>
        <v>0</v>
      </c>
      <c r="AG54" s="19">
        <f t="shared" si="37"/>
        <v>0</v>
      </c>
      <c r="AH54" s="19"/>
    </row>
    <row r="55" spans="1:34">
      <c r="G55" s="19">
        <f t="shared" si="38"/>
        <v>53</v>
      </c>
      <c r="H55" s="19">
        <f t="shared" si="28"/>
        <v>21269708.676816374</v>
      </c>
      <c r="I55" s="23">
        <f t="shared" si="27"/>
        <v>1063485433.8408186</v>
      </c>
      <c r="J55" s="19">
        <f t="shared" si="29"/>
        <v>156247225.18287516</v>
      </c>
      <c r="K55" s="19">
        <f t="shared" si="30"/>
        <v>187496670.21945003</v>
      </c>
      <c r="L55" s="19">
        <f t="shared" si="31"/>
        <v>72834546.683391005</v>
      </c>
      <c r="M55" s="19">
        <f t="shared" si="32"/>
        <v>4684952778.4003429</v>
      </c>
      <c r="N55" s="19">
        <f t="shared" si="21"/>
        <v>4841200003.5832176</v>
      </c>
      <c r="O55" s="20">
        <f t="shared" si="7"/>
        <v>4.5522015154443976</v>
      </c>
      <c r="P55" s="21">
        <f t="shared" si="8"/>
        <v>3.5022015154443977</v>
      </c>
      <c r="Q55" s="19">
        <f t="shared" si="33"/>
        <v>0</v>
      </c>
      <c r="R55" s="19">
        <f t="shared" si="34"/>
        <v>0</v>
      </c>
      <c r="S55" s="19"/>
      <c r="V55" s="19">
        <f t="shared" si="22"/>
        <v>53</v>
      </c>
      <c r="W55" s="19">
        <f t="shared" si="11"/>
        <v>21269708.676816374</v>
      </c>
      <c r="X55" s="23">
        <f t="shared" si="1"/>
        <v>1063485433.8408186</v>
      </c>
      <c r="Y55" s="19">
        <f t="shared" si="12"/>
        <v>156247225.18287516</v>
      </c>
      <c r="Z55" s="19">
        <f t="shared" si="13"/>
        <v>187496670.21945003</v>
      </c>
      <c r="AA55" s="19">
        <f t="shared" si="35"/>
        <v>71248734.683391005</v>
      </c>
      <c r="AB55" s="19">
        <f t="shared" si="26"/>
        <v>3776182938.2197266</v>
      </c>
      <c r="AC55" s="19">
        <f t="shared" si="23"/>
        <v>3932430163.4026017</v>
      </c>
      <c r="AD55" s="20">
        <f t="shared" si="16"/>
        <v>3.6976812641433918</v>
      </c>
      <c r="AE55" s="21">
        <f t="shared" si="17"/>
        <v>2.647681264143392</v>
      </c>
      <c r="AF55" s="19">
        <f t="shared" si="36"/>
        <v>0</v>
      </c>
      <c r="AG55" s="19">
        <f t="shared" si="37"/>
        <v>0</v>
      </c>
      <c r="AH55" s="19"/>
    </row>
    <row r="56" spans="1:34">
      <c r="G56" s="19">
        <f t="shared" si="38"/>
        <v>54</v>
      </c>
      <c r="H56" s="19">
        <f t="shared" si="28"/>
        <v>22971285.370961685</v>
      </c>
      <c r="I56" s="23">
        <f t="shared" si="27"/>
        <v>1148564268.5480843</v>
      </c>
      <c r="J56" s="19">
        <f t="shared" si="29"/>
        <v>171871947.7011627</v>
      </c>
      <c r="K56" s="19">
        <f t="shared" si="30"/>
        <v>206246337.24139506</v>
      </c>
      <c r="L56" s="19">
        <f t="shared" si="31"/>
        <v>79959420.15173012</v>
      </c>
      <c r="M56" s="19">
        <f t="shared" si="32"/>
        <v>5233407476.392108</v>
      </c>
      <c r="N56" s="19">
        <f t="shared" si="21"/>
        <v>5405279424.0932703</v>
      </c>
      <c r="O56" s="20">
        <f t="shared" si="7"/>
        <v>4.706118388069096</v>
      </c>
      <c r="P56" s="21">
        <f t="shared" si="8"/>
        <v>3.6561183880690962</v>
      </c>
      <c r="Q56" s="19">
        <f t="shared" si="33"/>
        <v>0</v>
      </c>
      <c r="R56" s="19">
        <f t="shared" si="34"/>
        <v>0</v>
      </c>
      <c r="S56" s="19"/>
      <c r="V56" s="19">
        <f t="shared" si="22"/>
        <v>54</v>
      </c>
      <c r="W56" s="19">
        <f t="shared" si="11"/>
        <v>22971285.370961685</v>
      </c>
      <c r="X56" s="23">
        <f t="shared" si="1"/>
        <v>1148564268.5480843</v>
      </c>
      <c r="Y56" s="19">
        <f t="shared" si="12"/>
        <v>171871947.7011627</v>
      </c>
      <c r="Z56" s="19">
        <f t="shared" si="13"/>
        <v>206246337.24139506</v>
      </c>
      <c r="AA56" s="19">
        <f t="shared" si="35"/>
        <v>78373608.15173012</v>
      </c>
      <c r="AB56" s="19">
        <f t="shared" si="26"/>
        <v>4232174840.1934295</v>
      </c>
      <c r="AC56" s="19">
        <f t="shared" si="23"/>
        <v>4404046787.8945923</v>
      </c>
      <c r="AD56" s="20">
        <f t="shared" si="16"/>
        <v>3.8343929969733499</v>
      </c>
      <c r="AE56" s="21">
        <f t="shared" si="17"/>
        <v>2.7843929969733496</v>
      </c>
      <c r="AF56" s="19">
        <f t="shared" si="36"/>
        <v>0</v>
      </c>
      <c r="AG56" s="19">
        <f t="shared" si="37"/>
        <v>0</v>
      </c>
      <c r="AH56" s="19"/>
    </row>
    <row r="57" spans="1:34">
      <c r="G57" s="19">
        <f t="shared" si="38"/>
        <v>55</v>
      </c>
      <c r="H57" s="19">
        <f t="shared" si="28"/>
        <v>24808988.200638622</v>
      </c>
      <c r="I57" s="23">
        <f t="shared" si="27"/>
        <v>1240449410.0319312</v>
      </c>
      <c r="J57" s="19">
        <f t="shared" si="29"/>
        <v>189059142.471279</v>
      </c>
      <c r="K57" s="19">
        <f t="shared" si="30"/>
        <v>226870970.96553457</v>
      </c>
      <c r="L57" s="19">
        <f t="shared" si="31"/>
        <v>87796780.966903135</v>
      </c>
      <c r="M57" s="19">
        <f t="shared" si="32"/>
        <v>5844545004.9982224</v>
      </c>
      <c r="N57" s="19">
        <f t="shared" si="21"/>
        <v>6033604147.4695015</v>
      </c>
      <c r="O57" s="20">
        <f t="shared" si="7"/>
        <v>4.8640469322438449</v>
      </c>
      <c r="P57" s="21">
        <f t="shared" si="8"/>
        <v>3.8140469322438451</v>
      </c>
      <c r="Q57" s="19">
        <f t="shared" si="33"/>
        <v>0</v>
      </c>
      <c r="R57" s="19">
        <f t="shared" si="34"/>
        <v>0</v>
      </c>
      <c r="S57" s="19"/>
      <c r="V57" s="19">
        <f t="shared" si="22"/>
        <v>55</v>
      </c>
      <c r="W57" s="19">
        <f t="shared" si="11"/>
        <v>24808988.200638622</v>
      </c>
      <c r="X57" s="23">
        <f t="shared" si="1"/>
        <v>1240449410.0319312</v>
      </c>
      <c r="Y57" s="19">
        <f t="shared" si="12"/>
        <v>189059142.471279</v>
      </c>
      <c r="Z57" s="19">
        <f t="shared" si="13"/>
        <v>226870970.96553457</v>
      </c>
      <c r="AA57" s="19">
        <f t="shared" si="35"/>
        <v>86210968.966903135</v>
      </c>
      <c r="AB57" s="19">
        <f t="shared" si="26"/>
        <v>4741603293.1796751</v>
      </c>
      <c r="AC57" s="19">
        <f t="shared" si="23"/>
        <v>4930662435.6509542</v>
      </c>
      <c r="AD57" s="20">
        <f t="shared" si="16"/>
        <v>3.9749000610383871</v>
      </c>
      <c r="AE57" s="21">
        <f t="shared" si="17"/>
        <v>2.9249000610383868</v>
      </c>
      <c r="AF57" s="19">
        <f t="shared" si="36"/>
        <v>0</v>
      </c>
      <c r="AG57" s="19">
        <f t="shared" si="37"/>
        <v>0</v>
      </c>
      <c r="AH57" s="19"/>
    </row>
    <row r="58" spans="1:34">
      <c r="G58" s="19">
        <f t="shared" si="38"/>
        <v>56</v>
      </c>
      <c r="H58" s="19">
        <f t="shared" si="28"/>
        <v>26793707.256689712</v>
      </c>
      <c r="I58" s="23">
        <f t="shared" si="27"/>
        <v>1339685362.8344855</v>
      </c>
      <c r="J58" s="19">
        <f t="shared" si="29"/>
        <v>207965056.71840692</v>
      </c>
      <c r="K58" s="19">
        <f t="shared" si="30"/>
        <v>249558068.06208804</v>
      </c>
      <c r="L58" s="19">
        <f t="shared" si="31"/>
        <v>96417877.863593459</v>
      </c>
      <c r="M58" s="19">
        <f t="shared" si="32"/>
        <v>6525417383.3616381</v>
      </c>
      <c r="N58" s="19">
        <f t="shared" si="21"/>
        <v>6733382440.0800447</v>
      </c>
      <c r="O58" s="20">
        <f t="shared" si="7"/>
        <v>5.0260924145902877</v>
      </c>
      <c r="P58" s="21">
        <f t="shared" si="8"/>
        <v>3.9760924145902878</v>
      </c>
      <c r="Q58" s="19">
        <f t="shared" si="33"/>
        <v>0</v>
      </c>
      <c r="R58" s="19">
        <f t="shared" si="34"/>
        <v>0</v>
      </c>
      <c r="S58" s="19"/>
      <c r="V58" s="19">
        <f t="shared" si="22"/>
        <v>56</v>
      </c>
      <c r="W58" s="19">
        <f t="shared" si="11"/>
        <v>26793707.256689712</v>
      </c>
      <c r="X58" s="23">
        <f t="shared" si="1"/>
        <v>1339685362.8344855</v>
      </c>
      <c r="Y58" s="19">
        <f t="shared" si="12"/>
        <v>207965056.71840692</v>
      </c>
      <c r="Z58" s="19">
        <f t="shared" si="13"/>
        <v>249558068.06208804</v>
      </c>
      <c r="AA58" s="19">
        <f t="shared" si="35"/>
        <v>94832065.863593459</v>
      </c>
      <c r="AB58" s="19">
        <f t="shared" si="26"/>
        <v>5310595688.3612366</v>
      </c>
      <c r="AC58" s="19">
        <f t="shared" si="23"/>
        <v>5518560745.0796432</v>
      </c>
      <c r="AD58" s="20">
        <f t="shared" si="16"/>
        <v>4.1192961408517279</v>
      </c>
      <c r="AE58" s="21">
        <f t="shared" si="17"/>
        <v>3.0692961408517281</v>
      </c>
      <c r="AF58" s="19">
        <f t="shared" si="36"/>
        <v>0</v>
      </c>
      <c r="AG58" s="19">
        <f t="shared" si="37"/>
        <v>0</v>
      </c>
      <c r="AH58" s="19"/>
    </row>
    <row r="59" spans="1:34">
      <c r="G59" s="19">
        <f t="shared" si="38"/>
        <v>57</v>
      </c>
      <c r="H59" s="19">
        <f t="shared" si="28"/>
        <v>28937203.83722489</v>
      </c>
      <c r="I59" s="23">
        <f t="shared" si="27"/>
        <v>1446860191.8612444</v>
      </c>
      <c r="J59" s="19">
        <f t="shared" si="29"/>
        <v>228761562.39024761</v>
      </c>
      <c r="K59" s="19">
        <f t="shared" si="30"/>
        <v>274513874.86829686</v>
      </c>
      <c r="L59" s="19">
        <f t="shared" si="31"/>
        <v>105901084.44995281</v>
      </c>
      <c r="M59" s="19">
        <f t="shared" si="32"/>
        <v>7283860206.1477556</v>
      </c>
      <c r="N59" s="19">
        <f t="shared" si="21"/>
        <v>7512621768.538003</v>
      </c>
      <c r="O59" s="20">
        <f t="shared" si="7"/>
        <v>5.1923619232855858</v>
      </c>
      <c r="P59" s="21">
        <f t="shared" si="8"/>
        <v>4.1423619232855859</v>
      </c>
      <c r="Q59" s="19">
        <f t="shared" si="33"/>
        <v>0</v>
      </c>
      <c r="R59" s="19">
        <f t="shared" si="34"/>
        <v>0</v>
      </c>
      <c r="S59" s="19"/>
      <c r="V59" s="19">
        <f t="shared" si="22"/>
        <v>57</v>
      </c>
      <c r="W59" s="19">
        <f t="shared" si="11"/>
        <v>28937203.83722489</v>
      </c>
      <c r="X59" s="23">
        <f t="shared" si="1"/>
        <v>1446860191.8612444</v>
      </c>
      <c r="Y59" s="19">
        <f t="shared" si="12"/>
        <v>228761562.39024761</v>
      </c>
      <c r="Z59" s="19">
        <f t="shared" si="13"/>
        <v>274513874.86829686</v>
      </c>
      <c r="AA59" s="19">
        <f t="shared" si="35"/>
        <v>104315272.44995281</v>
      </c>
      <c r="AB59" s="19">
        <f t="shared" si="26"/>
        <v>5945970529.6473141</v>
      </c>
      <c r="AC59" s="19">
        <f t="shared" si="23"/>
        <v>6174732092.0375614</v>
      </c>
      <c r="AD59" s="20">
        <f t="shared" si="16"/>
        <v>4.2676770891694593</v>
      </c>
      <c r="AE59" s="21">
        <f t="shared" si="17"/>
        <v>3.2176770891694595</v>
      </c>
      <c r="AF59" s="19">
        <f t="shared" si="36"/>
        <v>0</v>
      </c>
      <c r="AG59" s="19">
        <f t="shared" si="37"/>
        <v>0</v>
      </c>
      <c r="AH59" s="19"/>
    </row>
    <row r="60" spans="1:34">
      <c r="G60" s="19">
        <f t="shared" si="38"/>
        <v>58</v>
      </c>
      <c r="H60" s="19">
        <f t="shared" si="28"/>
        <v>31252180.144202884</v>
      </c>
      <c r="I60" s="23">
        <f t="shared" si="27"/>
        <v>1562609007.2101443</v>
      </c>
      <c r="J60" s="19">
        <f t="shared" si="29"/>
        <v>251637718.6292724</v>
      </c>
      <c r="K60" s="19">
        <f t="shared" si="30"/>
        <v>301965262.35512656</v>
      </c>
      <c r="L60" s="19">
        <f t="shared" si="31"/>
        <v>116332611.69494809</v>
      </c>
      <c r="M60" s="19">
        <f t="shared" si="32"/>
        <v>8128578838.4574804</v>
      </c>
      <c r="N60" s="19">
        <f t="shared" si="21"/>
        <v>8380216557.0867529</v>
      </c>
      <c r="O60" s="20">
        <f t="shared" si="7"/>
        <v>5.3629644513880343</v>
      </c>
      <c r="P60" s="21">
        <f t="shared" si="8"/>
        <v>4.3129644513880345</v>
      </c>
      <c r="Q60" s="19">
        <f t="shared" si="33"/>
        <v>0</v>
      </c>
      <c r="R60" s="19">
        <f t="shared" si="34"/>
        <v>0</v>
      </c>
      <c r="S60" s="19"/>
      <c r="V60" s="19">
        <f t="shared" si="22"/>
        <v>58</v>
      </c>
      <c r="W60" s="19">
        <f t="shared" si="11"/>
        <v>31252180.144202884</v>
      </c>
      <c r="X60" s="23">
        <f t="shared" si="1"/>
        <v>1562609007.2101443</v>
      </c>
      <c r="Y60" s="19">
        <f t="shared" si="12"/>
        <v>251637718.6292724</v>
      </c>
      <c r="Z60" s="19">
        <f t="shared" si="13"/>
        <v>301965262.35512656</v>
      </c>
      <c r="AA60" s="19">
        <f t="shared" si="35"/>
        <v>114746799.69494809</v>
      </c>
      <c r="AB60" s="19">
        <f t="shared" si="26"/>
        <v>6655314382.3069944</v>
      </c>
      <c r="AC60" s="19">
        <f t="shared" si="23"/>
        <v>6906952100.9362669</v>
      </c>
      <c r="AD60" s="20">
        <f t="shared" si="16"/>
        <v>4.420140975168076</v>
      </c>
      <c r="AE60" s="21">
        <f t="shared" si="17"/>
        <v>3.3701409751680762</v>
      </c>
      <c r="AF60" s="19">
        <f t="shared" si="36"/>
        <v>0</v>
      </c>
      <c r="AG60" s="19">
        <f t="shared" si="37"/>
        <v>0</v>
      </c>
      <c r="AH60" s="19"/>
    </row>
    <row r="61" spans="1:34">
      <c r="G61" s="19">
        <f t="shared" si="38"/>
        <v>59</v>
      </c>
      <c r="H61" s="19">
        <f t="shared" si="28"/>
        <v>33752354.55573912</v>
      </c>
      <c r="I61" s="23">
        <f t="shared" si="27"/>
        <v>1687617727.7869561</v>
      </c>
      <c r="J61" s="19">
        <f t="shared" si="29"/>
        <v>276801490.49219966</v>
      </c>
      <c r="K61" s="19">
        <f t="shared" si="30"/>
        <v>332161788.59063923</v>
      </c>
      <c r="L61" s="19">
        <f t="shared" si="31"/>
        <v>127807291.66444291</v>
      </c>
      <c r="M61" s="19">
        <f t="shared" si="32"/>
        <v>9069244013.9676704</v>
      </c>
      <c r="N61" s="19">
        <f t="shared" si="21"/>
        <v>9346045504.4598694</v>
      </c>
      <c r="O61" s="20">
        <f t="shared" si="7"/>
        <v>5.5380109787752296</v>
      </c>
      <c r="P61" s="21">
        <f t="shared" si="8"/>
        <v>4.4880109787752298</v>
      </c>
      <c r="Q61" s="19">
        <f t="shared" si="33"/>
        <v>0</v>
      </c>
      <c r="R61" s="19">
        <f t="shared" si="34"/>
        <v>0</v>
      </c>
      <c r="S61" s="19"/>
      <c r="V61" s="19">
        <f t="shared" si="22"/>
        <v>59</v>
      </c>
      <c r="W61" s="19">
        <f t="shared" si="11"/>
        <v>33752354.55573912</v>
      </c>
      <c r="X61" s="23">
        <f t="shared" si="1"/>
        <v>1687617727.7869561</v>
      </c>
      <c r="Y61" s="19">
        <f t="shared" si="12"/>
        <v>276801490.49219966</v>
      </c>
      <c r="Z61" s="19">
        <f t="shared" si="13"/>
        <v>332161788.59063923</v>
      </c>
      <c r="AA61" s="19">
        <f t="shared" si="35"/>
        <v>126221479.66444291</v>
      </c>
      <c r="AB61" s="19">
        <f t="shared" si="26"/>
        <v>7447067300.2021379</v>
      </c>
      <c r="AC61" s="19">
        <f t="shared" si="23"/>
        <v>7723868790.6943378</v>
      </c>
      <c r="AD61" s="20">
        <f t="shared" si="16"/>
        <v>4.576788133662812</v>
      </c>
      <c r="AE61" s="21">
        <f t="shared" si="17"/>
        <v>3.5267881336628122</v>
      </c>
      <c r="AF61" s="19">
        <f t="shared" si="36"/>
        <v>0</v>
      </c>
      <c r="AG61" s="19">
        <f t="shared" si="37"/>
        <v>0</v>
      </c>
      <c r="AH61" s="19"/>
    </row>
    <row r="62" spans="1:34">
      <c r="G62" s="19">
        <f t="shared" si="38"/>
        <v>60</v>
      </c>
      <c r="H62" s="19">
        <f t="shared" si="28"/>
        <v>36452542.920198254</v>
      </c>
      <c r="I62" s="23">
        <f t="shared" si="27"/>
        <v>1822627146.0099127</v>
      </c>
      <c r="J62" s="19">
        <f t="shared" si="29"/>
        <v>304481639.54141963</v>
      </c>
      <c r="K62" s="19">
        <f t="shared" si="30"/>
        <v>365377967.44970316</v>
      </c>
      <c r="L62" s="19">
        <f t="shared" si="31"/>
        <v>140429439.63088721</v>
      </c>
      <c r="M62" s="19">
        <f t="shared" si="32"/>
        <v>10116597854.995327</v>
      </c>
      <c r="N62" s="19">
        <f t="shared" si="21"/>
        <v>10421079494.536747</v>
      </c>
      <c r="O62" s="20">
        <f t="shared" si="7"/>
        <v>5.7176145528999323</v>
      </c>
      <c r="P62" s="21">
        <f t="shared" si="8"/>
        <v>4.6676145528999324</v>
      </c>
      <c r="Q62" s="19">
        <f t="shared" si="33"/>
        <v>0</v>
      </c>
      <c r="R62" s="19">
        <f t="shared" si="34"/>
        <v>0</v>
      </c>
      <c r="S62" s="19"/>
      <c r="V62" s="19">
        <f t="shared" si="22"/>
        <v>60</v>
      </c>
      <c r="W62" s="19">
        <f t="shared" si="11"/>
        <v>36452542.920198254</v>
      </c>
      <c r="X62" s="23">
        <f t="shared" si="1"/>
        <v>1822627146.0099127</v>
      </c>
      <c r="Y62" s="19">
        <f t="shared" si="12"/>
        <v>304481639.54141963</v>
      </c>
      <c r="Z62" s="19">
        <f t="shared" si="13"/>
        <v>365377967.44970316</v>
      </c>
      <c r="AA62" s="19">
        <f t="shared" si="35"/>
        <v>138843627.63088721</v>
      </c>
      <c r="AB62" s="19">
        <f t="shared" si="26"/>
        <v>8330617657.8532391</v>
      </c>
      <c r="AC62" s="19">
        <f t="shared" si="23"/>
        <v>8635099297.394659</v>
      </c>
      <c r="AD62" s="20">
        <f t="shared" si="16"/>
        <v>4.7377212153887758</v>
      </c>
      <c r="AE62" s="21">
        <f t="shared" si="17"/>
        <v>3.687721215388776</v>
      </c>
      <c r="AF62" s="19">
        <f t="shared" si="36"/>
        <v>0</v>
      </c>
      <c r="AG62" s="19">
        <f t="shared" si="37"/>
        <v>0</v>
      </c>
      <c r="AH62" s="19"/>
    </row>
    <row r="63" spans="1:34">
      <c r="G63" s="19">
        <f t="shared" si="38"/>
        <v>61</v>
      </c>
      <c r="H63" s="19">
        <f t="shared" si="28"/>
        <v>39368746.353814118</v>
      </c>
      <c r="I63" s="23">
        <f t="shared" si="27"/>
        <v>1968437317.6907058</v>
      </c>
      <c r="J63" s="19">
        <f t="shared" si="29"/>
        <v>334929803.4955616</v>
      </c>
      <c r="K63" s="19">
        <f t="shared" si="30"/>
        <v>401915764.19467348</v>
      </c>
      <c r="L63" s="19">
        <f t="shared" si="31"/>
        <v>154313802.39397591</v>
      </c>
      <c r="M63" s="19">
        <f t="shared" si="32"/>
        <v>11282571442.888836</v>
      </c>
      <c r="N63" s="19">
        <f t="shared" si="21"/>
        <v>11617501246.384398</v>
      </c>
      <c r="O63" s="20">
        <f t="shared" si="7"/>
        <v>5.9018903685557023</v>
      </c>
      <c r="P63" s="21">
        <f t="shared" si="8"/>
        <v>4.8518903685557024</v>
      </c>
      <c r="Q63" s="19">
        <f t="shared" si="33"/>
        <v>0</v>
      </c>
      <c r="R63" s="19">
        <f t="shared" si="34"/>
        <v>0</v>
      </c>
      <c r="S63" s="19"/>
      <c r="V63" s="19">
        <f t="shared" si="22"/>
        <v>61</v>
      </c>
      <c r="W63" s="19">
        <f t="shared" si="11"/>
        <v>39368746.353814118</v>
      </c>
      <c r="X63" s="23">
        <f t="shared" si="1"/>
        <v>1968437317.6907058</v>
      </c>
      <c r="Y63" s="19">
        <f t="shared" si="12"/>
        <v>334929803.4955616</v>
      </c>
      <c r="Z63" s="19">
        <f t="shared" si="13"/>
        <v>401915764.19467348</v>
      </c>
      <c r="AA63" s="19">
        <f t="shared" si="35"/>
        <v>152727990.39397591</v>
      </c>
      <c r="AB63" s="19">
        <f t="shared" si="26"/>
        <v>9316407414.0325394</v>
      </c>
      <c r="AC63" s="19">
        <f t="shared" si="23"/>
        <v>9651337217.528101</v>
      </c>
      <c r="AD63" s="20">
        <f t="shared" si="16"/>
        <v>4.9030452383673948</v>
      </c>
      <c r="AE63" s="21">
        <f t="shared" si="17"/>
        <v>3.853045238367395</v>
      </c>
      <c r="AF63" s="19">
        <f t="shared" si="36"/>
        <v>0</v>
      </c>
      <c r="AG63" s="19">
        <f t="shared" si="37"/>
        <v>0</v>
      </c>
      <c r="AH63" s="19"/>
    </row>
    <row r="64" spans="1:34">
      <c r="G64" s="19">
        <f t="shared" si="38"/>
        <v>62</v>
      </c>
      <c r="H64" s="19">
        <f t="shared" si="28"/>
        <v>42518246.062119253</v>
      </c>
      <c r="I64" s="23">
        <f t="shared" si="27"/>
        <v>2125912303.1059628</v>
      </c>
      <c r="J64" s="19">
        <f t="shared" si="29"/>
        <v>368422783.84511781</v>
      </c>
      <c r="K64" s="19">
        <f t="shared" si="30"/>
        <v>442107340.61414087</v>
      </c>
      <c r="L64" s="19">
        <f t="shared" si="31"/>
        <v>169586601.43337354</v>
      </c>
      <c r="M64" s="19">
        <f t="shared" si="32"/>
        <v>12580415188.611095</v>
      </c>
      <c r="N64" s="19">
        <f t="shared" si="21"/>
        <v>12948837972.456213</v>
      </c>
      <c r="O64" s="20">
        <f t="shared" si="7"/>
        <v>6.0909558468324079</v>
      </c>
      <c r="P64" s="21">
        <f t="shared" si="8"/>
        <v>5.040955846832408</v>
      </c>
      <c r="Q64" s="19">
        <f t="shared" si="33"/>
        <v>0</v>
      </c>
      <c r="R64" s="19">
        <f t="shared" si="34"/>
        <v>0</v>
      </c>
      <c r="S64" s="19"/>
      <c r="V64" s="19">
        <f t="shared" si="22"/>
        <v>62</v>
      </c>
      <c r="W64" s="19">
        <f t="shared" si="11"/>
        <v>42518246.062119253</v>
      </c>
      <c r="X64" s="23">
        <f t="shared" si="1"/>
        <v>2125912303.1059628</v>
      </c>
      <c r="Y64" s="19">
        <f t="shared" si="12"/>
        <v>368422783.84511781</v>
      </c>
      <c r="Z64" s="19">
        <f t="shared" si="13"/>
        <v>442107340.61414087</v>
      </c>
      <c r="AA64" s="19">
        <f t="shared" si="35"/>
        <v>168000789.43337354</v>
      </c>
      <c r="AB64" s="19">
        <f t="shared" si="26"/>
        <v>10416048944.869169</v>
      </c>
      <c r="AC64" s="19">
        <f t="shared" si="23"/>
        <v>10784471728.714287</v>
      </c>
      <c r="AD64" s="20">
        <f t="shared" si="16"/>
        <v>5.0728676403810962</v>
      </c>
      <c r="AE64" s="21">
        <f t="shared" si="17"/>
        <v>4.0228676403810963</v>
      </c>
      <c r="AF64" s="19">
        <f t="shared" si="36"/>
        <v>0</v>
      </c>
      <c r="AG64" s="19">
        <f t="shared" si="37"/>
        <v>0</v>
      </c>
      <c r="AH64" s="19"/>
    </row>
    <row r="65" spans="7:34">
      <c r="G65" s="19">
        <f t="shared" si="38"/>
        <v>63</v>
      </c>
      <c r="H65" s="19">
        <f t="shared" si="28"/>
        <v>45919705.747088797</v>
      </c>
      <c r="I65" s="23">
        <f t="shared" si="27"/>
        <v>2295985287.3544397</v>
      </c>
      <c r="J65" s="19">
        <f t="shared" si="29"/>
        <v>405265062.22962964</v>
      </c>
      <c r="K65" s="19">
        <f t="shared" si="30"/>
        <v>486318074.67555499</v>
      </c>
      <c r="L65" s="19">
        <f t="shared" si="31"/>
        <v>186386680.37671089</v>
      </c>
      <c r="M65" s="19">
        <f t="shared" si="32"/>
        <v>14024843387.848917</v>
      </c>
      <c r="N65" s="19">
        <f t="shared" si="21"/>
        <v>14430108450.078547</v>
      </c>
      <c r="O65" s="20">
        <f t="shared" si="7"/>
        <v>6.2849307134305334</v>
      </c>
      <c r="P65" s="21">
        <f t="shared" si="8"/>
        <v>5.2349307134305336</v>
      </c>
      <c r="Q65" s="19">
        <f t="shared" si="33"/>
        <v>0</v>
      </c>
      <c r="R65" s="19">
        <f t="shared" si="34"/>
        <v>0</v>
      </c>
      <c r="S65" s="19"/>
      <c r="V65" s="19">
        <f t="shared" si="22"/>
        <v>63</v>
      </c>
      <c r="W65" s="19">
        <f t="shared" si="11"/>
        <v>45919705.747088797</v>
      </c>
      <c r="X65" s="23">
        <f t="shared" si="1"/>
        <v>2295985287.3544397</v>
      </c>
      <c r="Y65" s="19">
        <f t="shared" si="12"/>
        <v>405265062.22962964</v>
      </c>
      <c r="Z65" s="19">
        <f t="shared" si="13"/>
        <v>486318074.67555499</v>
      </c>
      <c r="AA65" s="19">
        <f t="shared" si="35"/>
        <v>184800868.37671089</v>
      </c>
      <c r="AB65" s="19">
        <f t="shared" si="26"/>
        <v>11642454707.732798</v>
      </c>
      <c r="AC65" s="19">
        <f t="shared" si="23"/>
        <v>12047719769.962427</v>
      </c>
      <c r="AD65" s="20">
        <f t="shared" si="16"/>
        <v>5.2472983325796791</v>
      </c>
      <c r="AE65" s="21">
        <f t="shared" si="17"/>
        <v>4.1972983325796793</v>
      </c>
      <c r="AF65" s="19">
        <f t="shared" si="36"/>
        <v>0</v>
      </c>
      <c r="AG65" s="19">
        <f t="shared" si="37"/>
        <v>0</v>
      </c>
      <c r="AH65" s="19"/>
    </row>
    <row r="66" spans="7:34">
      <c r="G66" s="19">
        <f t="shared" si="38"/>
        <v>64</v>
      </c>
      <c r="H66" s="19">
        <f t="shared" si="28"/>
        <v>49593282.206855908</v>
      </c>
      <c r="I66" s="23">
        <f t="shared" ref="I66:I97" si="39">PV((1+ffret)/(1+inf)-1,y,-H66,,1)</f>
        <v>2479664110.3427954</v>
      </c>
      <c r="J66" s="19">
        <f t="shared" si="29"/>
        <v>445791568.45259261</v>
      </c>
      <c r="K66" s="19">
        <f t="shared" si="30"/>
        <v>534949882.14311051</v>
      </c>
      <c r="L66" s="19">
        <f t="shared" si="31"/>
        <v>204866767.21438199</v>
      </c>
      <c r="M66" s="19">
        <f t="shared" si="32"/>
        <v>15632194493.848192</v>
      </c>
      <c r="N66" s="19">
        <f t="shared" si="21"/>
        <v>16077986062.300785</v>
      </c>
      <c r="O66" s="20">
        <f t="shared" si="7"/>
        <v>6.4839370764930422</v>
      </c>
      <c r="P66" s="21">
        <f t="shared" si="8"/>
        <v>5.4339370764930424</v>
      </c>
      <c r="Q66" s="19">
        <f t="shared" si="33"/>
        <v>0</v>
      </c>
      <c r="R66" s="19">
        <f t="shared" si="34"/>
        <v>0</v>
      </c>
      <c r="S66" s="19"/>
      <c r="V66" s="19">
        <f t="shared" si="22"/>
        <v>64</v>
      </c>
      <c r="W66" s="19">
        <f t="shared" si="11"/>
        <v>49593282.206855908</v>
      </c>
      <c r="X66" s="23">
        <f t="shared" ref="X66:X102" si="40">PV((1+ffret)/(1+inf)-1,y,-W66,,1)</f>
        <v>2479664110.3427954</v>
      </c>
      <c r="Y66" s="19">
        <f t="shared" si="12"/>
        <v>445791568.45259261</v>
      </c>
      <c r="Z66" s="19">
        <f t="shared" si="13"/>
        <v>534949882.14311051</v>
      </c>
      <c r="AA66" s="19">
        <f t="shared" si="35"/>
        <v>203280955.21438199</v>
      </c>
      <c r="AB66" s="19">
        <f t="shared" si="26"/>
        <v>13009981133.720461</v>
      </c>
      <c r="AC66" s="19">
        <f t="shared" si="23"/>
        <v>13455772702.173054</v>
      </c>
      <c r="AD66" s="20">
        <f t="shared" si="16"/>
        <v>5.4264497542422756</v>
      </c>
      <c r="AE66" s="21">
        <f t="shared" si="17"/>
        <v>4.3764497542422758</v>
      </c>
      <c r="AF66" s="19">
        <f t="shared" si="36"/>
        <v>0</v>
      </c>
      <c r="AG66" s="19">
        <f t="shared" si="37"/>
        <v>0</v>
      </c>
      <c r="AH66" s="19"/>
    </row>
    <row r="67" spans="7:34">
      <c r="G67" s="19">
        <f t="shared" si="38"/>
        <v>65</v>
      </c>
      <c r="H67" s="19">
        <f t="shared" ref="H67:H102" si="41">H66*(1+inf)</f>
        <v>53560744.783404388</v>
      </c>
      <c r="I67" s="23">
        <f t="shared" si="39"/>
        <v>2678037239.1702194</v>
      </c>
      <c r="J67" s="19">
        <f t="shared" ref="J67:J102" si="42">J66*(1+aint)</f>
        <v>490370725.29785192</v>
      </c>
      <c r="K67" s="19">
        <f t="shared" ref="K67:K102" si="43">K66*(1+inc)</f>
        <v>588444870.35742164</v>
      </c>
      <c r="L67" s="19">
        <f t="shared" ref="L67:L98" si="44">IF(G67&gt;(post1+1),(K67*invper+emi*12),K67*invper-save*12)</f>
        <v>225194862.73582023</v>
      </c>
      <c r="M67" s="19">
        <f t="shared" ref="M67:M98" si="45">L67+M66*(1+invint)</f>
        <v>17420608805.968834</v>
      </c>
      <c r="N67" s="19">
        <f t="shared" si="21"/>
        <v>17910979531.266685</v>
      </c>
      <c r="O67" s="20">
        <f t="shared" ref="O67:O102" si="46">N67/I67</f>
        <v>6.6880995041041107</v>
      </c>
      <c r="P67" s="21">
        <f t="shared" ref="P67:P102" si="47">ABS(105%-O67)</f>
        <v>5.6380995041041109</v>
      </c>
      <c r="Q67" s="19">
        <f t="shared" ref="Q67:Q98" si="48">IF(P67=mincorp,G67,0)</f>
        <v>0</v>
      </c>
      <c r="R67" s="19">
        <f t="shared" ref="R67:R102" si="49">IF(P67=mincorp,N67,0)</f>
        <v>0</v>
      </c>
      <c r="S67" s="19"/>
      <c r="V67" s="19">
        <f t="shared" si="22"/>
        <v>65</v>
      </c>
      <c r="W67" s="19">
        <f t="shared" ref="W67:W102" si="50">W66*(1+inf)</f>
        <v>53560744.783404388</v>
      </c>
      <c r="X67" s="23">
        <f t="shared" si="40"/>
        <v>2678037239.1702194</v>
      </c>
      <c r="Y67" s="19">
        <f t="shared" ref="Y67:Y102" si="51">Y66*(1+aint)</f>
        <v>490370725.29785192</v>
      </c>
      <c r="Z67" s="19">
        <f t="shared" ref="Z67:Z102" si="52">Z66*(1+inc)</f>
        <v>588444870.35742164</v>
      </c>
      <c r="AA67" s="19">
        <f t="shared" ref="AA67:AA98" si="53">Z67*invper</f>
        <v>223609050.73582023</v>
      </c>
      <c r="AB67" s="19">
        <f t="shared" si="26"/>
        <v>14534588297.828329</v>
      </c>
      <c r="AC67" s="19">
        <f t="shared" si="23"/>
        <v>15024959023.126181</v>
      </c>
      <c r="AD67" s="20">
        <f t="shared" ref="AD67:AD102" si="54">AC67/X67</f>
        <v>5.6104369287193379</v>
      </c>
      <c r="AE67" s="21">
        <f t="shared" ref="AE67:AE102" si="55">ABS(105%-AD67)</f>
        <v>4.560436928719338</v>
      </c>
      <c r="AF67" s="19">
        <f t="shared" ref="AF67:AF98" si="56">IF(AE67=mincorp1,V67,0)</f>
        <v>0</v>
      </c>
      <c r="AG67" s="19">
        <f t="shared" ref="AG67:AG102" si="57">IF(AE67=mincorp1,AC67,0)</f>
        <v>0</v>
      </c>
      <c r="AH67" s="19"/>
    </row>
    <row r="68" spans="7:34">
      <c r="G68" s="19">
        <f t="shared" si="38"/>
        <v>66</v>
      </c>
      <c r="H68" s="19">
        <f t="shared" si="41"/>
        <v>57845604.366076745</v>
      </c>
      <c r="I68" s="23">
        <f t="shared" si="39"/>
        <v>2892280218.3038373</v>
      </c>
      <c r="J68" s="19">
        <f t="shared" si="42"/>
        <v>539407797.8276372</v>
      </c>
      <c r="K68" s="19">
        <f t="shared" si="43"/>
        <v>647289357.3931638</v>
      </c>
      <c r="L68" s="19">
        <f t="shared" si="44"/>
        <v>247555767.80940226</v>
      </c>
      <c r="M68" s="19">
        <f t="shared" si="45"/>
        <v>19410225454.375122</v>
      </c>
      <c r="N68" s="19">
        <f t="shared" ref="N68:N102" si="58">J68+M68</f>
        <v>19949633252.202759</v>
      </c>
      <c r="O68" s="20">
        <f t="shared" si="46"/>
        <v>6.8975451015953491</v>
      </c>
      <c r="P68" s="21">
        <f t="shared" si="47"/>
        <v>5.8475451015953492</v>
      </c>
      <c r="Q68" s="19">
        <f t="shared" si="48"/>
        <v>0</v>
      </c>
      <c r="R68" s="19">
        <f t="shared" si="49"/>
        <v>0</v>
      </c>
      <c r="S68" s="19"/>
      <c r="V68" s="19">
        <f t="shared" ref="V68:V102" si="59">V67+1</f>
        <v>66</v>
      </c>
      <c r="W68" s="19">
        <f t="shared" si="50"/>
        <v>57845604.366076745</v>
      </c>
      <c r="X68" s="23">
        <f t="shared" si="40"/>
        <v>2892280218.3038373</v>
      </c>
      <c r="Y68" s="19">
        <f t="shared" si="51"/>
        <v>539407797.8276372</v>
      </c>
      <c r="Z68" s="19">
        <f t="shared" si="52"/>
        <v>647289357.3931638</v>
      </c>
      <c r="AA68" s="19">
        <f t="shared" si="53"/>
        <v>245969955.80940226</v>
      </c>
      <c r="AB68" s="19">
        <f t="shared" si="26"/>
        <v>16234017083.420567</v>
      </c>
      <c r="AC68" s="19">
        <f t="shared" ref="AC68:AC102" si="60">Y68+AB68</f>
        <v>16773424881.248203</v>
      </c>
      <c r="AD68" s="20">
        <f t="shared" si="54"/>
        <v>5.7993775205795552</v>
      </c>
      <c r="AE68" s="21">
        <f t="shared" si="55"/>
        <v>4.7493775205795554</v>
      </c>
      <c r="AF68" s="19">
        <f t="shared" si="56"/>
        <v>0</v>
      </c>
      <c r="AG68" s="19">
        <f t="shared" si="57"/>
        <v>0</v>
      </c>
      <c r="AH68" s="19"/>
    </row>
    <row r="69" spans="7:34">
      <c r="G69" s="19">
        <f t="shared" si="38"/>
        <v>67</v>
      </c>
      <c r="H69" s="19">
        <f t="shared" si="41"/>
        <v>62473252.715362892</v>
      </c>
      <c r="I69" s="23">
        <f t="shared" si="39"/>
        <v>3123662635.7681446</v>
      </c>
      <c r="J69" s="19">
        <f t="shared" si="42"/>
        <v>593348577.61040092</v>
      </c>
      <c r="K69" s="19">
        <f t="shared" si="43"/>
        <v>712018293.13248026</v>
      </c>
      <c r="L69" s="19">
        <f t="shared" si="44"/>
        <v>272152763.39034247</v>
      </c>
      <c r="M69" s="19">
        <f t="shared" si="45"/>
        <v>21623400763.20298</v>
      </c>
      <c r="N69" s="19">
        <f t="shared" si="58"/>
        <v>22216749340.813381</v>
      </c>
      <c r="O69" s="20">
        <f t="shared" si="46"/>
        <v>7.1124035887921764</v>
      </c>
      <c r="P69" s="21">
        <f t="shared" si="47"/>
        <v>6.0624035887921766</v>
      </c>
      <c r="Q69" s="19">
        <f t="shared" si="48"/>
        <v>0</v>
      </c>
      <c r="R69" s="19">
        <f t="shared" si="49"/>
        <v>0</v>
      </c>
      <c r="S69" s="19"/>
      <c r="V69" s="19">
        <f t="shared" si="59"/>
        <v>67</v>
      </c>
      <c r="W69" s="19">
        <f t="shared" si="50"/>
        <v>62473252.715362892</v>
      </c>
      <c r="X69" s="23">
        <f t="shared" si="40"/>
        <v>3123662635.7681446</v>
      </c>
      <c r="Y69" s="19">
        <f t="shared" si="51"/>
        <v>593348577.61040092</v>
      </c>
      <c r="Z69" s="19">
        <f t="shared" si="52"/>
        <v>712018293.13248026</v>
      </c>
      <c r="AA69" s="19">
        <f t="shared" si="53"/>
        <v>270566951.39034247</v>
      </c>
      <c r="AB69" s="19">
        <f t="shared" si="26"/>
        <v>18127985743.152966</v>
      </c>
      <c r="AC69" s="19">
        <f t="shared" si="60"/>
        <v>18721334320.763367</v>
      </c>
      <c r="AD69" s="20">
        <f t="shared" si="54"/>
        <v>5.9933918939871607</v>
      </c>
      <c r="AE69" s="21">
        <f t="shared" si="55"/>
        <v>4.9433918939871608</v>
      </c>
      <c r="AF69" s="19">
        <f t="shared" si="56"/>
        <v>0</v>
      </c>
      <c r="AG69" s="19">
        <f t="shared" si="57"/>
        <v>0</v>
      </c>
      <c r="AH69" s="19"/>
    </row>
    <row r="70" spans="7:34">
      <c r="G70" s="19">
        <f t="shared" ref="G70:G87" si="61">G69+1</f>
        <v>68</v>
      </c>
      <c r="H70" s="19">
        <f t="shared" si="41"/>
        <v>67471112.93259193</v>
      </c>
      <c r="I70" s="23">
        <f t="shared" si="39"/>
        <v>3373555646.6295967</v>
      </c>
      <c r="J70" s="19">
        <f t="shared" si="42"/>
        <v>652683435.37144101</v>
      </c>
      <c r="K70" s="19">
        <f t="shared" si="43"/>
        <v>783220122.4457283</v>
      </c>
      <c r="L70" s="19">
        <f t="shared" si="44"/>
        <v>299209458.52937675</v>
      </c>
      <c r="M70" s="19">
        <f t="shared" si="45"/>
        <v>24084950298.052658</v>
      </c>
      <c r="N70" s="19">
        <f t="shared" si="58"/>
        <v>24737633733.424099</v>
      </c>
      <c r="O70" s="20">
        <f t="shared" si="46"/>
        <v>7.332807377325647</v>
      </c>
      <c r="P70" s="21">
        <f t="shared" si="47"/>
        <v>6.2828073773256472</v>
      </c>
      <c r="Q70" s="19">
        <f t="shared" si="48"/>
        <v>0</v>
      </c>
      <c r="R70" s="19">
        <f t="shared" si="49"/>
        <v>0</v>
      </c>
      <c r="S70" s="19"/>
      <c r="V70" s="19">
        <f t="shared" si="59"/>
        <v>68</v>
      </c>
      <c r="W70" s="19">
        <f t="shared" si="50"/>
        <v>67471112.93259193</v>
      </c>
      <c r="X70" s="23">
        <f t="shared" si="40"/>
        <v>3373555646.6295967</v>
      </c>
      <c r="Y70" s="19">
        <f t="shared" si="51"/>
        <v>652683435.37144101</v>
      </c>
      <c r="Z70" s="19">
        <f t="shared" si="52"/>
        <v>783220122.4457283</v>
      </c>
      <c r="AA70" s="19">
        <f t="shared" si="53"/>
        <v>297623646.52937675</v>
      </c>
      <c r="AB70" s="19">
        <f t="shared" si="26"/>
        <v>20238407963.997643</v>
      </c>
      <c r="AC70" s="19">
        <f t="shared" si="60"/>
        <v>20891091399.369083</v>
      </c>
      <c r="AD70" s="20">
        <f t="shared" si="54"/>
        <v>6.1926031723355903</v>
      </c>
      <c r="AE70" s="21">
        <f t="shared" si="55"/>
        <v>5.1426031723355905</v>
      </c>
      <c r="AF70" s="19">
        <f t="shared" si="56"/>
        <v>0</v>
      </c>
      <c r="AG70" s="19">
        <f t="shared" si="57"/>
        <v>0</v>
      </c>
      <c r="AH70" s="19"/>
    </row>
    <row r="71" spans="7:34">
      <c r="G71" s="19">
        <f t="shared" si="61"/>
        <v>69</v>
      </c>
      <c r="H71" s="19">
        <f t="shared" si="41"/>
        <v>72868801.967199296</v>
      </c>
      <c r="I71" s="23">
        <f t="shared" si="39"/>
        <v>3643440098.3599648</v>
      </c>
      <c r="J71" s="19">
        <f t="shared" si="42"/>
        <v>717951778.90858519</v>
      </c>
      <c r="K71" s="19">
        <f t="shared" si="43"/>
        <v>861542134.69030118</v>
      </c>
      <c r="L71" s="19">
        <f t="shared" si="44"/>
        <v>328971823.18231446</v>
      </c>
      <c r="M71" s="19">
        <f t="shared" si="45"/>
        <v>26822417151.040241</v>
      </c>
      <c r="N71" s="19">
        <f t="shared" si="58"/>
        <v>27540368929.948826</v>
      </c>
      <c r="O71" s="20">
        <f t="shared" si="46"/>
        <v>7.5588916481282826</v>
      </c>
      <c r="P71" s="21">
        <f t="shared" si="47"/>
        <v>6.5088916481282828</v>
      </c>
      <c r="Q71" s="19">
        <f t="shared" si="48"/>
        <v>0</v>
      </c>
      <c r="R71" s="19">
        <f t="shared" si="49"/>
        <v>0</v>
      </c>
      <c r="S71" s="19"/>
      <c r="V71" s="19">
        <f t="shared" si="59"/>
        <v>69</v>
      </c>
      <c r="W71" s="19">
        <f t="shared" si="50"/>
        <v>72868801.967199296</v>
      </c>
      <c r="X71" s="23">
        <f t="shared" si="40"/>
        <v>3643440098.3599648</v>
      </c>
      <c r="Y71" s="19">
        <f t="shared" si="51"/>
        <v>717951778.90858519</v>
      </c>
      <c r="Z71" s="19">
        <f t="shared" si="52"/>
        <v>861542134.69030118</v>
      </c>
      <c r="AA71" s="19">
        <f t="shared" si="53"/>
        <v>327386011.18231446</v>
      </c>
      <c r="AB71" s="19">
        <f t="shared" si="26"/>
        <v>22589634771.579723</v>
      </c>
      <c r="AC71" s="19">
        <f t="shared" si="60"/>
        <v>23307586550.488308</v>
      </c>
      <c r="AD71" s="20">
        <f t="shared" si="54"/>
        <v>6.3971372991640063</v>
      </c>
      <c r="AE71" s="21">
        <f t="shared" si="55"/>
        <v>5.3471372991640065</v>
      </c>
      <c r="AF71" s="19">
        <f t="shared" si="56"/>
        <v>0</v>
      </c>
      <c r="AG71" s="19">
        <f t="shared" si="57"/>
        <v>0</v>
      </c>
      <c r="AH71" s="19"/>
    </row>
    <row r="72" spans="7:34">
      <c r="G72" s="19">
        <f t="shared" si="61"/>
        <v>70</v>
      </c>
      <c r="H72" s="19">
        <f t="shared" si="41"/>
        <v>78698306.124575242</v>
      </c>
      <c r="I72" s="23">
        <f t="shared" si="39"/>
        <v>3934915306.2287621</v>
      </c>
      <c r="J72" s="19">
        <f t="shared" si="42"/>
        <v>789746956.79944372</v>
      </c>
      <c r="K72" s="19">
        <f t="shared" si="43"/>
        <v>947696348.15933132</v>
      </c>
      <c r="L72" s="19">
        <f t="shared" si="44"/>
        <v>361710424.30054593</v>
      </c>
      <c r="M72" s="19">
        <f t="shared" si="45"/>
        <v>29866369290.444813</v>
      </c>
      <c r="N72" s="19">
        <f t="shared" si="58"/>
        <v>30656116247.244255</v>
      </c>
      <c r="O72" s="20">
        <f t="shared" si="46"/>
        <v>7.7907944292262785</v>
      </c>
      <c r="P72" s="21">
        <f t="shared" si="47"/>
        <v>6.7407944292262787</v>
      </c>
      <c r="Q72" s="19">
        <f t="shared" si="48"/>
        <v>0</v>
      </c>
      <c r="R72" s="19">
        <f t="shared" si="49"/>
        <v>0</v>
      </c>
      <c r="S72" s="19"/>
      <c r="V72" s="19">
        <f t="shared" si="59"/>
        <v>70</v>
      </c>
      <c r="W72" s="19">
        <f t="shared" si="50"/>
        <v>78698306.124575242</v>
      </c>
      <c r="X72" s="23">
        <f t="shared" si="40"/>
        <v>3934915306.2287621</v>
      </c>
      <c r="Y72" s="19">
        <f t="shared" si="51"/>
        <v>789746956.79944372</v>
      </c>
      <c r="Z72" s="19">
        <f t="shared" si="52"/>
        <v>947696348.15933132</v>
      </c>
      <c r="AA72" s="19">
        <f t="shared" si="53"/>
        <v>360124612.30054593</v>
      </c>
      <c r="AB72" s="19">
        <f t="shared" si="26"/>
        <v>25208722861.038242</v>
      </c>
      <c r="AC72" s="19">
        <f t="shared" si="60"/>
        <v>25998469817.837685</v>
      </c>
      <c r="AD72" s="20">
        <f t="shared" si="54"/>
        <v>6.6071231003837587</v>
      </c>
      <c r="AE72" s="21">
        <f t="shared" si="55"/>
        <v>5.5571231003837589</v>
      </c>
      <c r="AF72" s="19">
        <f t="shared" si="56"/>
        <v>0</v>
      </c>
      <c r="AG72" s="19">
        <f t="shared" si="57"/>
        <v>0</v>
      </c>
      <c r="AH72" s="19"/>
    </row>
    <row r="73" spans="7:34">
      <c r="G73" s="19">
        <f t="shared" si="61"/>
        <v>71</v>
      </c>
      <c r="H73" s="19">
        <f t="shared" si="41"/>
        <v>84994170.614541262</v>
      </c>
      <c r="I73" s="23">
        <f t="shared" si="39"/>
        <v>4249708530.7270632</v>
      </c>
      <c r="J73" s="19">
        <f t="shared" si="42"/>
        <v>868721652.47938812</v>
      </c>
      <c r="K73" s="19">
        <f t="shared" si="43"/>
        <v>1042465982.9752645</v>
      </c>
      <c r="L73" s="19">
        <f t="shared" si="44"/>
        <v>397722885.53060055</v>
      </c>
      <c r="M73" s="19">
        <f t="shared" si="45"/>
        <v>33250729105.019897</v>
      </c>
      <c r="N73" s="19">
        <f t="shared" si="58"/>
        <v>34119450757.499287</v>
      </c>
      <c r="O73" s="20">
        <f t="shared" si="46"/>
        <v>8.0286566739347531</v>
      </c>
      <c r="P73" s="21">
        <f t="shared" si="47"/>
        <v>6.9786566739347533</v>
      </c>
      <c r="Q73" s="19">
        <f t="shared" si="48"/>
        <v>0</v>
      </c>
      <c r="R73" s="19">
        <f t="shared" si="49"/>
        <v>0</v>
      </c>
      <c r="S73" s="19"/>
      <c r="V73" s="19">
        <f t="shared" si="59"/>
        <v>71</v>
      </c>
      <c r="W73" s="19">
        <f t="shared" si="50"/>
        <v>84994170.614541262</v>
      </c>
      <c r="X73" s="23">
        <f t="shared" si="40"/>
        <v>4249708530.7270632</v>
      </c>
      <c r="Y73" s="19">
        <f t="shared" si="51"/>
        <v>868721652.47938812</v>
      </c>
      <c r="Z73" s="19">
        <f t="shared" si="52"/>
        <v>1042465982.9752645</v>
      </c>
      <c r="AA73" s="19">
        <f t="shared" si="53"/>
        <v>396137073.53060055</v>
      </c>
      <c r="AB73" s="19">
        <f t="shared" si="26"/>
        <v>28125732220.672668</v>
      </c>
      <c r="AC73" s="19">
        <f t="shared" si="60"/>
        <v>28994453873.152058</v>
      </c>
      <c r="AD73" s="20">
        <f t="shared" si="54"/>
        <v>6.8226923478423895</v>
      </c>
      <c r="AE73" s="21">
        <f t="shared" si="55"/>
        <v>5.7726923478423897</v>
      </c>
      <c r="AF73" s="19">
        <f t="shared" si="56"/>
        <v>0</v>
      </c>
      <c r="AG73" s="19">
        <f t="shared" si="57"/>
        <v>0</v>
      </c>
      <c r="AH73" s="19"/>
    </row>
    <row r="74" spans="7:34">
      <c r="G74" s="19">
        <f t="shared" si="61"/>
        <v>72</v>
      </c>
      <c r="H74" s="19">
        <f t="shared" si="41"/>
        <v>91793704.263704568</v>
      </c>
      <c r="I74" s="23">
        <f t="shared" si="39"/>
        <v>4589685213.1852283</v>
      </c>
      <c r="J74" s="19">
        <f t="shared" si="42"/>
        <v>955593817.72732699</v>
      </c>
      <c r="K74" s="19">
        <f t="shared" si="43"/>
        <v>1146712581.2727911</v>
      </c>
      <c r="L74" s="19">
        <f t="shared" si="44"/>
        <v>437336592.88366061</v>
      </c>
      <c r="M74" s="19">
        <f t="shared" si="45"/>
        <v>37013138608.405548</v>
      </c>
      <c r="N74" s="19">
        <f t="shared" si="58"/>
        <v>37968732426.132874</v>
      </c>
      <c r="O74" s="20">
        <f t="shared" si="46"/>
        <v>8.2726223395575058</v>
      </c>
      <c r="P74" s="21">
        <f t="shared" si="47"/>
        <v>7.222622339557506</v>
      </c>
      <c r="Q74" s="19">
        <f t="shared" si="48"/>
        <v>0</v>
      </c>
      <c r="R74" s="19">
        <f t="shared" si="49"/>
        <v>0</v>
      </c>
      <c r="S74" s="19"/>
      <c r="V74" s="19">
        <f t="shared" si="59"/>
        <v>72</v>
      </c>
      <c r="W74" s="19">
        <f t="shared" si="50"/>
        <v>91793704.263704568</v>
      </c>
      <c r="X74" s="23">
        <f t="shared" si="40"/>
        <v>4589685213.1852283</v>
      </c>
      <c r="Y74" s="19">
        <f t="shared" si="51"/>
        <v>955593817.72732699</v>
      </c>
      <c r="Z74" s="19">
        <f t="shared" si="52"/>
        <v>1146712581.2727911</v>
      </c>
      <c r="AA74" s="19">
        <f t="shared" si="53"/>
        <v>435750780.88366061</v>
      </c>
      <c r="AB74" s="19">
        <f t="shared" si="26"/>
        <v>31374056223.623596</v>
      </c>
      <c r="AC74" s="19">
        <f t="shared" si="60"/>
        <v>32329650041.350922</v>
      </c>
      <c r="AD74" s="20">
        <f t="shared" si="54"/>
        <v>7.0439798242534017</v>
      </c>
      <c r="AE74" s="21">
        <f t="shared" si="55"/>
        <v>5.9939798242534019</v>
      </c>
      <c r="AF74" s="19">
        <f t="shared" si="56"/>
        <v>0</v>
      </c>
      <c r="AG74" s="19">
        <f t="shared" si="57"/>
        <v>0</v>
      </c>
      <c r="AH74" s="19"/>
    </row>
    <row r="75" spans="7:34">
      <c r="G75" s="19">
        <f t="shared" si="61"/>
        <v>73</v>
      </c>
      <c r="H75" s="19">
        <f t="shared" si="41"/>
        <v>99137200.60480094</v>
      </c>
      <c r="I75" s="23">
        <f t="shared" si="39"/>
        <v>4956860030.2400475</v>
      </c>
      <c r="J75" s="19">
        <f t="shared" si="42"/>
        <v>1051153199.5000597</v>
      </c>
      <c r="K75" s="19">
        <f t="shared" si="43"/>
        <v>1261383839.4000704</v>
      </c>
      <c r="L75" s="19">
        <f t="shared" si="44"/>
        <v>480911670.97202677</v>
      </c>
      <c r="M75" s="19">
        <f t="shared" si="45"/>
        <v>41195364140.218132</v>
      </c>
      <c r="N75" s="19">
        <f t="shared" si="58"/>
        <v>42246517339.718193</v>
      </c>
      <c r="O75" s="20">
        <f t="shared" si="46"/>
        <v>8.5228384666880146</v>
      </c>
      <c r="P75" s="21">
        <f t="shared" si="47"/>
        <v>7.4728384666880148</v>
      </c>
      <c r="Q75" s="19">
        <f t="shared" si="48"/>
        <v>0</v>
      </c>
      <c r="R75" s="19">
        <f t="shared" si="49"/>
        <v>0</v>
      </c>
      <c r="S75" s="19"/>
      <c r="V75" s="19">
        <f t="shared" si="59"/>
        <v>73</v>
      </c>
      <c r="W75" s="19">
        <f t="shared" si="50"/>
        <v>99137200.60480094</v>
      </c>
      <c r="X75" s="23">
        <f t="shared" si="40"/>
        <v>4956860030.2400475</v>
      </c>
      <c r="Y75" s="19">
        <f t="shared" si="51"/>
        <v>1051153199.5000597</v>
      </c>
      <c r="Z75" s="19">
        <f t="shared" si="52"/>
        <v>1261383839.4000704</v>
      </c>
      <c r="AA75" s="19">
        <f t="shared" si="53"/>
        <v>479325858.97202677</v>
      </c>
      <c r="AB75" s="19">
        <f t="shared" si="26"/>
        <v>34990787704.957985</v>
      </c>
      <c r="AC75" s="19">
        <f t="shared" si="60"/>
        <v>36041940904.458046</v>
      </c>
      <c r="AD75" s="20">
        <f t="shared" si="54"/>
        <v>7.2711233895205698</v>
      </c>
      <c r="AE75" s="21">
        <f t="shared" si="55"/>
        <v>6.22112338952057</v>
      </c>
      <c r="AF75" s="19">
        <f t="shared" si="56"/>
        <v>0</v>
      </c>
      <c r="AG75" s="19">
        <f t="shared" si="57"/>
        <v>0</v>
      </c>
      <c r="AH75" s="19"/>
    </row>
    <row r="76" spans="7:34">
      <c r="G76" s="19">
        <f t="shared" si="61"/>
        <v>74</v>
      </c>
      <c r="H76" s="19">
        <f t="shared" si="41"/>
        <v>107068176.65318502</v>
      </c>
      <c r="I76" s="23">
        <f t="shared" si="39"/>
        <v>5353408832.6592512</v>
      </c>
      <c r="J76" s="19">
        <f t="shared" si="42"/>
        <v>1156268519.4500659</v>
      </c>
      <c r="K76" s="19">
        <f t="shared" si="43"/>
        <v>1387522223.3400776</v>
      </c>
      <c r="L76" s="19">
        <f t="shared" si="44"/>
        <v>528844256.8692295</v>
      </c>
      <c r="M76" s="19">
        <f t="shared" si="45"/>
        <v>45843744811.109184</v>
      </c>
      <c r="N76" s="19">
        <f t="shared" si="58"/>
        <v>47000013330.55925</v>
      </c>
      <c r="O76" s="20">
        <f t="shared" si="46"/>
        <v>8.7794552592039707</v>
      </c>
      <c r="P76" s="21">
        <f t="shared" si="47"/>
        <v>7.7294552592039709</v>
      </c>
      <c r="Q76" s="19">
        <f t="shared" si="48"/>
        <v>0</v>
      </c>
      <c r="R76" s="19">
        <f t="shared" si="49"/>
        <v>0</v>
      </c>
      <c r="S76" s="19"/>
      <c r="V76" s="19">
        <f t="shared" si="59"/>
        <v>74</v>
      </c>
      <c r="W76" s="19">
        <f t="shared" si="50"/>
        <v>107068176.65318502</v>
      </c>
      <c r="X76" s="23">
        <f t="shared" si="40"/>
        <v>5353408832.6592512</v>
      </c>
      <c r="Y76" s="19">
        <f t="shared" si="51"/>
        <v>1156268519.4500659</v>
      </c>
      <c r="Z76" s="19">
        <f t="shared" si="52"/>
        <v>1387522223.3400776</v>
      </c>
      <c r="AA76" s="19">
        <f t="shared" si="53"/>
        <v>527258444.8692295</v>
      </c>
      <c r="AB76" s="19">
        <f t="shared" si="26"/>
        <v>39017124920.323021</v>
      </c>
      <c r="AC76" s="19">
        <f t="shared" si="60"/>
        <v>40173393439.773087</v>
      </c>
      <c r="AD76" s="20">
        <f t="shared" si="54"/>
        <v>7.5042640484861609</v>
      </c>
      <c r="AE76" s="21">
        <f t="shared" si="55"/>
        <v>6.4542640484861611</v>
      </c>
      <c r="AF76" s="19">
        <f t="shared" si="56"/>
        <v>0</v>
      </c>
      <c r="AG76" s="19">
        <f t="shared" si="57"/>
        <v>0</v>
      </c>
      <c r="AH76" s="19"/>
    </row>
    <row r="77" spans="7:34">
      <c r="G77" s="19">
        <f t="shared" si="61"/>
        <v>75</v>
      </c>
      <c r="H77" s="19">
        <f t="shared" si="41"/>
        <v>115633630.78543983</v>
      </c>
      <c r="I77" s="23">
        <f t="shared" si="39"/>
        <v>5781681539.2719917</v>
      </c>
      <c r="J77" s="19">
        <f t="shared" si="42"/>
        <v>1271895371.3950725</v>
      </c>
      <c r="K77" s="19">
        <f t="shared" si="43"/>
        <v>1526274445.6740856</v>
      </c>
      <c r="L77" s="19">
        <f t="shared" si="44"/>
        <v>581570101.35615253</v>
      </c>
      <c r="M77" s="19">
        <f t="shared" si="45"/>
        <v>51009689393.576263</v>
      </c>
      <c r="N77" s="19">
        <f t="shared" si="58"/>
        <v>52281584764.971336</v>
      </c>
      <c r="O77" s="20">
        <f t="shared" si="46"/>
        <v>9.0426261650437496</v>
      </c>
      <c r="P77" s="21">
        <f t="shared" si="47"/>
        <v>7.9926261650437498</v>
      </c>
      <c r="Q77" s="19">
        <f t="shared" si="48"/>
        <v>0</v>
      </c>
      <c r="R77" s="19">
        <f t="shared" si="49"/>
        <v>0</v>
      </c>
      <c r="S77" s="19"/>
      <c r="V77" s="19">
        <f t="shared" si="59"/>
        <v>75</v>
      </c>
      <c r="W77" s="19">
        <f t="shared" si="50"/>
        <v>115633630.78543983</v>
      </c>
      <c r="X77" s="23">
        <f t="shared" si="40"/>
        <v>5781681539.2719917</v>
      </c>
      <c r="Y77" s="19">
        <f t="shared" si="51"/>
        <v>1271895371.3950725</v>
      </c>
      <c r="Z77" s="19">
        <f t="shared" si="52"/>
        <v>1526274445.6740856</v>
      </c>
      <c r="AA77" s="19">
        <f t="shared" si="53"/>
        <v>579984289.35615253</v>
      </c>
      <c r="AB77" s="19">
        <f t="shared" si="26"/>
        <v>43498821701.711479</v>
      </c>
      <c r="AC77" s="19">
        <f t="shared" si="60"/>
        <v>44770717073.106552</v>
      </c>
      <c r="AD77" s="20">
        <f t="shared" si="54"/>
        <v>7.7435460201330839</v>
      </c>
      <c r="AE77" s="21">
        <f t="shared" si="55"/>
        <v>6.6935460201330841</v>
      </c>
      <c r="AF77" s="19">
        <f t="shared" si="56"/>
        <v>0</v>
      </c>
      <c r="AG77" s="19">
        <f t="shared" si="57"/>
        <v>0</v>
      </c>
      <c r="AH77" s="19"/>
    </row>
    <row r="78" spans="7:34">
      <c r="G78" s="19">
        <f t="shared" si="61"/>
        <v>76</v>
      </c>
      <c r="H78" s="19">
        <f t="shared" si="41"/>
        <v>124884321.24827503</v>
      </c>
      <c r="I78" s="23">
        <f t="shared" si="39"/>
        <v>6244216062.4137516</v>
      </c>
      <c r="J78" s="19">
        <f t="shared" si="42"/>
        <v>1399084908.5345798</v>
      </c>
      <c r="K78" s="19">
        <f t="shared" si="43"/>
        <v>1678901890.2414944</v>
      </c>
      <c r="L78" s="19">
        <f t="shared" si="44"/>
        <v>639568530.29176784</v>
      </c>
      <c r="M78" s="19">
        <f t="shared" si="45"/>
        <v>56750226863.225662</v>
      </c>
      <c r="N78" s="19">
        <f t="shared" si="58"/>
        <v>58149311771.760239</v>
      </c>
      <c r="O78" s="20">
        <f t="shared" si="46"/>
        <v>9.3125079578495811</v>
      </c>
      <c r="P78" s="21">
        <f t="shared" si="47"/>
        <v>8.2625079578495804</v>
      </c>
      <c r="Q78" s="19">
        <f t="shared" si="48"/>
        <v>0</v>
      </c>
      <c r="R78" s="19">
        <f t="shared" si="49"/>
        <v>0</v>
      </c>
      <c r="S78" s="19"/>
      <c r="V78" s="19">
        <f t="shared" si="59"/>
        <v>76</v>
      </c>
      <c r="W78" s="19">
        <f t="shared" si="50"/>
        <v>124884321.24827503</v>
      </c>
      <c r="X78" s="23">
        <f t="shared" si="40"/>
        <v>6244216062.4137516</v>
      </c>
      <c r="Y78" s="19">
        <f t="shared" si="51"/>
        <v>1399084908.5345798</v>
      </c>
      <c r="Z78" s="19">
        <f t="shared" si="52"/>
        <v>1678901890.2414944</v>
      </c>
      <c r="AA78" s="19">
        <f t="shared" si="53"/>
        <v>637982718.29176784</v>
      </c>
      <c r="AB78" s="19">
        <f t="shared" si="26"/>
        <v>48486686590.1744</v>
      </c>
      <c r="AC78" s="19">
        <f t="shared" si="60"/>
        <v>49885771498.708977</v>
      </c>
      <c r="AD78" s="20">
        <f t="shared" si="54"/>
        <v>7.9891168082715627</v>
      </c>
      <c r="AE78" s="21">
        <f t="shared" si="55"/>
        <v>6.9391168082715629</v>
      </c>
      <c r="AF78" s="19">
        <f t="shared" si="56"/>
        <v>0</v>
      </c>
      <c r="AG78" s="19">
        <f t="shared" si="57"/>
        <v>0</v>
      </c>
      <c r="AH78" s="19"/>
    </row>
    <row r="79" spans="7:34">
      <c r="G79" s="19">
        <f t="shared" si="61"/>
        <v>77</v>
      </c>
      <c r="H79" s="19">
        <f t="shared" si="41"/>
        <v>134875066.94813704</v>
      </c>
      <c r="I79" s="23">
        <f t="shared" si="39"/>
        <v>6743753347.4068527</v>
      </c>
      <c r="J79" s="19">
        <f t="shared" si="42"/>
        <v>1538993399.3880379</v>
      </c>
      <c r="K79" s="19">
        <f t="shared" si="43"/>
        <v>1846792079.2656441</v>
      </c>
      <c r="L79" s="19">
        <f t="shared" si="44"/>
        <v>703366802.12094474</v>
      </c>
      <c r="M79" s="19">
        <f t="shared" si="45"/>
        <v>63128616351.669174</v>
      </c>
      <c r="N79" s="19">
        <f t="shared" si="58"/>
        <v>64667609751.057213</v>
      </c>
      <c r="O79" s="20">
        <f t="shared" si="46"/>
        <v>9.5892608195588256</v>
      </c>
      <c r="P79" s="21">
        <f t="shared" si="47"/>
        <v>8.5392608195588249</v>
      </c>
      <c r="Q79" s="19">
        <f t="shared" si="48"/>
        <v>0</v>
      </c>
      <c r="R79" s="19">
        <f t="shared" si="49"/>
        <v>0</v>
      </c>
      <c r="S79" s="19"/>
      <c r="V79" s="19">
        <f t="shared" si="59"/>
        <v>77</v>
      </c>
      <c r="W79" s="19">
        <f t="shared" si="50"/>
        <v>134875066.94813704</v>
      </c>
      <c r="X79" s="23">
        <f t="shared" si="40"/>
        <v>6743753347.4068527</v>
      </c>
      <c r="Y79" s="19">
        <f t="shared" si="51"/>
        <v>1538993399.3880379</v>
      </c>
      <c r="Z79" s="19">
        <f t="shared" si="52"/>
        <v>1846792079.2656441</v>
      </c>
      <c r="AA79" s="19">
        <f t="shared" si="53"/>
        <v>701780990.12094474</v>
      </c>
      <c r="AB79" s="19">
        <f t="shared" si="26"/>
        <v>54037136239.312782</v>
      </c>
      <c r="AC79" s="19">
        <f t="shared" si="60"/>
        <v>55576129638.700821</v>
      </c>
      <c r="AD79" s="20">
        <f t="shared" si="54"/>
        <v>8.2411272737415988</v>
      </c>
      <c r="AE79" s="21">
        <f t="shared" si="55"/>
        <v>7.191127273741599</v>
      </c>
      <c r="AF79" s="19">
        <f t="shared" si="56"/>
        <v>0</v>
      </c>
      <c r="AG79" s="19">
        <f t="shared" si="57"/>
        <v>0</v>
      </c>
      <c r="AH79" s="19"/>
    </row>
    <row r="80" spans="7:34">
      <c r="G80" s="19">
        <f t="shared" si="61"/>
        <v>78</v>
      </c>
      <c r="H80" s="19">
        <f t="shared" si="41"/>
        <v>145665072.30398801</v>
      </c>
      <c r="I80" s="23">
        <f t="shared" si="39"/>
        <v>7283253615.1994009</v>
      </c>
      <c r="J80" s="19">
        <f t="shared" si="42"/>
        <v>1692892739.3268418</v>
      </c>
      <c r="K80" s="19">
        <f t="shared" si="43"/>
        <v>2031471287.1922085</v>
      </c>
      <c r="L80" s="19">
        <f t="shared" si="44"/>
        <v>773544901.13303924</v>
      </c>
      <c r="M80" s="19">
        <f t="shared" si="45"/>
        <v>70215022887.969131</v>
      </c>
      <c r="N80" s="19">
        <f t="shared" si="58"/>
        <v>71907915627.295975</v>
      </c>
      <c r="O80" s="20">
        <f t="shared" si="46"/>
        <v>9.8730484240218619</v>
      </c>
      <c r="P80" s="21">
        <f t="shared" si="47"/>
        <v>8.8230484240218612</v>
      </c>
      <c r="Q80" s="19">
        <f t="shared" si="48"/>
        <v>0</v>
      </c>
      <c r="R80" s="19">
        <f t="shared" si="49"/>
        <v>0</v>
      </c>
      <c r="S80" s="19"/>
      <c r="V80" s="19">
        <f t="shared" si="59"/>
        <v>78</v>
      </c>
      <c r="W80" s="19">
        <f t="shared" si="50"/>
        <v>145665072.30398801</v>
      </c>
      <c r="X80" s="23">
        <f t="shared" si="40"/>
        <v>7283253615.1994009</v>
      </c>
      <c r="Y80" s="19">
        <f t="shared" si="51"/>
        <v>1692892739.3268418</v>
      </c>
      <c r="Z80" s="19">
        <f t="shared" si="52"/>
        <v>2031471287.1922085</v>
      </c>
      <c r="AA80" s="19">
        <f t="shared" si="53"/>
        <v>771959089.13303924</v>
      </c>
      <c r="AB80" s="19">
        <f t="shared" si="26"/>
        <v>60212808952.377106</v>
      </c>
      <c r="AC80" s="19">
        <f t="shared" si="60"/>
        <v>61905701691.703949</v>
      </c>
      <c r="AD80" s="20">
        <f t="shared" si="54"/>
        <v>8.4997317081631092</v>
      </c>
      <c r="AE80" s="21">
        <f t="shared" si="55"/>
        <v>7.4497317081631094</v>
      </c>
      <c r="AF80" s="19">
        <f t="shared" si="56"/>
        <v>0</v>
      </c>
      <c r="AG80" s="19">
        <f t="shared" si="57"/>
        <v>0</v>
      </c>
      <c r="AH80" s="19"/>
    </row>
    <row r="81" spans="7:34">
      <c r="G81" s="19">
        <f t="shared" si="61"/>
        <v>79</v>
      </c>
      <c r="H81" s="19">
        <f t="shared" si="41"/>
        <v>157318278.08830705</v>
      </c>
      <c r="I81" s="23">
        <f t="shared" si="39"/>
        <v>7865913904.4153528</v>
      </c>
      <c r="J81" s="19">
        <f t="shared" si="42"/>
        <v>1862182013.2595263</v>
      </c>
      <c r="K81" s="19">
        <f t="shared" si="43"/>
        <v>2234618415.9114294</v>
      </c>
      <c r="L81" s="19">
        <f t="shared" si="44"/>
        <v>850740810.04634321</v>
      </c>
      <c r="M81" s="19">
        <f t="shared" si="45"/>
        <v>78087265986.812393</v>
      </c>
      <c r="N81" s="19">
        <f t="shared" si="58"/>
        <v>79949448000.071915</v>
      </c>
      <c r="O81" s="20">
        <f t="shared" si="46"/>
        <v>10.16403802172232</v>
      </c>
      <c r="P81" s="21">
        <f t="shared" si="47"/>
        <v>9.1140380217223189</v>
      </c>
      <c r="Q81" s="19">
        <f t="shared" si="48"/>
        <v>0</v>
      </c>
      <c r="R81" s="19">
        <f t="shared" si="49"/>
        <v>0</v>
      </c>
      <c r="S81" s="19"/>
      <c r="V81" s="19">
        <f t="shared" si="59"/>
        <v>79</v>
      </c>
      <c r="W81" s="19">
        <f t="shared" si="50"/>
        <v>157318278.08830705</v>
      </c>
      <c r="X81" s="23">
        <f t="shared" si="40"/>
        <v>7865913904.4153528</v>
      </c>
      <c r="Y81" s="19">
        <f t="shared" si="51"/>
        <v>1862182013.2595263</v>
      </c>
      <c r="Z81" s="19">
        <f t="shared" si="52"/>
        <v>2234618415.9114294</v>
      </c>
      <c r="AA81" s="19">
        <f t="shared" si="53"/>
        <v>849154998.04634321</v>
      </c>
      <c r="AB81" s="19">
        <f t="shared" si="26"/>
        <v>67083244845.661163</v>
      </c>
      <c r="AC81" s="19">
        <f t="shared" si="60"/>
        <v>68945426858.920685</v>
      </c>
      <c r="AD81" s="20">
        <f t="shared" si="54"/>
        <v>8.7650879092663008</v>
      </c>
      <c r="AE81" s="21">
        <f t="shared" si="55"/>
        <v>7.7150879092663009</v>
      </c>
      <c r="AF81" s="19">
        <f t="shared" si="56"/>
        <v>0</v>
      </c>
      <c r="AG81" s="19">
        <f t="shared" si="57"/>
        <v>0</v>
      </c>
      <c r="AH81" s="19"/>
    </row>
    <row r="82" spans="7:34">
      <c r="G82" s="19">
        <f t="shared" si="61"/>
        <v>80</v>
      </c>
      <c r="H82" s="19">
        <f t="shared" si="41"/>
        <v>169903740.33537161</v>
      </c>
      <c r="I82" s="23">
        <f t="shared" si="39"/>
        <v>8495187016.7685804</v>
      </c>
      <c r="J82" s="19">
        <f t="shared" si="42"/>
        <v>2048400214.585479</v>
      </c>
      <c r="K82" s="19">
        <f t="shared" si="43"/>
        <v>2458080257.5025725</v>
      </c>
      <c r="L82" s="19">
        <f t="shared" si="44"/>
        <v>935656309.85097754</v>
      </c>
      <c r="M82" s="19">
        <f t="shared" si="45"/>
        <v>86831648895.34462</v>
      </c>
      <c r="N82" s="19">
        <f t="shared" si="58"/>
        <v>88880049109.930099</v>
      </c>
      <c r="O82" s="20">
        <f t="shared" si="46"/>
        <v>10.462400525673006</v>
      </c>
      <c r="P82" s="21">
        <f t="shared" si="47"/>
        <v>9.4124005256730054</v>
      </c>
      <c r="Q82" s="19">
        <f t="shared" si="48"/>
        <v>0</v>
      </c>
      <c r="R82" s="19">
        <f t="shared" si="49"/>
        <v>0</v>
      </c>
      <c r="S82" s="19"/>
      <c r="V82" s="19">
        <f t="shared" si="59"/>
        <v>80</v>
      </c>
      <c r="W82" s="19">
        <f t="shared" si="50"/>
        <v>169903740.33537161</v>
      </c>
      <c r="X82" s="23">
        <f t="shared" si="40"/>
        <v>8495187016.7685804</v>
      </c>
      <c r="Y82" s="19">
        <f t="shared" si="51"/>
        <v>2048400214.585479</v>
      </c>
      <c r="Z82" s="19">
        <f t="shared" si="52"/>
        <v>2458080257.5025725</v>
      </c>
      <c r="AA82" s="19">
        <f t="shared" si="53"/>
        <v>934070497.85097754</v>
      </c>
      <c r="AB82" s="19">
        <f t="shared" si="26"/>
        <v>74725639828.078262</v>
      </c>
      <c r="AC82" s="19">
        <f t="shared" si="60"/>
        <v>76774040042.663742</v>
      </c>
      <c r="AD82" s="20">
        <f t="shared" si="54"/>
        <v>9.0373572578355361</v>
      </c>
      <c r="AE82" s="21">
        <f t="shared" si="55"/>
        <v>7.9873572578355363</v>
      </c>
      <c r="AF82" s="19">
        <f t="shared" si="56"/>
        <v>0</v>
      </c>
      <c r="AG82" s="19">
        <f t="shared" si="57"/>
        <v>0</v>
      </c>
      <c r="AH82" s="19"/>
    </row>
    <row r="83" spans="7:34">
      <c r="G83" s="19">
        <f t="shared" si="61"/>
        <v>81</v>
      </c>
      <c r="H83" s="19">
        <f t="shared" si="41"/>
        <v>183496039.56220135</v>
      </c>
      <c r="I83" s="23">
        <f t="shared" si="39"/>
        <v>9174801978.1100674</v>
      </c>
      <c r="J83" s="19">
        <f t="shared" si="42"/>
        <v>2253240236.0440273</v>
      </c>
      <c r="K83" s="19">
        <f t="shared" si="43"/>
        <v>2703888283.25283</v>
      </c>
      <c r="L83" s="19">
        <f t="shared" si="44"/>
        <v>1029063359.6360754</v>
      </c>
      <c r="M83" s="19">
        <f t="shared" si="45"/>
        <v>96543877144.515167</v>
      </c>
      <c r="N83" s="19">
        <f t="shared" si="58"/>
        <v>98797117380.559189</v>
      </c>
      <c r="O83" s="20">
        <f t="shared" si="46"/>
        <v>10.768310598558616</v>
      </c>
      <c r="P83" s="21">
        <f t="shared" si="47"/>
        <v>9.7183105985586149</v>
      </c>
      <c r="Q83" s="19">
        <f t="shared" si="48"/>
        <v>0</v>
      </c>
      <c r="R83" s="19">
        <f t="shared" si="49"/>
        <v>0</v>
      </c>
      <c r="S83" s="19"/>
      <c r="V83" s="19">
        <f t="shared" si="59"/>
        <v>81</v>
      </c>
      <c r="W83" s="19">
        <f t="shared" si="50"/>
        <v>183496039.56220135</v>
      </c>
      <c r="X83" s="23">
        <f t="shared" si="40"/>
        <v>9174801978.1100674</v>
      </c>
      <c r="Y83" s="19">
        <f t="shared" si="51"/>
        <v>2253240236.0440273</v>
      </c>
      <c r="Z83" s="19">
        <f t="shared" si="52"/>
        <v>2703888283.25283</v>
      </c>
      <c r="AA83" s="19">
        <f t="shared" si="53"/>
        <v>1027477547.6360754</v>
      </c>
      <c r="AB83" s="19">
        <f t="shared" si="26"/>
        <v>83225681358.522171</v>
      </c>
      <c r="AC83" s="19">
        <f t="shared" si="60"/>
        <v>85478921594.566193</v>
      </c>
      <c r="AD83" s="20">
        <f t="shared" si="54"/>
        <v>9.3167047963005878</v>
      </c>
      <c r="AE83" s="21">
        <f t="shared" si="55"/>
        <v>8.2667047963005871</v>
      </c>
      <c r="AF83" s="19">
        <f t="shared" si="56"/>
        <v>0</v>
      </c>
      <c r="AG83" s="19">
        <f t="shared" si="57"/>
        <v>0</v>
      </c>
      <c r="AH83" s="19"/>
    </row>
    <row r="84" spans="7:34">
      <c r="G84" s="19">
        <f t="shared" si="61"/>
        <v>82</v>
      </c>
      <c r="H84" s="19">
        <f t="shared" si="41"/>
        <v>198175722.72717747</v>
      </c>
      <c r="I84" s="23">
        <f t="shared" si="39"/>
        <v>9908786136.3588734</v>
      </c>
      <c r="J84" s="19">
        <f t="shared" si="42"/>
        <v>2478564259.6484303</v>
      </c>
      <c r="K84" s="19">
        <f t="shared" si="43"/>
        <v>2974277111.5781131</v>
      </c>
      <c r="L84" s="19">
        <f t="shared" si="44"/>
        <v>1131811114.399683</v>
      </c>
      <c r="M84" s="19">
        <f t="shared" si="45"/>
        <v>107330075973.36638</v>
      </c>
      <c r="N84" s="19">
        <f t="shared" si="58"/>
        <v>109808640233.01482</v>
      </c>
      <c r="O84" s="20">
        <f t="shared" si="46"/>
        <v>11.081946741194436</v>
      </c>
      <c r="P84" s="21">
        <f t="shared" si="47"/>
        <v>10.031946741194435</v>
      </c>
      <c r="Q84" s="19">
        <f t="shared" si="48"/>
        <v>0</v>
      </c>
      <c r="R84" s="19">
        <f t="shared" si="49"/>
        <v>0</v>
      </c>
      <c r="S84" s="19"/>
      <c r="V84" s="19">
        <f t="shared" si="59"/>
        <v>82</v>
      </c>
      <c r="W84" s="19">
        <f t="shared" si="50"/>
        <v>198175722.72717747</v>
      </c>
      <c r="X84" s="23">
        <f t="shared" si="40"/>
        <v>9908786136.3588734</v>
      </c>
      <c r="Y84" s="19">
        <f t="shared" si="51"/>
        <v>2478564259.6484303</v>
      </c>
      <c r="Z84" s="19">
        <f t="shared" si="52"/>
        <v>2974277111.5781131</v>
      </c>
      <c r="AA84" s="19">
        <f t="shared" si="53"/>
        <v>1130225302.399683</v>
      </c>
      <c r="AB84" s="19">
        <f t="shared" si="26"/>
        <v>92678474796.774078</v>
      </c>
      <c r="AC84" s="19">
        <f t="shared" si="60"/>
        <v>95157039056.422516</v>
      </c>
      <c r="AD84" s="20">
        <f t="shared" si="54"/>
        <v>9.6032993090099481</v>
      </c>
      <c r="AE84" s="21">
        <f t="shared" si="55"/>
        <v>8.5532993090099474</v>
      </c>
      <c r="AF84" s="19">
        <f t="shared" si="56"/>
        <v>0</v>
      </c>
      <c r="AG84" s="19">
        <f t="shared" si="57"/>
        <v>0</v>
      </c>
      <c r="AH84" s="19"/>
    </row>
    <row r="85" spans="7:34">
      <c r="G85" s="19">
        <f t="shared" si="61"/>
        <v>83</v>
      </c>
      <c r="H85" s="19">
        <f t="shared" si="41"/>
        <v>214029780.54535168</v>
      </c>
      <c r="I85" s="23">
        <f t="shared" si="39"/>
        <v>10701489027.267584</v>
      </c>
      <c r="J85" s="19">
        <f t="shared" si="42"/>
        <v>2726420685.6132736</v>
      </c>
      <c r="K85" s="19">
        <f t="shared" si="43"/>
        <v>3271704822.7359247</v>
      </c>
      <c r="L85" s="19">
        <f t="shared" si="44"/>
        <v>1244833644.6396513</v>
      </c>
      <c r="M85" s="19">
        <f t="shared" si="45"/>
        <v>119307917215.34268</v>
      </c>
      <c r="N85" s="19">
        <f t="shared" si="58"/>
        <v>122034337900.95596</v>
      </c>
      <c r="O85" s="20">
        <f t="shared" si="46"/>
        <v>11.403491382368408</v>
      </c>
      <c r="P85" s="21">
        <f t="shared" si="47"/>
        <v>10.353491382368407</v>
      </c>
      <c r="Q85" s="19">
        <f t="shared" si="48"/>
        <v>0</v>
      </c>
      <c r="R85" s="19">
        <f t="shared" si="49"/>
        <v>0</v>
      </c>
      <c r="S85" s="19"/>
      <c r="V85" s="19">
        <f t="shared" si="59"/>
        <v>83</v>
      </c>
      <c r="W85" s="19">
        <f t="shared" si="50"/>
        <v>214029780.54535168</v>
      </c>
      <c r="X85" s="23">
        <f t="shared" si="40"/>
        <v>10701489027.267584</v>
      </c>
      <c r="Y85" s="19">
        <f t="shared" si="51"/>
        <v>2726420685.6132736</v>
      </c>
      <c r="Z85" s="19">
        <f t="shared" si="52"/>
        <v>3271704822.7359247</v>
      </c>
      <c r="AA85" s="19">
        <f t="shared" si="53"/>
        <v>1243247832.6396513</v>
      </c>
      <c r="AB85" s="19">
        <f t="shared" si="26"/>
        <v>103189570109.09114</v>
      </c>
      <c r="AC85" s="19">
        <f t="shared" si="60"/>
        <v>105915990794.70441</v>
      </c>
      <c r="AD85" s="20">
        <f t="shared" si="54"/>
        <v>9.8973134042214674</v>
      </c>
      <c r="AE85" s="21">
        <f t="shared" si="55"/>
        <v>8.8473134042214667</v>
      </c>
      <c r="AF85" s="19">
        <f t="shared" si="56"/>
        <v>0</v>
      </c>
      <c r="AG85" s="19">
        <f t="shared" si="57"/>
        <v>0</v>
      </c>
      <c r="AH85" s="19"/>
    </row>
    <row r="86" spans="7:34">
      <c r="G86" s="19">
        <f t="shared" si="61"/>
        <v>84</v>
      </c>
      <c r="H86" s="19">
        <f t="shared" si="41"/>
        <v>231152162.98897985</v>
      </c>
      <c r="I86" s="23">
        <f t="shared" si="39"/>
        <v>11557608149.448992</v>
      </c>
      <c r="J86" s="19">
        <f t="shared" si="42"/>
        <v>2999062754.1746011</v>
      </c>
      <c r="K86" s="19">
        <f t="shared" si="43"/>
        <v>3598875305.0095177</v>
      </c>
      <c r="L86" s="19">
        <f t="shared" si="44"/>
        <v>1369158427.9036167</v>
      </c>
      <c r="M86" s="19">
        <f t="shared" si="45"/>
        <v>132607867364.78056</v>
      </c>
      <c r="N86" s="19">
        <f t="shared" si="58"/>
        <v>135606930118.95517</v>
      </c>
      <c r="O86" s="20">
        <f t="shared" si="46"/>
        <v>11.733130970132452</v>
      </c>
      <c r="P86" s="21">
        <f t="shared" si="47"/>
        <v>10.683130970132451</v>
      </c>
      <c r="Q86" s="19">
        <f t="shared" si="48"/>
        <v>0</v>
      </c>
      <c r="R86" s="19">
        <f t="shared" si="49"/>
        <v>0</v>
      </c>
      <c r="S86" s="19"/>
      <c r="V86" s="19">
        <f t="shared" si="59"/>
        <v>84</v>
      </c>
      <c r="W86" s="19">
        <f t="shared" si="50"/>
        <v>231152162.98897985</v>
      </c>
      <c r="X86" s="23">
        <f t="shared" si="40"/>
        <v>11557608149.448992</v>
      </c>
      <c r="Y86" s="19">
        <f t="shared" si="51"/>
        <v>2999062754.1746011</v>
      </c>
      <c r="Z86" s="19">
        <f t="shared" si="52"/>
        <v>3598875305.0095177</v>
      </c>
      <c r="AA86" s="19">
        <f t="shared" si="53"/>
        <v>1367572615.9036167</v>
      </c>
      <c r="AB86" s="19">
        <f t="shared" si="26"/>
        <v>114876099735.90387</v>
      </c>
      <c r="AC86" s="19">
        <f t="shared" si="60"/>
        <v>117875162490.07848</v>
      </c>
      <c r="AD86" s="20">
        <f t="shared" si="54"/>
        <v>10.198923597846512</v>
      </c>
      <c r="AE86" s="21">
        <f t="shared" si="55"/>
        <v>9.1489235978465118</v>
      </c>
      <c r="AF86" s="19">
        <f t="shared" si="56"/>
        <v>0</v>
      </c>
      <c r="AG86" s="19">
        <f t="shared" si="57"/>
        <v>0</v>
      </c>
      <c r="AH86" s="19"/>
    </row>
    <row r="87" spans="7:34">
      <c r="G87" s="19">
        <f t="shared" si="61"/>
        <v>85</v>
      </c>
      <c r="H87" s="19">
        <f t="shared" si="41"/>
        <v>249644336.02809826</v>
      </c>
      <c r="I87" s="23">
        <f t="shared" si="39"/>
        <v>12482216801.404913</v>
      </c>
      <c r="J87" s="19">
        <f t="shared" si="42"/>
        <v>3298969029.5920615</v>
      </c>
      <c r="K87" s="19">
        <f t="shared" si="43"/>
        <v>3958762835.5104699</v>
      </c>
      <c r="L87" s="19">
        <f t="shared" si="44"/>
        <v>1505915689.4939785</v>
      </c>
      <c r="M87" s="19">
        <f t="shared" si="45"/>
        <v>147374569790.75262</v>
      </c>
      <c r="N87" s="19">
        <f t="shared" si="58"/>
        <v>150673538820.3447</v>
      </c>
      <c r="O87" s="20">
        <f t="shared" si="46"/>
        <v>12.071056064607523</v>
      </c>
      <c r="P87" s="21">
        <f t="shared" si="47"/>
        <v>11.021056064607523</v>
      </c>
      <c r="Q87" s="19">
        <f t="shared" si="48"/>
        <v>0</v>
      </c>
      <c r="R87" s="19">
        <f t="shared" si="49"/>
        <v>0</v>
      </c>
      <c r="S87" s="19"/>
      <c r="V87" s="19">
        <f t="shared" si="59"/>
        <v>85</v>
      </c>
      <c r="W87" s="19">
        <f t="shared" si="50"/>
        <v>249644336.02809826</v>
      </c>
      <c r="X87" s="23">
        <f t="shared" si="40"/>
        <v>12482216801.404913</v>
      </c>
      <c r="Y87" s="19">
        <f t="shared" si="51"/>
        <v>3298969029.5920615</v>
      </c>
      <c r="Z87" s="19">
        <f t="shared" si="52"/>
        <v>3958762835.5104699</v>
      </c>
      <c r="AA87" s="19">
        <f t="shared" si="53"/>
        <v>1504329877.4939785</v>
      </c>
      <c r="AB87" s="19">
        <f t="shared" si="26"/>
        <v>127868039586.98824</v>
      </c>
      <c r="AC87" s="19">
        <f t="shared" si="60"/>
        <v>131167008616.58029</v>
      </c>
      <c r="AD87" s="20">
        <f t="shared" si="54"/>
        <v>10.50831039898434</v>
      </c>
      <c r="AE87" s="21">
        <f t="shared" si="55"/>
        <v>9.4583103989843398</v>
      </c>
      <c r="AF87" s="19">
        <f t="shared" si="56"/>
        <v>0</v>
      </c>
      <c r="AG87" s="19">
        <f t="shared" si="57"/>
        <v>0</v>
      </c>
      <c r="AH87" s="19"/>
    </row>
    <row r="88" spans="7:34">
      <c r="G88" s="19">
        <f t="shared" ref="G88:G100" si="62">G87+1</f>
        <v>86</v>
      </c>
      <c r="H88" s="19">
        <f t="shared" si="41"/>
        <v>269615882.91034615</v>
      </c>
      <c r="I88" s="23">
        <f t="shared" si="39"/>
        <v>13480794145.517307</v>
      </c>
      <c r="J88" s="19">
        <f t="shared" si="42"/>
        <v>3628865932.5512681</v>
      </c>
      <c r="K88" s="19">
        <f t="shared" si="43"/>
        <v>4354639119.0615177</v>
      </c>
      <c r="L88" s="19">
        <f t="shared" si="44"/>
        <v>1656348677.2433767</v>
      </c>
      <c r="M88" s="19">
        <f t="shared" si="45"/>
        <v>163768375447.07129</v>
      </c>
      <c r="N88" s="19">
        <f t="shared" si="58"/>
        <v>167397241379.62256</v>
      </c>
      <c r="O88" s="20">
        <f t="shared" si="46"/>
        <v>12.417461432365705</v>
      </c>
      <c r="P88" s="21">
        <f t="shared" si="47"/>
        <v>11.367461432365705</v>
      </c>
      <c r="Q88" s="19">
        <f t="shared" si="48"/>
        <v>0</v>
      </c>
      <c r="R88" s="19">
        <f t="shared" si="49"/>
        <v>0</v>
      </c>
      <c r="S88" s="19"/>
      <c r="V88" s="19">
        <f t="shared" si="59"/>
        <v>86</v>
      </c>
      <c r="W88" s="19">
        <f t="shared" si="50"/>
        <v>269615882.91034615</v>
      </c>
      <c r="X88" s="23">
        <f t="shared" si="40"/>
        <v>13480794145.517307</v>
      </c>
      <c r="Y88" s="19">
        <f t="shared" si="51"/>
        <v>3628865932.5512681</v>
      </c>
      <c r="Z88" s="19">
        <f t="shared" si="52"/>
        <v>4354639119.0615177</v>
      </c>
      <c r="AA88" s="19">
        <f t="shared" si="53"/>
        <v>1654762865.2433767</v>
      </c>
      <c r="AB88" s="19">
        <f t="shared" si="26"/>
        <v>142309606410.93045</v>
      </c>
      <c r="AC88" s="19">
        <f t="shared" si="60"/>
        <v>145938472343.48172</v>
      </c>
      <c r="AD88" s="20">
        <f t="shared" si="54"/>
        <v>10.825658397284393</v>
      </c>
      <c r="AE88" s="21">
        <f t="shared" si="55"/>
        <v>9.775658397284392</v>
      </c>
      <c r="AF88" s="19">
        <f t="shared" si="56"/>
        <v>0</v>
      </c>
      <c r="AG88" s="19">
        <f t="shared" si="57"/>
        <v>0</v>
      </c>
      <c r="AH88" s="19"/>
    </row>
    <row r="89" spans="7:34">
      <c r="G89" s="19">
        <f t="shared" si="62"/>
        <v>87</v>
      </c>
      <c r="H89" s="19">
        <f t="shared" si="41"/>
        <v>291185153.54317385</v>
      </c>
      <c r="I89" s="23">
        <f t="shared" si="39"/>
        <v>14559257677.158693</v>
      </c>
      <c r="J89" s="19">
        <f t="shared" si="42"/>
        <v>3991752525.8063951</v>
      </c>
      <c r="K89" s="19">
        <f t="shared" si="43"/>
        <v>4790103030.9676695</v>
      </c>
      <c r="L89" s="19">
        <f t="shared" si="44"/>
        <v>1821824963.7677145</v>
      </c>
      <c r="M89" s="19">
        <f t="shared" si="45"/>
        <v>181967037955.54614</v>
      </c>
      <c r="N89" s="19">
        <f t="shared" si="58"/>
        <v>185958790481.35254</v>
      </c>
      <c r="O89" s="20">
        <f t="shared" si="46"/>
        <v>12.772546142451629</v>
      </c>
      <c r="P89" s="21">
        <f t="shared" si="47"/>
        <v>11.722546142451629</v>
      </c>
      <c r="Q89" s="19">
        <f t="shared" si="48"/>
        <v>0</v>
      </c>
      <c r="R89" s="19">
        <f t="shared" si="49"/>
        <v>0</v>
      </c>
      <c r="S89" s="19"/>
      <c r="V89" s="19">
        <f t="shared" si="59"/>
        <v>87</v>
      </c>
      <c r="W89" s="19">
        <f t="shared" si="50"/>
        <v>291185153.54317385</v>
      </c>
      <c r="X89" s="23">
        <f t="shared" si="40"/>
        <v>14559257677.158693</v>
      </c>
      <c r="Y89" s="19">
        <f t="shared" si="51"/>
        <v>3991752525.8063951</v>
      </c>
      <c r="Z89" s="19">
        <f t="shared" si="52"/>
        <v>4790103030.9676695</v>
      </c>
      <c r="AA89" s="19">
        <f t="shared" si="53"/>
        <v>1820239151.7677145</v>
      </c>
      <c r="AB89" s="19">
        <f t="shared" si="26"/>
        <v>158360806203.7912</v>
      </c>
      <c r="AC89" s="19">
        <f t="shared" si="60"/>
        <v>162352558729.5976</v>
      </c>
      <c r="AD89" s="20">
        <f t="shared" si="54"/>
        <v>11.15115635217478</v>
      </c>
      <c r="AE89" s="21">
        <f t="shared" si="55"/>
        <v>10.10115635217478</v>
      </c>
      <c r="AF89" s="19">
        <f t="shared" si="56"/>
        <v>0</v>
      </c>
      <c r="AG89" s="19">
        <f t="shared" si="57"/>
        <v>0</v>
      </c>
      <c r="AH89" s="19"/>
    </row>
    <row r="90" spans="7:34">
      <c r="G90" s="19">
        <f t="shared" si="62"/>
        <v>88</v>
      </c>
      <c r="H90" s="19">
        <f t="shared" si="41"/>
        <v>314479965.82662779</v>
      </c>
      <c r="I90" s="23">
        <f t="shared" si="39"/>
        <v>15723998291.33139</v>
      </c>
      <c r="J90" s="19">
        <f t="shared" si="42"/>
        <v>4390927778.3870354</v>
      </c>
      <c r="K90" s="19">
        <f t="shared" si="43"/>
        <v>5269113334.0644369</v>
      </c>
      <c r="L90" s="19">
        <f t="shared" si="44"/>
        <v>2003848878.9444861</v>
      </c>
      <c r="M90" s="19">
        <f t="shared" si="45"/>
        <v>202167590630.04526</v>
      </c>
      <c r="N90" s="19">
        <f t="shared" si="58"/>
        <v>206558518408.43228</v>
      </c>
      <c r="O90" s="20">
        <f t="shared" si="46"/>
        <v>13.136513664104605</v>
      </c>
      <c r="P90" s="21">
        <f t="shared" si="47"/>
        <v>12.086513664104604</v>
      </c>
      <c r="Q90" s="19">
        <f t="shared" si="48"/>
        <v>0</v>
      </c>
      <c r="R90" s="19">
        <f t="shared" si="49"/>
        <v>0</v>
      </c>
      <c r="S90" s="19"/>
      <c r="V90" s="19">
        <f t="shared" si="59"/>
        <v>88</v>
      </c>
      <c r="W90" s="19">
        <f t="shared" si="50"/>
        <v>314479965.82662779</v>
      </c>
      <c r="X90" s="23">
        <f t="shared" si="40"/>
        <v>15723998291.33139</v>
      </c>
      <c r="Y90" s="19">
        <f t="shared" si="51"/>
        <v>4390927778.3870354</v>
      </c>
      <c r="Z90" s="19">
        <f t="shared" si="52"/>
        <v>5269113334.0644369</v>
      </c>
      <c r="AA90" s="19">
        <f t="shared" si="53"/>
        <v>2002263066.9444861</v>
      </c>
      <c r="AB90" s="19">
        <f t="shared" si="26"/>
        <v>176199149891.11481</v>
      </c>
      <c r="AC90" s="19">
        <f t="shared" si="60"/>
        <v>180590077669.50183</v>
      </c>
      <c r="AD90" s="20">
        <f t="shared" si="54"/>
        <v>11.484997283996195</v>
      </c>
      <c r="AE90" s="21">
        <f t="shared" si="55"/>
        <v>10.434997283996195</v>
      </c>
      <c r="AF90" s="19">
        <f t="shared" si="56"/>
        <v>0</v>
      </c>
      <c r="AG90" s="19">
        <f t="shared" si="57"/>
        <v>0</v>
      </c>
      <c r="AH90" s="19"/>
    </row>
    <row r="91" spans="7:34">
      <c r="G91" s="19">
        <f t="shared" si="62"/>
        <v>89</v>
      </c>
      <c r="H91" s="19">
        <f t="shared" si="41"/>
        <v>339638363.09275806</v>
      </c>
      <c r="I91" s="23">
        <f t="shared" si="39"/>
        <v>16981918154.637903</v>
      </c>
      <c r="J91" s="19">
        <f t="shared" si="42"/>
        <v>4830020556.2257395</v>
      </c>
      <c r="K91" s="19">
        <f t="shared" si="43"/>
        <v>5796024667.4708815</v>
      </c>
      <c r="L91" s="19">
        <f t="shared" si="44"/>
        <v>2204075185.6389351</v>
      </c>
      <c r="M91" s="19">
        <f t="shared" si="45"/>
        <v>224588424878.68875</v>
      </c>
      <c r="N91" s="19">
        <f t="shared" si="58"/>
        <v>229418445434.91449</v>
      </c>
      <c r="O91" s="20">
        <f t="shared" si="46"/>
        <v>13.509571966242129</v>
      </c>
      <c r="P91" s="21">
        <f t="shared" si="47"/>
        <v>12.459571966242128</v>
      </c>
      <c r="Q91" s="19">
        <f t="shared" si="48"/>
        <v>0</v>
      </c>
      <c r="R91" s="19">
        <f t="shared" si="49"/>
        <v>0</v>
      </c>
      <c r="S91" s="19"/>
      <c r="V91" s="19">
        <f t="shared" si="59"/>
        <v>89</v>
      </c>
      <c r="W91" s="19">
        <f t="shared" si="50"/>
        <v>339638363.09275806</v>
      </c>
      <c r="X91" s="23">
        <f t="shared" si="40"/>
        <v>16981918154.637903</v>
      </c>
      <c r="Y91" s="19">
        <f t="shared" si="51"/>
        <v>4830020556.2257395</v>
      </c>
      <c r="Z91" s="19">
        <f t="shared" si="52"/>
        <v>5796024667.4708815</v>
      </c>
      <c r="AA91" s="19">
        <f t="shared" si="53"/>
        <v>2202489373.6389351</v>
      </c>
      <c r="AB91" s="19">
        <f t="shared" si="26"/>
        <v>196021554253.86526</v>
      </c>
      <c r="AC91" s="19">
        <f t="shared" si="60"/>
        <v>200851574810.091</v>
      </c>
      <c r="AD91" s="20">
        <f t="shared" si="54"/>
        <v>11.827378567081173</v>
      </c>
      <c r="AE91" s="21">
        <f t="shared" si="55"/>
        <v>10.777378567081172</v>
      </c>
      <c r="AF91" s="19">
        <f t="shared" si="56"/>
        <v>0</v>
      </c>
      <c r="AG91" s="19">
        <f t="shared" si="57"/>
        <v>0</v>
      </c>
      <c r="AH91" s="19"/>
    </row>
    <row r="92" spans="7:34">
      <c r="G92" s="19">
        <f t="shared" si="62"/>
        <v>90</v>
      </c>
      <c r="H92" s="19">
        <f t="shared" si="41"/>
        <v>366809432.14017874</v>
      </c>
      <c r="I92" s="23">
        <f t="shared" si="39"/>
        <v>18340471607.008938</v>
      </c>
      <c r="J92" s="19">
        <f t="shared" si="42"/>
        <v>5313022611.8483143</v>
      </c>
      <c r="K92" s="19">
        <f t="shared" si="43"/>
        <v>6375627134.2179699</v>
      </c>
      <c r="L92" s="19">
        <f t="shared" si="44"/>
        <v>2424324123.0028286</v>
      </c>
      <c r="M92" s="19">
        <f t="shared" si="45"/>
        <v>249471591489.56049</v>
      </c>
      <c r="N92" s="19">
        <f t="shared" si="58"/>
        <v>254784614101.40881</v>
      </c>
      <c r="O92" s="20">
        <f t="shared" si="46"/>
        <v>13.891933618764805</v>
      </c>
      <c r="P92" s="21">
        <f t="shared" si="47"/>
        <v>12.841933618764804</v>
      </c>
      <c r="Q92" s="19">
        <f t="shared" si="48"/>
        <v>0</v>
      </c>
      <c r="R92" s="19">
        <f t="shared" si="49"/>
        <v>0</v>
      </c>
      <c r="S92" s="19"/>
      <c r="V92" s="19">
        <f t="shared" si="59"/>
        <v>90</v>
      </c>
      <c r="W92" s="19">
        <f t="shared" si="50"/>
        <v>366809432.14017874</v>
      </c>
      <c r="X92" s="23">
        <f t="shared" si="40"/>
        <v>18340471607.008938</v>
      </c>
      <c r="Y92" s="19">
        <f t="shared" si="51"/>
        <v>5313022611.8483143</v>
      </c>
      <c r="Z92" s="19">
        <f t="shared" si="52"/>
        <v>6375627134.2179699</v>
      </c>
      <c r="AA92" s="19">
        <f t="shared" si="53"/>
        <v>2422738311.0028286</v>
      </c>
      <c r="AB92" s="19">
        <f t="shared" si="26"/>
        <v>218046447990.25464</v>
      </c>
      <c r="AC92" s="19">
        <f t="shared" si="60"/>
        <v>223359470602.10297</v>
      </c>
      <c r="AD92" s="20">
        <f t="shared" si="54"/>
        <v>12.178502024819503</v>
      </c>
      <c r="AE92" s="21">
        <f t="shared" si="55"/>
        <v>11.128502024819502</v>
      </c>
      <c r="AF92" s="19">
        <f t="shared" si="56"/>
        <v>0</v>
      </c>
      <c r="AG92" s="19">
        <f t="shared" si="57"/>
        <v>0</v>
      </c>
      <c r="AH92" s="19"/>
    </row>
    <row r="93" spans="7:34">
      <c r="G93" s="19">
        <f t="shared" si="62"/>
        <v>91</v>
      </c>
      <c r="H93" s="19">
        <f t="shared" si="41"/>
        <v>396154186.71139306</v>
      </c>
      <c r="I93" s="23">
        <f t="shared" si="39"/>
        <v>19807709335.569653</v>
      </c>
      <c r="J93" s="19">
        <f t="shared" si="42"/>
        <v>5844324873.0331459</v>
      </c>
      <c r="K93" s="19">
        <f t="shared" si="43"/>
        <v>7013189847.6397676</v>
      </c>
      <c r="L93" s="19">
        <f t="shared" si="44"/>
        <v>2666597954.1031117</v>
      </c>
      <c r="M93" s="19">
        <f t="shared" si="45"/>
        <v>277085348592.61969</v>
      </c>
      <c r="N93" s="19">
        <f t="shared" si="58"/>
        <v>282929673465.65283</v>
      </c>
      <c r="O93" s="20">
        <f t="shared" si="46"/>
        <v>14.283815895742293</v>
      </c>
      <c r="P93" s="21">
        <f t="shared" si="47"/>
        <v>13.233815895742293</v>
      </c>
      <c r="Q93" s="19">
        <f t="shared" si="48"/>
        <v>0</v>
      </c>
      <c r="R93" s="19">
        <f t="shared" si="49"/>
        <v>0</v>
      </c>
      <c r="S93" s="19"/>
      <c r="V93" s="19">
        <f t="shared" si="59"/>
        <v>91</v>
      </c>
      <c r="W93" s="19">
        <f t="shared" si="50"/>
        <v>396154186.71139306</v>
      </c>
      <c r="X93" s="23">
        <f t="shared" si="40"/>
        <v>19807709335.569653</v>
      </c>
      <c r="Y93" s="19">
        <f t="shared" si="51"/>
        <v>5844324873.0331459</v>
      </c>
      <c r="Z93" s="19">
        <f t="shared" si="52"/>
        <v>7013189847.6397676</v>
      </c>
      <c r="AA93" s="19">
        <f t="shared" si="53"/>
        <v>2665012142.1031117</v>
      </c>
      <c r="AB93" s="19">
        <f t="shared" si="26"/>
        <v>242516104931.38324</v>
      </c>
      <c r="AC93" s="19">
        <f t="shared" si="60"/>
        <v>248360429804.41638</v>
      </c>
      <c r="AD93" s="20">
        <f t="shared" si="54"/>
        <v>12.538574026751476</v>
      </c>
      <c r="AE93" s="21">
        <f t="shared" si="55"/>
        <v>11.488574026751476</v>
      </c>
      <c r="AF93" s="19">
        <f t="shared" si="56"/>
        <v>0</v>
      </c>
      <c r="AG93" s="19">
        <f t="shared" si="57"/>
        <v>0</v>
      </c>
      <c r="AH93" s="19"/>
    </row>
    <row r="94" spans="7:34">
      <c r="G94" s="19">
        <f t="shared" si="62"/>
        <v>92</v>
      </c>
      <c r="H94" s="19">
        <f t="shared" si="41"/>
        <v>427846521.64830452</v>
      </c>
      <c r="I94" s="23">
        <f t="shared" si="39"/>
        <v>21392326082.415226</v>
      </c>
      <c r="J94" s="19">
        <f t="shared" si="42"/>
        <v>6428757360.3364611</v>
      </c>
      <c r="K94" s="19">
        <f t="shared" si="43"/>
        <v>7714508832.4037447</v>
      </c>
      <c r="L94" s="19">
        <f t="shared" si="44"/>
        <v>2933099168.3134232</v>
      </c>
      <c r="M94" s="19">
        <f t="shared" si="45"/>
        <v>307726982620.19513</v>
      </c>
      <c r="N94" s="19">
        <f t="shared" si="58"/>
        <v>314155739980.53162</v>
      </c>
      <c r="O94" s="20">
        <f t="shared" si="46"/>
        <v>14.685440880539483</v>
      </c>
      <c r="P94" s="21">
        <f t="shared" si="47"/>
        <v>13.635440880539482</v>
      </c>
      <c r="Q94" s="19">
        <f t="shared" si="48"/>
        <v>0</v>
      </c>
      <c r="R94" s="19">
        <f t="shared" si="49"/>
        <v>0</v>
      </c>
      <c r="S94" s="19"/>
      <c r="V94" s="19">
        <f t="shared" si="59"/>
        <v>92</v>
      </c>
      <c r="W94" s="19">
        <f t="shared" si="50"/>
        <v>427846521.64830452</v>
      </c>
      <c r="X94" s="23">
        <f t="shared" si="40"/>
        <v>21392326082.415226</v>
      </c>
      <c r="Y94" s="19">
        <f t="shared" si="51"/>
        <v>6428757360.3364611</v>
      </c>
      <c r="Z94" s="19">
        <f t="shared" si="52"/>
        <v>7714508832.4037447</v>
      </c>
      <c r="AA94" s="19">
        <f t="shared" si="53"/>
        <v>2931513356.3134232</v>
      </c>
      <c r="AB94" s="19">
        <f t="shared" ref="AB94:AB102" si="63">AA94+AB93*(1+invint)</f>
        <v>269699228780.83499</v>
      </c>
      <c r="AC94" s="19">
        <f t="shared" si="60"/>
        <v>276127986141.17145</v>
      </c>
      <c r="AD94" s="20">
        <f t="shared" si="54"/>
        <v>12.907805587731401</v>
      </c>
      <c r="AE94" s="21">
        <f t="shared" si="55"/>
        <v>11.8578055877314</v>
      </c>
      <c r="AF94" s="19">
        <f t="shared" si="56"/>
        <v>0</v>
      </c>
      <c r="AG94" s="19">
        <f t="shared" si="57"/>
        <v>0</v>
      </c>
      <c r="AH94" s="19"/>
    </row>
    <row r="95" spans="7:34">
      <c r="G95" s="19">
        <f t="shared" si="62"/>
        <v>93</v>
      </c>
      <c r="H95" s="19">
        <f t="shared" si="41"/>
        <v>462074243.38016891</v>
      </c>
      <c r="I95" s="23">
        <f t="shared" si="39"/>
        <v>23103712169.008446</v>
      </c>
      <c r="J95" s="19">
        <f t="shared" si="42"/>
        <v>7071633096.3701077</v>
      </c>
      <c r="K95" s="19">
        <f t="shared" si="43"/>
        <v>8485959715.6441202</v>
      </c>
      <c r="L95" s="19">
        <f t="shared" si="44"/>
        <v>3226250503.9447656</v>
      </c>
      <c r="M95" s="19">
        <f t="shared" si="45"/>
        <v>341725931386.15942</v>
      </c>
      <c r="N95" s="19">
        <f t="shared" si="58"/>
        <v>348797564482.52954</v>
      </c>
      <c r="O95" s="20">
        <f t="shared" si="46"/>
        <v>15.097035572941829</v>
      </c>
      <c r="P95" s="21">
        <f t="shared" si="47"/>
        <v>14.047035572941828</v>
      </c>
      <c r="Q95" s="19">
        <f t="shared" si="48"/>
        <v>0</v>
      </c>
      <c r="R95" s="19">
        <f t="shared" si="49"/>
        <v>0</v>
      </c>
      <c r="S95" s="19"/>
      <c r="V95" s="19">
        <f t="shared" si="59"/>
        <v>93</v>
      </c>
      <c r="W95" s="19">
        <f t="shared" si="50"/>
        <v>462074243.38016891</v>
      </c>
      <c r="X95" s="23">
        <f t="shared" si="40"/>
        <v>23103712169.008446</v>
      </c>
      <c r="Y95" s="19">
        <f t="shared" si="51"/>
        <v>7071633096.3701077</v>
      </c>
      <c r="Z95" s="19">
        <f t="shared" si="52"/>
        <v>8485959715.6441202</v>
      </c>
      <c r="AA95" s="19">
        <f t="shared" si="53"/>
        <v>3224664691.9447656</v>
      </c>
      <c r="AB95" s="19">
        <f t="shared" si="63"/>
        <v>299893816350.86328</v>
      </c>
      <c r="AC95" s="19">
        <f t="shared" si="60"/>
        <v>306965449447.2334</v>
      </c>
      <c r="AD95" s="20">
        <f t="shared" si="54"/>
        <v>13.286412469204839</v>
      </c>
      <c r="AE95" s="21">
        <f t="shared" si="55"/>
        <v>12.236412469204838</v>
      </c>
      <c r="AF95" s="19">
        <f t="shared" si="56"/>
        <v>0</v>
      </c>
      <c r="AG95" s="19">
        <f t="shared" si="57"/>
        <v>0</v>
      </c>
      <c r="AH95" s="19"/>
    </row>
    <row r="96" spans="7:34">
      <c r="G96" s="19">
        <f t="shared" si="62"/>
        <v>94</v>
      </c>
      <c r="H96" s="19">
        <f t="shared" si="41"/>
        <v>499040182.85058248</v>
      </c>
      <c r="I96" s="23">
        <f t="shared" si="39"/>
        <v>24952009142.529125</v>
      </c>
      <c r="J96" s="19">
        <f t="shared" si="42"/>
        <v>7778796406.0071192</v>
      </c>
      <c r="K96" s="19">
        <f t="shared" si="43"/>
        <v>9334555687.2085323</v>
      </c>
      <c r="L96" s="19">
        <f t="shared" si="44"/>
        <v>3548716973.1392422</v>
      </c>
      <c r="M96" s="19">
        <f t="shared" si="45"/>
        <v>379447241497.91461</v>
      </c>
      <c r="N96" s="19">
        <f t="shared" si="58"/>
        <v>387226037903.92175</v>
      </c>
      <c r="O96" s="20">
        <f t="shared" si="46"/>
        <v>15.518831998338738</v>
      </c>
      <c r="P96" s="21">
        <f t="shared" si="47"/>
        <v>14.468831998338738</v>
      </c>
      <c r="Q96" s="19">
        <f t="shared" si="48"/>
        <v>0</v>
      </c>
      <c r="R96" s="19">
        <f t="shared" si="49"/>
        <v>0</v>
      </c>
      <c r="S96" s="19"/>
      <c r="V96" s="19">
        <f t="shared" si="59"/>
        <v>94</v>
      </c>
      <c r="W96" s="19">
        <f t="shared" si="50"/>
        <v>499040182.85058248</v>
      </c>
      <c r="X96" s="23">
        <f t="shared" si="40"/>
        <v>24952009142.529125</v>
      </c>
      <c r="Y96" s="19">
        <f t="shared" si="51"/>
        <v>7778796406.0071192</v>
      </c>
      <c r="Z96" s="19">
        <f t="shared" si="52"/>
        <v>9334555687.2085323</v>
      </c>
      <c r="AA96" s="19">
        <f t="shared" si="53"/>
        <v>3547131161.1392422</v>
      </c>
      <c r="AB96" s="19">
        <f t="shared" si="63"/>
        <v>333430329147.08887</v>
      </c>
      <c r="AC96" s="19">
        <f t="shared" si="60"/>
        <v>341209125553.09601</v>
      </c>
      <c r="AD96" s="20">
        <f t="shared" si="54"/>
        <v>13.674615282643776</v>
      </c>
      <c r="AE96" s="21">
        <f t="shared" si="55"/>
        <v>12.624615282643775</v>
      </c>
      <c r="AF96" s="19">
        <f t="shared" si="56"/>
        <v>0</v>
      </c>
      <c r="AG96" s="19">
        <f t="shared" si="57"/>
        <v>0</v>
      </c>
      <c r="AH96" s="19"/>
    </row>
    <row r="97" spans="7:34">
      <c r="G97" s="19">
        <f t="shared" si="62"/>
        <v>95</v>
      </c>
      <c r="H97" s="19">
        <f t="shared" si="41"/>
        <v>538963397.47862911</v>
      </c>
      <c r="I97" s="23">
        <f t="shared" si="39"/>
        <v>26948169873.931458</v>
      </c>
      <c r="J97" s="19">
        <f t="shared" si="42"/>
        <v>8556676046.607832</v>
      </c>
      <c r="K97" s="19">
        <f t="shared" si="43"/>
        <v>10268011255.929386</v>
      </c>
      <c r="L97" s="19">
        <f t="shared" si="44"/>
        <v>3903430089.2531667</v>
      </c>
      <c r="M97" s="19">
        <f t="shared" si="45"/>
        <v>421295395736.95929</v>
      </c>
      <c r="N97" s="19">
        <f t="shared" si="58"/>
        <v>429852071783.56714</v>
      </c>
      <c r="O97" s="20">
        <f t="shared" si="46"/>
        <v>15.951067319023702</v>
      </c>
      <c r="P97" s="21">
        <f t="shared" si="47"/>
        <v>14.901067319023701</v>
      </c>
      <c r="Q97" s="19">
        <f t="shared" si="48"/>
        <v>0</v>
      </c>
      <c r="R97" s="19">
        <f t="shared" si="49"/>
        <v>0</v>
      </c>
      <c r="S97" s="19"/>
      <c r="V97" s="19">
        <f t="shared" si="59"/>
        <v>95</v>
      </c>
      <c r="W97" s="19">
        <f t="shared" si="50"/>
        <v>538963397.47862911</v>
      </c>
      <c r="X97" s="23">
        <f t="shared" si="40"/>
        <v>26948169873.931458</v>
      </c>
      <c r="Y97" s="19">
        <f t="shared" si="51"/>
        <v>8556676046.607832</v>
      </c>
      <c r="Z97" s="19">
        <f t="shared" si="52"/>
        <v>10268011255.929386</v>
      </c>
      <c r="AA97" s="19">
        <f t="shared" si="53"/>
        <v>3901844277.2531667</v>
      </c>
      <c r="AB97" s="19">
        <f t="shared" si="63"/>
        <v>370675206339.05096</v>
      </c>
      <c r="AC97" s="19">
        <f t="shared" si="60"/>
        <v>379231882385.65881</v>
      </c>
      <c r="AD97" s="20">
        <f t="shared" si="54"/>
        <v>14.072639595184977</v>
      </c>
      <c r="AE97" s="21">
        <f t="shared" si="55"/>
        <v>13.022639595184977</v>
      </c>
      <c r="AF97" s="19">
        <f t="shared" si="56"/>
        <v>0</v>
      </c>
      <c r="AG97" s="19">
        <f t="shared" si="57"/>
        <v>0</v>
      </c>
      <c r="AH97" s="19"/>
    </row>
    <row r="98" spans="7:34">
      <c r="G98" s="19">
        <f t="shared" si="62"/>
        <v>96</v>
      </c>
      <c r="H98" s="19">
        <f t="shared" si="41"/>
        <v>582080469.27691948</v>
      </c>
      <c r="I98" s="23">
        <f t="shared" ref="I98:I102" si="64">PV((1+ffret)/(1+inf)-1,y,-H98,,1)</f>
        <v>29104023463.845974</v>
      </c>
      <c r="J98" s="19">
        <f t="shared" si="42"/>
        <v>9412343651.2686157</v>
      </c>
      <c r="K98" s="19">
        <f t="shared" si="43"/>
        <v>11294812381.522326</v>
      </c>
      <c r="L98" s="19">
        <f t="shared" si="44"/>
        <v>4293614516.9784837</v>
      </c>
      <c r="M98" s="19">
        <f t="shared" si="45"/>
        <v>467718549827.63373</v>
      </c>
      <c r="N98" s="19">
        <f t="shared" si="58"/>
        <v>477130893478.90234</v>
      </c>
      <c r="O98" s="20">
        <f t="shared" si="46"/>
        <v>16.393983947670016</v>
      </c>
      <c r="P98" s="21">
        <f t="shared" si="47"/>
        <v>15.343983947670015</v>
      </c>
      <c r="Q98" s="19">
        <f t="shared" si="48"/>
        <v>0</v>
      </c>
      <c r="R98" s="19">
        <f t="shared" si="49"/>
        <v>0</v>
      </c>
      <c r="S98" s="19"/>
      <c r="V98" s="19">
        <f t="shared" si="59"/>
        <v>96</v>
      </c>
      <c r="W98" s="19">
        <f t="shared" si="50"/>
        <v>582080469.27691948</v>
      </c>
      <c r="X98" s="23">
        <f t="shared" si="40"/>
        <v>29104023463.845974</v>
      </c>
      <c r="Y98" s="19">
        <f t="shared" si="51"/>
        <v>9412343651.2686157</v>
      </c>
      <c r="Z98" s="19">
        <f t="shared" si="52"/>
        <v>11294812381.522326</v>
      </c>
      <c r="AA98" s="19">
        <f t="shared" si="53"/>
        <v>4292028704.9784837</v>
      </c>
      <c r="AB98" s="19">
        <f t="shared" si="63"/>
        <v>412034755677.93457</v>
      </c>
      <c r="AC98" s="19">
        <f t="shared" si="60"/>
        <v>421447099329.20319</v>
      </c>
      <c r="AD98" s="20">
        <f t="shared" si="54"/>
        <v>14.48071603751761</v>
      </c>
      <c r="AE98" s="21">
        <f t="shared" si="55"/>
        <v>13.430716037517609</v>
      </c>
      <c r="AF98" s="19">
        <f t="shared" si="56"/>
        <v>0</v>
      </c>
      <c r="AG98" s="19">
        <f t="shared" si="57"/>
        <v>0</v>
      </c>
      <c r="AH98" s="19"/>
    </row>
    <row r="99" spans="7:34">
      <c r="G99" s="19">
        <f t="shared" si="62"/>
        <v>97</v>
      </c>
      <c r="H99" s="19">
        <f t="shared" si="41"/>
        <v>628646906.81907308</v>
      </c>
      <c r="I99" s="23">
        <f t="shared" si="64"/>
        <v>31432345340.953655</v>
      </c>
      <c r="J99" s="19">
        <f t="shared" si="42"/>
        <v>10353578016.395477</v>
      </c>
      <c r="K99" s="19">
        <f t="shared" si="43"/>
        <v>12424293619.674559</v>
      </c>
      <c r="L99" s="19">
        <f t="shared" ref="L99:L102" si="65">IF(G99&gt;(post1+1),(K99*invper+emi*12),K99*invper-save*12)</f>
        <v>4722817387.4763327</v>
      </c>
      <c r="M99" s="19">
        <f t="shared" ref="M99:M102" si="66">L99+M98*(1+invint)</f>
        <v>519213222197.87347</v>
      </c>
      <c r="N99" s="19">
        <f t="shared" si="58"/>
        <v>529566800214.26892</v>
      </c>
      <c r="O99" s="20">
        <f t="shared" si="46"/>
        <v>16.847829663041043</v>
      </c>
      <c r="P99" s="21">
        <f t="shared" si="47"/>
        <v>15.797829663041043</v>
      </c>
      <c r="Q99" s="19">
        <f t="shared" ref="Q99:Q102" si="67">IF(P99=mincorp,G99,0)</f>
        <v>0</v>
      </c>
      <c r="R99" s="19">
        <f t="shared" si="49"/>
        <v>0</v>
      </c>
      <c r="S99" s="19"/>
      <c r="V99" s="19">
        <f t="shared" si="59"/>
        <v>97</v>
      </c>
      <c r="W99" s="19">
        <f t="shared" si="50"/>
        <v>628646906.81907308</v>
      </c>
      <c r="X99" s="23">
        <f t="shared" si="40"/>
        <v>31432345340.953655</v>
      </c>
      <c r="Y99" s="19">
        <f t="shared" si="51"/>
        <v>10353578016.395477</v>
      </c>
      <c r="Z99" s="19">
        <f t="shared" si="52"/>
        <v>12424293619.674559</v>
      </c>
      <c r="AA99" s="19">
        <f t="shared" ref="AA99:AA102" si="68">Z99*invper</f>
        <v>4721231575.4763327</v>
      </c>
      <c r="AB99" s="19">
        <f t="shared" si="63"/>
        <v>457959462821.20441</v>
      </c>
      <c r="AC99" s="19">
        <f t="shared" si="60"/>
        <v>468313040837.59985</v>
      </c>
      <c r="AD99" s="20">
        <f t="shared" si="54"/>
        <v>14.899080414067226</v>
      </c>
      <c r="AE99" s="21">
        <f t="shared" si="55"/>
        <v>13.849080414067226</v>
      </c>
      <c r="AF99" s="19">
        <f t="shared" ref="AF99:AF102" si="69">IF(AE99=mincorp1,V99,0)</f>
        <v>0</v>
      </c>
      <c r="AG99" s="19">
        <f t="shared" si="57"/>
        <v>0</v>
      </c>
      <c r="AH99" s="19"/>
    </row>
    <row r="100" spans="7:34">
      <c r="G100" s="19">
        <f t="shared" si="62"/>
        <v>98</v>
      </c>
      <c r="H100" s="19">
        <f t="shared" si="41"/>
        <v>678938659.36459899</v>
      </c>
      <c r="I100" s="23">
        <f t="shared" si="64"/>
        <v>33946932968.22995</v>
      </c>
      <c r="J100" s="19">
        <f t="shared" si="42"/>
        <v>11388935818.035027</v>
      </c>
      <c r="K100" s="19">
        <f t="shared" si="43"/>
        <v>13666722981.642015</v>
      </c>
      <c r="L100" s="19">
        <f t="shared" si="65"/>
        <v>5194940545.0239658</v>
      </c>
      <c r="M100" s="19">
        <f t="shared" si="66"/>
        <v>576329484962.68481</v>
      </c>
      <c r="N100" s="19">
        <f t="shared" si="58"/>
        <v>587718420780.71985</v>
      </c>
      <c r="O100" s="20">
        <f t="shared" si="46"/>
        <v>17.312857727994167</v>
      </c>
      <c r="P100" s="21">
        <f t="shared" si="47"/>
        <v>16.262857727994167</v>
      </c>
      <c r="Q100" s="19">
        <f t="shared" si="67"/>
        <v>0</v>
      </c>
      <c r="R100" s="19">
        <f t="shared" si="49"/>
        <v>0</v>
      </c>
      <c r="S100" s="19"/>
      <c r="V100" s="19">
        <f t="shared" si="59"/>
        <v>98</v>
      </c>
      <c r="W100" s="19">
        <f t="shared" si="50"/>
        <v>678938659.36459899</v>
      </c>
      <c r="X100" s="23">
        <f t="shared" si="40"/>
        <v>33946932968.22995</v>
      </c>
      <c r="Y100" s="19">
        <f t="shared" si="51"/>
        <v>11388935818.035027</v>
      </c>
      <c r="Z100" s="19">
        <f t="shared" si="52"/>
        <v>13666722981.642015</v>
      </c>
      <c r="AA100" s="19">
        <f t="shared" si="68"/>
        <v>5193354733.0239658</v>
      </c>
      <c r="AB100" s="19">
        <f t="shared" si="63"/>
        <v>508948763836.34888</v>
      </c>
      <c r="AC100" s="19">
        <f t="shared" si="60"/>
        <v>520337699654.38391</v>
      </c>
      <c r="AD100" s="20">
        <f t="shared" si="54"/>
        <v>15.327973815524201</v>
      </c>
      <c r="AE100" s="21">
        <f t="shared" si="55"/>
        <v>14.2779738155242</v>
      </c>
      <c r="AF100" s="19">
        <f t="shared" si="69"/>
        <v>0</v>
      </c>
      <c r="AG100" s="19">
        <f t="shared" si="57"/>
        <v>0</v>
      </c>
      <c r="AH100" s="19"/>
    </row>
    <row r="101" spans="7:34">
      <c r="G101" s="19">
        <f t="shared" ref="G101:G102" si="70">G100+1</f>
        <v>99</v>
      </c>
      <c r="H101" s="19">
        <f t="shared" si="41"/>
        <v>733253752.11376691</v>
      </c>
      <c r="I101" s="23">
        <f t="shared" si="64"/>
        <v>36662687605.688347</v>
      </c>
      <c r="J101" s="19">
        <f t="shared" si="42"/>
        <v>12527829399.83853</v>
      </c>
      <c r="K101" s="19">
        <f t="shared" si="43"/>
        <v>15033395279.806219</v>
      </c>
      <c r="L101" s="19">
        <f t="shared" si="65"/>
        <v>5714276018.3263636</v>
      </c>
      <c r="M101" s="19">
        <f t="shared" si="66"/>
        <v>639676709477.27979</v>
      </c>
      <c r="N101" s="19">
        <f t="shared" si="58"/>
        <v>652204538877.11829</v>
      </c>
      <c r="O101" s="20">
        <f t="shared" si="46"/>
        <v>17.789327009837827</v>
      </c>
      <c r="P101" s="21">
        <f t="shared" si="47"/>
        <v>16.739327009837826</v>
      </c>
      <c r="Q101" s="19">
        <f t="shared" si="67"/>
        <v>0</v>
      </c>
      <c r="R101" s="19">
        <f t="shared" si="49"/>
        <v>0</v>
      </c>
      <c r="S101" s="19"/>
      <c r="V101" s="19">
        <f t="shared" si="59"/>
        <v>99</v>
      </c>
      <c r="W101" s="19">
        <f t="shared" si="50"/>
        <v>733253752.11376691</v>
      </c>
      <c r="X101" s="23">
        <f t="shared" si="40"/>
        <v>36662687605.688347</v>
      </c>
      <c r="Y101" s="19">
        <f t="shared" si="51"/>
        <v>12527829399.83853</v>
      </c>
      <c r="Z101" s="19">
        <f t="shared" si="52"/>
        <v>15033395279.806219</v>
      </c>
      <c r="AA101" s="19">
        <f t="shared" si="68"/>
        <v>5712690206.3263636</v>
      </c>
      <c r="AB101" s="19">
        <f t="shared" si="63"/>
        <v>565556330426.31018</v>
      </c>
      <c r="AC101" s="19">
        <f t="shared" si="60"/>
        <v>578084159826.14868</v>
      </c>
      <c r="AD101" s="20">
        <f t="shared" si="54"/>
        <v>15.767642733765564</v>
      </c>
      <c r="AE101" s="21">
        <f t="shared" si="55"/>
        <v>14.717642733765564</v>
      </c>
      <c r="AF101" s="19">
        <f t="shared" si="69"/>
        <v>0</v>
      </c>
      <c r="AG101" s="19">
        <f t="shared" si="57"/>
        <v>0</v>
      </c>
      <c r="AH101" s="19"/>
    </row>
    <row r="102" spans="7:34">
      <c r="G102" s="19">
        <f t="shared" si="70"/>
        <v>100</v>
      </c>
      <c r="H102" s="19">
        <f t="shared" si="41"/>
        <v>791914052.28286827</v>
      </c>
      <c r="I102" s="23">
        <f t="shared" si="64"/>
        <v>39595702614.14341</v>
      </c>
      <c r="J102" s="19">
        <f t="shared" si="42"/>
        <v>13780612339.822384</v>
      </c>
      <c r="K102" s="19">
        <f t="shared" si="43"/>
        <v>16536734807.786842</v>
      </c>
      <c r="L102" s="19">
        <f t="shared" si="65"/>
        <v>6285545038.9590006</v>
      </c>
      <c r="M102" s="19">
        <f t="shared" si="66"/>
        <v>709929925463.9668</v>
      </c>
      <c r="N102" s="19">
        <f t="shared" si="58"/>
        <v>723710537803.78918</v>
      </c>
      <c r="O102" s="20">
        <f t="shared" si="46"/>
        <v>18.277502103101536</v>
      </c>
      <c r="P102" s="21">
        <f t="shared" si="47"/>
        <v>17.227502103101536</v>
      </c>
      <c r="Q102" s="19">
        <f t="shared" si="67"/>
        <v>0</v>
      </c>
      <c r="R102" s="19">
        <f t="shared" si="49"/>
        <v>0</v>
      </c>
      <c r="S102" s="19"/>
      <c r="V102" s="19">
        <f t="shared" si="59"/>
        <v>100</v>
      </c>
      <c r="W102" s="19">
        <f t="shared" si="50"/>
        <v>791914052.28286827</v>
      </c>
      <c r="X102" s="23">
        <f t="shared" si="40"/>
        <v>39595702614.14341</v>
      </c>
      <c r="Y102" s="19">
        <f t="shared" si="51"/>
        <v>13780612339.822384</v>
      </c>
      <c r="Z102" s="19">
        <f t="shared" si="52"/>
        <v>16536734807.786842</v>
      </c>
      <c r="AA102" s="19">
        <f t="shared" si="68"/>
        <v>6283959226.9590006</v>
      </c>
      <c r="AB102" s="19">
        <f t="shared" si="63"/>
        <v>628395922695.90027</v>
      </c>
      <c r="AC102" s="19">
        <f t="shared" si="60"/>
        <v>642176535035.72266</v>
      </c>
      <c r="AD102" s="20">
        <f t="shared" si="54"/>
        <v>16.218339179220425</v>
      </c>
      <c r="AE102" s="21">
        <f t="shared" si="55"/>
        <v>15.168339179220425</v>
      </c>
      <c r="AF102" s="19">
        <f t="shared" si="69"/>
        <v>0</v>
      </c>
      <c r="AG102" s="19">
        <f t="shared" si="57"/>
        <v>0</v>
      </c>
      <c r="AH102" s="19"/>
    </row>
  </sheetData>
  <conditionalFormatting sqref="C24:D27 E22">
    <cfRule type="expression" dxfId="0" priority="2">
      <formula>$D$24=0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28</vt:i4>
      </vt:variant>
    </vt:vector>
  </HeadingPairs>
  <TitlesOfParts>
    <vt:vector size="30" baseType="lpstr">
      <vt:lpstr>Without Liabilities</vt:lpstr>
      <vt:lpstr>With Loan</vt:lpstr>
      <vt:lpstr>'Without Liabilities'!aint</vt:lpstr>
      <vt:lpstr>aint</vt:lpstr>
      <vt:lpstr>'Without Liabilities'!emi</vt:lpstr>
      <vt:lpstr>emi</vt:lpstr>
      <vt:lpstr>'Without Liabilities'!ffret</vt:lpstr>
      <vt:lpstr>ffret</vt:lpstr>
      <vt:lpstr>'Without Liabilities'!first</vt:lpstr>
      <vt:lpstr>first</vt:lpstr>
      <vt:lpstr>first1</vt:lpstr>
      <vt:lpstr>'Without Liabilities'!inc</vt:lpstr>
      <vt:lpstr>inc</vt:lpstr>
      <vt:lpstr>'Without Liabilities'!inf</vt:lpstr>
      <vt:lpstr>inf</vt:lpstr>
      <vt:lpstr>'Without Liabilities'!invint</vt:lpstr>
      <vt:lpstr>invint</vt:lpstr>
      <vt:lpstr>'Without Liabilities'!invper</vt:lpstr>
      <vt:lpstr>invper</vt:lpstr>
      <vt:lpstr>'Without Liabilities'!last</vt:lpstr>
      <vt:lpstr>last</vt:lpstr>
      <vt:lpstr>last1</vt:lpstr>
      <vt:lpstr>'Without Liabilities'!mincorp</vt:lpstr>
      <vt:lpstr>mincorp</vt:lpstr>
      <vt:lpstr>mincorp1</vt:lpstr>
      <vt:lpstr>'Without Liabilities'!post1</vt:lpstr>
      <vt:lpstr>post1</vt:lpstr>
      <vt:lpstr>save</vt:lpstr>
      <vt:lpstr>'Without Liabilities'!y</vt:lpstr>
      <vt:lpstr>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2012-11-16T11:36:23Z</dcterms:created>
  <dcterms:modified xsi:type="dcterms:W3CDTF">2012-12-02T03:19:15Z</dcterms:modified>
</cp:coreProperties>
</file>