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6530" windowHeight="9435" tabRatio="574" activeTab="0"/>
  </bookViews>
  <sheets>
    <sheet name="Insurance Planner" sheetId="1" r:id="rId1"/>
  </sheets>
  <definedNames>
    <definedName name="addexp">#REF!</definedName>
    <definedName name="age">#REF!</definedName>
    <definedName name="age_1" localSheetId="0">'Insurance Planner'!$Q$19</definedName>
    <definedName name="ainc">#REF!</definedName>
    <definedName name="ay">#REF!</definedName>
    <definedName name="binc">#REF!</definedName>
    <definedName name="by">#REF!</definedName>
    <definedName name="cage">#REF!</definedName>
    <definedName name="cinc">#REF!</definedName>
    <definedName name="corpacc">#REF!</definedName>
    <definedName name="corpself">#REF!</definedName>
    <definedName name="corptax">#REF!</definedName>
    <definedName name="corpus" localSheetId="0">'Insurance Planner'!#REF!</definedName>
    <definedName name="corpus_1" localSheetId="0">'Insurance Planner'!#REF!</definedName>
    <definedName name="corpust">#REF!</definedName>
    <definedName name="Corpustax">#REF!</definedName>
    <definedName name="corpusttax">#REF!</definedName>
    <definedName name="currinv">#REF!</definedName>
    <definedName name="curroi">#REF!</definedName>
    <definedName name="cy">#REF!</definedName>
    <definedName name="debint">#REF!</definedName>
    <definedName name="eqint">#REF!</definedName>
    <definedName name="EXCESS">#REF!</definedName>
    <definedName name="expenses">#REF!</definedName>
    <definedName name="expt">#REF!</definedName>
    <definedName name="FV">#REF!</definedName>
    <definedName name="fvcorpus">#REF!</definedName>
    <definedName name="g">'Insurance Planner'!$B$62</definedName>
    <definedName name="ga">#REF!</definedName>
    <definedName name="gami">#REF!</definedName>
    <definedName name="gamip">#REF!</definedName>
    <definedName name="gb">#REF!</definedName>
    <definedName name="gbmi">#REF!</definedName>
    <definedName name="gbmip">#REF!</definedName>
    <definedName name="gc">#REF!</definedName>
    <definedName name="gcmi">#REF!</definedName>
    <definedName name="gcmip">#REF!</definedName>
    <definedName name="gd">#REF!</definedName>
    <definedName name="gdd" localSheetId="0">'Insurance Planner'!#REF!</definedName>
    <definedName name="gdd">#REF!</definedName>
    <definedName name="gdg" localSheetId="0">'Insurance Planner'!#REF!</definedName>
    <definedName name="gdg">#REF!</definedName>
    <definedName name="gdt">#REF!</definedName>
    <definedName name="inf" localSheetId="0">'Insurance Planner'!#REF!</definedName>
    <definedName name="inf_1" localSheetId="0">'Insurance Planner'!$Q$23</definedName>
    <definedName name="infpre">#REF!</definedName>
    <definedName name="inft">#REF!</definedName>
    <definedName name="inv">#REF!</definedName>
    <definedName name="invt">#REF!</definedName>
    <definedName name="k" localSheetId="0">'Insurance Planner'!#REF!</definedName>
    <definedName name="k_1" localSheetId="0">'Insurance Planner'!$Q$26</definedName>
    <definedName name="kt">#REF!</definedName>
    <definedName name="loss">#REF!</definedName>
    <definedName name="n" localSheetId="0">'Insurance Planner'!#REF!</definedName>
    <definedName name="n_1" localSheetId="0">'Insurance Planner'!$Q$20</definedName>
    <definedName name="netcorpus">#REF!</definedName>
    <definedName name="newc">#REF!</definedName>
    <definedName name="nga">#REF!</definedName>
    <definedName name="ngb">#REF!</definedName>
    <definedName name="ngc">#REF!</definedName>
    <definedName name="oint">#REF!</definedName>
    <definedName name="option">#REF!</definedName>
    <definedName name="pa">#REF!</definedName>
    <definedName name="paa">#REF!</definedName>
    <definedName name="pb">#REF!</definedName>
    <definedName name="pbb">#REF!</definedName>
    <definedName name="pc">#REF!</definedName>
    <definedName name="pcc">#REF!</definedName>
    <definedName name="pen1">#REF!</definedName>
    <definedName name="pension">#REF!</definedName>
    <definedName name="pent">#REF!</definedName>
    <definedName name="preinf">#REF!</definedName>
    <definedName name="pret">#REF!</definedName>
    <definedName name="retiint">#REF!</definedName>
    <definedName name="roia">#REF!</definedName>
    <definedName name="safedebt">#REF!</definedName>
    <definedName name="salary">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1000</definedName>
    <definedName name="t">#REF!</definedName>
    <definedName name="tax">#REF!</definedName>
    <definedName name="tax_1" localSheetId="0">'Insurance Planner'!$Q$24</definedName>
    <definedName name="taxt">#REF!</definedName>
    <definedName name="valuevx">42.314159</definedName>
    <definedName name="wy">#REF!</definedName>
    <definedName name="y" localSheetId="0">'Insurance Planner'!$Q$18</definedName>
    <definedName name="ycf">#REF!</definedName>
  </definedNames>
  <calcPr fullCalcOnLoad="1"/>
</workbook>
</file>

<file path=xl/sharedStrings.xml><?xml version="1.0" encoding="utf-8"?>
<sst xmlns="http://schemas.openxmlformats.org/spreadsheetml/2006/main" count="155" uniqueCount="103">
  <si>
    <t>Enter data only in green cells</t>
  </si>
  <si>
    <t>Years to goal</t>
  </si>
  <si>
    <t>Present cost</t>
  </si>
  <si>
    <t>inflation</t>
  </si>
  <si>
    <t>Futire Cost</t>
  </si>
  <si>
    <t>Amt invested so far</t>
  </si>
  <si>
    <t>RoI of current invest.</t>
  </si>
  <si>
    <t>Future value of curr. Inv.</t>
  </si>
  <si>
    <t xml:space="preserve"> if postponed, pm invest.</t>
  </si>
  <si>
    <t>achieve goal with a net ROI of</t>
  </si>
  <si>
    <t>If investing stops now lump-sum reqd. to</t>
  </si>
  <si>
    <t>Loan Amount</t>
  </si>
  <si>
    <t>Loan Duration in Years</t>
  </si>
  <si>
    <t>Payments per year</t>
  </si>
  <si>
    <t>Rate of Interest</t>
  </si>
  <si>
    <t>1st child's</t>
  </si>
  <si>
    <t>education</t>
  </si>
  <si>
    <t>marriage</t>
  </si>
  <si>
    <t>2nd child's</t>
  </si>
  <si>
    <t>incl. future value of current Investments =</t>
  </si>
  <si>
    <t>amount. Such loans need not be considered. Be sure to include all unsecured loans</t>
  </si>
  <si>
    <t>Unsecured Loan with EMI</t>
  </si>
  <si>
    <t>EMI being paid</t>
  </si>
  <si>
    <t>How many installments have you paid?</t>
  </si>
  <si>
    <t>Outstanding loan amount</t>
  </si>
  <si>
    <t>EMI 1</t>
  </si>
  <si>
    <t>preclosure penalty charges % (add 1% extra*)</t>
  </si>
  <si>
    <t>EMI 2</t>
  </si>
  <si>
    <t>EMI 3</t>
  </si>
  <si>
    <t>EMI 4</t>
  </si>
  <si>
    <t xml:space="preserve">* 1% extra to account for fine-print charges and processing charges </t>
  </si>
  <si>
    <t>Common monthly expenses for rest of your family</t>
  </si>
  <si>
    <t>Monthly expenses exclusive to your spouse</t>
  </si>
  <si>
    <t>Monthly expenses exclusive to your 1st child (not school fee)</t>
  </si>
  <si>
    <t>Monthly expenses exclusive to your 2nd child (not school fee)</t>
  </si>
  <si>
    <t>Annual school fee for 1st child</t>
  </si>
  <si>
    <t>Annual school fee for 2nd child</t>
  </si>
  <si>
    <t>requires</t>
  </si>
  <si>
    <t>years with inflation of</t>
  </si>
  <si>
    <t>WITHOUT inflation</t>
  </si>
  <si>
    <t>Alternatively</t>
  </si>
  <si>
    <t>SUM</t>
  </si>
  <si>
    <t>OR</t>
  </si>
  <si>
    <t>and rate of interst*</t>
  </si>
  <si>
    <t>* Rate of interest here refers to the interest earned by the corpus</t>
  </si>
  <si>
    <t>CORPUS</t>
  </si>
  <si>
    <t>you need</t>
  </si>
  <si>
    <t xml:space="preserve">If you wish for your family to receive this amt. forever! at an interest rate of </t>
  </si>
  <si>
    <t>The Deductibles</t>
  </si>
  <si>
    <t>Estimate your death benefits from your empoyer if any</t>
  </si>
  <si>
    <t>Group insurance benefit</t>
  </si>
  <si>
    <t>Current assets which can be sold to form part of corpus</t>
  </si>
  <si>
    <t>Current retirement savings other than EPF/NPS</t>
  </si>
  <si>
    <t>Current insurance incl endowment/money-back policy SA</t>
  </si>
  <si>
    <t>SA - sum assured</t>
  </si>
  <si>
    <t>Don’t include amount save for childs education/wedding as assets</t>
  </si>
  <si>
    <t>SUMMARY</t>
  </si>
  <si>
    <t>Amount needed for foreclosure of EMI-based loan</t>
  </si>
  <si>
    <t>Total outstanding loan amount for non-EMI loans</t>
  </si>
  <si>
    <t>Nature of Expense</t>
  </si>
  <si>
    <t>Expenses</t>
  </si>
  <si>
    <t>Total</t>
  </si>
  <si>
    <t>What % of this expense can be covered</t>
  </si>
  <si>
    <t>from other sources* (eg. spouse income)</t>
  </si>
  <si>
    <t>%</t>
  </si>
  <si>
    <t>Net expense</t>
  </si>
  <si>
    <t>This amount is needed for</t>
  </si>
  <si>
    <t>* consider only post-tax salary. If spouse is not working but can work/is likely to enter a conservative % based on a modest salary he/she is likely to earn</t>
  </si>
  <si>
    <t>The above %'s implies contribution to expenses from spouse income or other sources is</t>
  </si>
  <si>
    <t>a month. Adjust above %'s until this amount is reasonable</t>
  </si>
  <si>
    <t>Monthly expenses for your parents +any other expense</t>
  </si>
  <si>
    <t>Your current annual expenses are (based on above entires)</t>
  </si>
  <si>
    <t>Personal-loan, car-loan, and credit card debt are als examples of unsecured loans/debt. Home-loans are usually secured loans (banks insist on an insurance policy equal to the loan amount.</t>
  </si>
  <si>
    <t>Remember to exclude any expenses exclusiv to you!</t>
  </si>
  <si>
    <t>Total amount your family will receive upon your death</t>
  </si>
  <si>
    <t>with amt. increasing each year with set inflation rate or</t>
  </si>
  <si>
    <t>for constant withdrawal amt. for given number of years in both cases</t>
  </si>
  <si>
    <t>If you wish for your family to receive a constant amount based on current annual expenses forever at a set interest rate you will need</t>
  </si>
  <si>
    <t>TOTAL INSURANCE AMOUNT REQUIRED</t>
  </si>
  <si>
    <t>Option 1: increasing withdrawal amount for expenses matching inflation</t>
  </si>
  <si>
    <t>Option 2: constant withdrawal amout for expenses for a set number of years</t>
  </si>
  <si>
    <t>Option 3: constant withdrawal amount for expenses forever!</t>
  </si>
  <si>
    <t>Lakhs</t>
  </si>
  <si>
    <t>Total insurance reqd for family life-events (A)</t>
  </si>
  <si>
    <t>Total insurance reqd for loan foreclosure (B)</t>
  </si>
  <si>
    <t xml:space="preserve">Total corpus reqd. for taking care of expenses (C) </t>
  </si>
  <si>
    <t>(A)</t>
  </si>
  <si>
    <t>(B)</t>
  </si>
  <si>
    <t>(C)</t>
  </si>
  <si>
    <t>Total money available to your family if you die</t>
  </si>
  <si>
    <t>Option 1</t>
  </si>
  <si>
    <t>Option 2</t>
  </si>
  <si>
    <t>Option 3</t>
  </si>
  <si>
    <t>including current policies, benefits, group insurance, sellable assets</t>
  </si>
  <si>
    <t xml:space="preserve">IMPORTANT: This breakup or at least a similar breakup should be accessible to your spouse or </t>
  </si>
  <si>
    <t xml:space="preserve">legal heir. Ideally they should know about this during your lifetime. You should also urge them to </t>
  </si>
  <si>
    <r>
      <t xml:space="preserve">see a  </t>
    </r>
    <r>
      <rPr>
        <b/>
        <sz val="12"/>
        <color indexed="13"/>
        <rFont val="Arial"/>
        <family val="2"/>
      </rPr>
      <t>fee-only certified financial planner</t>
    </r>
    <r>
      <rPr>
        <b/>
        <sz val="12"/>
        <color indexed="11"/>
        <rFont val="Arial"/>
        <family val="2"/>
      </rPr>
      <t xml:space="preserve"> for advise on how to handle the investments</t>
    </r>
  </si>
  <si>
    <t>Provide for an emergency corpus for your family</t>
  </si>
  <si>
    <t>(A) Provide for important events in your family</t>
  </si>
  <si>
    <r>
      <t xml:space="preserve">(B) Provide for foreclosure of outstanding loan/debt amounts. </t>
    </r>
    <r>
      <rPr>
        <b/>
        <sz val="16"/>
        <color indexed="13"/>
        <rFont val="Arial"/>
        <family val="2"/>
      </rPr>
      <t>Only unsecured loans are relevant</t>
    </r>
  </si>
  <si>
    <t>(C) Provide for living expenses for your family</t>
  </si>
  <si>
    <t>Investment break-up for the three categories*</t>
  </si>
  <si>
    <t>* the reminder of the money, if any, is to be used as an emergency corpus for your family, if opted for.</t>
  </si>
</sst>
</file>

<file path=xl/styles.xml><?xml version="1.0" encoding="utf-8"?>
<styleSheet xmlns="http://schemas.openxmlformats.org/spreadsheetml/2006/main">
  <numFmts count="42">
    <numFmt numFmtId="5" formatCode="&quot;Rs.&quot;#,##0_);\(&quot;Rs.&quot;#,##0\)"/>
    <numFmt numFmtId="6" formatCode="&quot;Rs.&quot;#,##0_);[Red]\(&quot;Rs.&quot;#,##0\)"/>
    <numFmt numFmtId="7" formatCode="&quot;Rs.&quot;#,##0.00_);\(&quot;Rs.&quot;#,##0.00\)"/>
    <numFmt numFmtId="8" formatCode="&quot;Rs.&quot;#,##0.00_);[Red]\(&quot;Rs.&quot;#,##0.00\)"/>
    <numFmt numFmtId="42" formatCode="_(&quot;Rs.&quot;* #,##0_);_(&quot;Rs.&quot;* \(#,##0\);_(&quot;Rs.&quot;* &quot;-&quot;_);_(@_)"/>
    <numFmt numFmtId="41" formatCode="_(* #,##0_);_(* \(#,##0\);_(* &quot;-&quot;_);_(@_)"/>
    <numFmt numFmtId="44" formatCode="_(&quot;Rs.&quot;* #,##0.00_);_(&quot;Rs.&quot;* \(#,##0.00\);_(&quot;Rs.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%"/>
    <numFmt numFmtId="177" formatCode="0.00000000%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0000000000"/>
    <numFmt numFmtId="184" formatCode="0.0000000000000E+00"/>
    <numFmt numFmtId="185" formatCode="0.000E+00"/>
    <numFmt numFmtId="186" formatCode="0.00000000000%"/>
    <numFmt numFmtId="187" formatCode="0.00000"/>
    <numFmt numFmtId="188" formatCode="0.00000%"/>
    <numFmt numFmtId="189" formatCode="#,##0.000000000000"/>
    <numFmt numFmtId="190" formatCode="0.00000E+00"/>
    <numFmt numFmtId="191" formatCode="#,##0.000"/>
    <numFmt numFmtId="192" formatCode="0.000"/>
    <numFmt numFmtId="193" formatCode="_ * #,##0.00_ ;_ * \-#,##0.00_ ;_ * &quot;-&quot;??_ ;_ @_ "/>
    <numFmt numFmtId="194" formatCode="_ * #,##0_ ;_ * \-#,##0_ ;_ * &quot;-&quot;??_ ;_ @_ "/>
    <numFmt numFmtId="195" formatCode="0.000%"/>
    <numFmt numFmtId="196" formatCode="&quot;Rs.&quot;#,##0"/>
    <numFmt numFmtId="197" formatCode="&quot;Rs.&quot;#,##0.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Tahoma"/>
      <family val="2"/>
    </font>
    <font>
      <sz val="10"/>
      <color indexed="8"/>
      <name val="MS Sans Serif"/>
      <family val="0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3"/>
      <name val="Arial"/>
      <family val="2"/>
    </font>
    <font>
      <b/>
      <sz val="12"/>
      <color indexed="50"/>
      <name val="Arial"/>
      <family val="2"/>
    </font>
    <font>
      <b/>
      <sz val="10"/>
      <color indexed="8"/>
      <name val="Arial"/>
      <family val="0"/>
    </font>
    <font>
      <sz val="11"/>
      <name val="Trebuchet MS"/>
      <family val="2"/>
    </font>
    <font>
      <b/>
      <sz val="11"/>
      <name val="Trebuchet MS"/>
      <family val="2"/>
    </font>
    <font>
      <b/>
      <sz val="10"/>
      <color indexed="50"/>
      <name val="Arial"/>
      <family val="2"/>
    </font>
    <font>
      <sz val="10"/>
      <color indexed="11"/>
      <name val="Arial"/>
      <family val="0"/>
    </font>
    <font>
      <sz val="16"/>
      <color indexed="13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6"/>
      <color indexed="50"/>
      <name val="Arial"/>
      <family val="2"/>
    </font>
    <font>
      <b/>
      <sz val="16"/>
      <color indexed="13"/>
      <name val="Arial"/>
      <family val="2"/>
    </font>
    <font>
      <b/>
      <sz val="10"/>
      <name val="Trebuchet MS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10" borderId="0" xfId="0" applyFont="1" applyFill="1" applyAlignment="1">
      <alignment/>
    </xf>
    <xf numFmtId="0" fontId="0" fillId="10" borderId="10" xfId="0" applyFont="1" applyFill="1" applyBorder="1" applyAlignment="1">
      <alignment horizontal="center"/>
    </xf>
    <xf numFmtId="0" fontId="7" fillId="24" borderId="0" xfId="0" applyFont="1" applyFill="1" applyAlignment="1">
      <alignment/>
    </xf>
    <xf numFmtId="0" fontId="1" fillId="10" borderId="0" xfId="0" applyFont="1" applyFill="1" applyBorder="1" applyAlignment="1">
      <alignment/>
    </xf>
    <xf numFmtId="0" fontId="7" fillId="24" borderId="10" xfId="0" applyFont="1" applyFill="1" applyBorder="1" applyAlignment="1">
      <alignment horizontal="left"/>
    </xf>
    <xf numFmtId="3" fontId="0" fillId="10" borderId="10" xfId="0" applyNumberFormat="1" applyFont="1" applyFill="1" applyBorder="1" applyAlignment="1">
      <alignment horizontal="center"/>
    </xf>
    <xf numFmtId="176" fontId="0" fillId="10" borderId="1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6" fillId="24" borderId="0" xfId="0" applyFont="1" applyFill="1" applyAlignment="1">
      <alignment/>
    </xf>
    <xf numFmtId="0" fontId="1" fillId="24" borderId="10" xfId="0" applyFont="1" applyFill="1" applyBorder="1" applyAlignment="1">
      <alignment horizontal="left"/>
    </xf>
    <xf numFmtId="10" fontId="0" fillId="10" borderId="11" xfId="0" applyNumberFormat="1" applyFont="1" applyFill="1" applyBorder="1" applyAlignment="1">
      <alignment horizontal="center"/>
    </xf>
    <xf numFmtId="3" fontId="0" fillId="8" borderId="11" xfId="0" applyNumberFormat="1" applyFont="1" applyFill="1" applyBorder="1" applyAlignment="1">
      <alignment horizontal="center"/>
    </xf>
    <xf numFmtId="3" fontId="0" fillId="10" borderId="11" xfId="0" applyNumberFormat="1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1" fontId="0" fillId="10" borderId="10" xfId="0" applyNumberFormat="1" applyFont="1" applyFill="1" applyBorder="1" applyAlignment="1">
      <alignment horizontal="center"/>
    </xf>
    <xf numFmtId="0" fontId="1" fillId="25" borderId="10" xfId="0" applyFont="1" applyFill="1" applyBorder="1" applyAlignment="1">
      <alignment/>
    </xf>
    <xf numFmtId="0" fontId="27" fillId="24" borderId="0" xfId="0" applyNumberFormat="1" applyFont="1" applyFill="1" applyBorder="1" applyAlignment="1" applyProtection="1">
      <alignment/>
      <protection/>
    </xf>
    <xf numFmtId="0" fontId="7" fillId="24" borderId="10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 horizontal="center"/>
    </xf>
    <xf numFmtId="3" fontId="0" fillId="8" borderId="10" xfId="0" applyNumberFormat="1" applyFill="1" applyBorder="1" applyAlignment="1">
      <alignment horizontal="center"/>
    </xf>
    <xf numFmtId="10" fontId="0" fillId="24" borderId="11" xfId="0" applyNumberFormat="1" applyFont="1" applyFill="1" applyBorder="1" applyAlignment="1">
      <alignment horizontal="center"/>
    </xf>
    <xf numFmtId="0" fontId="6" fillId="24" borderId="0" xfId="0" applyFont="1" applyFill="1" applyAlignment="1">
      <alignment/>
    </xf>
    <xf numFmtId="0" fontId="0" fillId="24" borderId="0" xfId="0" applyFill="1" applyBorder="1" applyAlignment="1">
      <alignment/>
    </xf>
    <xf numFmtId="10" fontId="0" fillId="10" borderId="10" xfId="0" applyNumberFormat="1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40" fontId="0" fillId="8" borderId="10" xfId="0" applyNumberFormat="1" applyFill="1" applyBorder="1" applyAlignment="1">
      <alignment horizontal="center"/>
    </xf>
    <xf numFmtId="2" fontId="0" fillId="10" borderId="10" xfId="0" applyNumberForma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3" fontId="0" fillId="8" borderId="0" xfId="0" applyNumberFormat="1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1" fontId="0" fillId="10" borderId="13" xfId="0" applyNumberFormat="1" applyFont="1" applyFill="1" applyBorder="1" applyAlignment="1">
      <alignment horizontal="center"/>
    </xf>
    <xf numFmtId="10" fontId="0" fillId="10" borderId="13" xfId="0" applyNumberFormat="1" applyFont="1" applyFill="1" applyBorder="1" applyAlignment="1">
      <alignment horizontal="center"/>
    </xf>
    <xf numFmtId="40" fontId="0" fillId="8" borderId="13" xfId="0" applyNumberFormat="1" applyFill="1" applyBorder="1" applyAlignment="1">
      <alignment horizontal="center"/>
    </xf>
    <xf numFmtId="2" fontId="0" fillId="10" borderId="13" xfId="0" applyNumberFormat="1" applyFill="1" applyBorder="1" applyAlignment="1">
      <alignment horizontal="center"/>
    </xf>
    <xf numFmtId="0" fontId="29" fillId="21" borderId="0" xfId="0" applyFont="1" applyFill="1" applyBorder="1" applyAlignment="1">
      <alignment/>
    </xf>
    <xf numFmtId="0" fontId="0" fillId="24" borderId="0" xfId="0" applyNumberFormat="1" applyFont="1" applyFill="1" applyBorder="1" applyAlignment="1" applyProtection="1">
      <alignment/>
      <protection/>
    </xf>
    <xf numFmtId="0" fontId="6" fillId="24" borderId="0" xfId="0" applyNumberFormat="1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3" fontId="0" fillId="24" borderId="0" xfId="0" applyNumberFormat="1" applyFill="1" applyBorder="1" applyAlignment="1">
      <alignment horizontal="center"/>
    </xf>
    <xf numFmtId="0" fontId="1" fillId="21" borderId="10" xfId="0" applyFont="1" applyFill="1" applyBorder="1" applyAlignment="1">
      <alignment horizontal="right"/>
    </xf>
    <xf numFmtId="0" fontId="29" fillId="21" borderId="10" xfId="0" applyFont="1" applyFill="1" applyBorder="1" applyAlignment="1">
      <alignment horizontal="right"/>
    </xf>
    <xf numFmtId="0" fontId="29" fillId="21" borderId="10" xfId="0" applyFont="1" applyFill="1" applyBorder="1" applyAlignment="1">
      <alignment horizontal="right"/>
    </xf>
    <xf numFmtId="0" fontId="7" fillId="24" borderId="0" xfId="0" applyNumberFormat="1" applyFont="1" applyFill="1" applyBorder="1" applyAlignment="1" applyProtection="1">
      <alignment/>
      <protection/>
    </xf>
    <xf numFmtId="0" fontId="7" fillId="24" borderId="0" xfId="0" applyFont="1" applyFill="1" applyBorder="1" applyAlignment="1">
      <alignment/>
    </xf>
    <xf numFmtId="0" fontId="1" fillId="25" borderId="0" xfId="0" applyFont="1" applyFill="1" applyAlignment="1">
      <alignment/>
    </xf>
    <xf numFmtId="0" fontId="1" fillId="25" borderId="14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3" fontId="0" fillId="24" borderId="0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175" fontId="6" fillId="24" borderId="0" xfId="44" applyFont="1" applyFill="1" applyBorder="1" applyAlignment="1">
      <alignment/>
    </xf>
    <xf numFmtId="0" fontId="1" fillId="25" borderId="11" xfId="0" applyFont="1" applyFill="1" applyBorder="1" applyAlignment="1">
      <alignment/>
    </xf>
    <xf numFmtId="0" fontId="1" fillId="25" borderId="15" xfId="0" applyFont="1" applyFill="1" applyBorder="1" applyAlignment="1">
      <alignment/>
    </xf>
    <xf numFmtId="38" fontId="0" fillId="8" borderId="11" xfId="0" applyNumberFormat="1" applyFill="1" applyBorder="1" applyAlignment="1">
      <alignment/>
    </xf>
    <xf numFmtId="0" fontId="1" fillId="25" borderId="10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left"/>
    </xf>
    <xf numFmtId="38" fontId="0" fillId="8" borderId="16" xfId="0" applyNumberFormat="1" applyFont="1" applyFill="1" applyBorder="1" applyAlignment="1" applyProtection="1">
      <alignment horizontal="center"/>
      <protection/>
    </xf>
    <xf numFmtId="0" fontId="1" fillId="25" borderId="17" xfId="0" applyFont="1" applyFill="1" applyBorder="1" applyAlignment="1">
      <alignment horizontal="left"/>
    </xf>
    <xf numFmtId="9" fontId="25" fillId="10" borderId="10" xfId="0" applyNumberFormat="1" applyFont="1" applyFill="1" applyBorder="1" applyAlignment="1" applyProtection="1">
      <alignment horizontal="center"/>
      <protection locked="0"/>
    </xf>
    <xf numFmtId="10" fontId="0" fillId="24" borderId="0" xfId="0" applyNumberFormat="1" applyFill="1" applyBorder="1" applyAlignment="1">
      <alignment horizontal="center"/>
    </xf>
    <xf numFmtId="10" fontId="0" fillId="24" borderId="0" xfId="0" applyNumberFormat="1" applyFill="1" applyBorder="1" applyAlignment="1">
      <alignment horizontal="left"/>
    </xf>
    <xf numFmtId="1" fontId="1" fillId="24" borderId="0" xfId="0" applyNumberFormat="1" applyFont="1" applyFill="1" applyBorder="1" applyAlignment="1" applyProtection="1">
      <alignment/>
      <protection/>
    </xf>
    <xf numFmtId="1" fontId="0" fillId="24" borderId="0" xfId="0" applyNumberFormat="1" applyFont="1" applyFill="1" applyBorder="1" applyAlignment="1" applyProtection="1">
      <alignment horizontal="center"/>
      <protection/>
    </xf>
    <xf numFmtId="0" fontId="1" fillId="24" borderId="0" xfId="0" applyNumberFormat="1" applyFont="1" applyFill="1" applyBorder="1" applyAlignment="1" applyProtection="1">
      <alignment/>
      <protection/>
    </xf>
    <xf numFmtId="10" fontId="0" fillId="24" borderId="0" xfId="0" applyNumberFormat="1" applyFont="1" applyFill="1" applyBorder="1" applyAlignment="1" applyProtection="1">
      <alignment horizontal="center"/>
      <protection/>
    </xf>
    <xf numFmtId="9" fontId="0" fillId="24" borderId="0" xfId="0" applyNumberFormat="1" applyFont="1" applyFill="1" applyBorder="1" applyAlignment="1" applyProtection="1">
      <alignment horizontal="center"/>
      <protection/>
    </xf>
    <xf numFmtId="176" fontId="0" fillId="24" borderId="0" xfId="0" applyNumberFormat="1" applyFont="1" applyFill="1" applyBorder="1" applyAlignment="1" applyProtection="1">
      <alignment horizontal="center"/>
      <protection/>
    </xf>
    <xf numFmtId="3" fontId="0" fillId="24" borderId="0" xfId="0" applyNumberFormat="1" applyFont="1" applyFill="1" applyBorder="1" applyAlignment="1" applyProtection="1">
      <alignment horizontal="center"/>
      <protection/>
    </xf>
    <xf numFmtId="0" fontId="34" fillId="24" borderId="0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3" fontId="1" fillId="8" borderId="0" xfId="0" applyNumberFormat="1" applyFont="1" applyFill="1" applyAlignment="1">
      <alignment/>
    </xf>
    <xf numFmtId="3" fontId="33" fillId="24" borderId="0" xfId="0" applyNumberFormat="1" applyFont="1" applyFill="1" applyAlignment="1">
      <alignment/>
    </xf>
    <xf numFmtId="0" fontId="34" fillId="24" borderId="0" xfId="0" applyFont="1" applyFill="1" applyAlignment="1">
      <alignment/>
    </xf>
    <xf numFmtId="0" fontId="29" fillId="25" borderId="10" xfId="0" applyFont="1" applyFill="1" applyBorder="1" applyAlignment="1">
      <alignment/>
    </xf>
    <xf numFmtId="3" fontId="1" fillId="10" borderId="10" xfId="0" applyNumberFormat="1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3" fontId="7" fillId="24" borderId="0" xfId="0" applyNumberFormat="1" applyFont="1" applyFill="1" applyBorder="1" applyAlignment="1">
      <alignment horizontal="center"/>
    </xf>
    <xf numFmtId="0" fontId="1" fillId="24" borderId="0" xfId="0" applyFont="1" applyFill="1" applyAlignment="1">
      <alignment/>
    </xf>
    <xf numFmtId="3" fontId="0" fillId="10" borderId="10" xfId="0" applyNumberFormat="1" applyFill="1" applyBorder="1" applyAlignment="1">
      <alignment horizontal="center"/>
    </xf>
    <xf numFmtId="0" fontId="0" fillId="25" borderId="0" xfId="0" applyFont="1" applyFill="1" applyAlignment="1">
      <alignment/>
    </xf>
    <xf numFmtId="0" fontId="0" fillId="26" borderId="0" xfId="0" applyFill="1" applyAlignment="1">
      <alignment/>
    </xf>
    <xf numFmtId="0" fontId="36" fillId="26" borderId="0" xfId="0" applyFont="1" applyFill="1" applyAlignment="1">
      <alignment/>
    </xf>
    <xf numFmtId="0" fontId="29" fillId="26" borderId="0" xfId="0" applyNumberFormat="1" applyFont="1" applyFill="1" applyBorder="1" applyAlignment="1" applyProtection="1">
      <alignment/>
      <protection/>
    </xf>
    <xf numFmtId="3" fontId="36" fillId="26" borderId="0" xfId="0" applyNumberFormat="1" applyFont="1" applyFill="1" applyBorder="1" applyAlignment="1" applyProtection="1">
      <alignment horizontal="center"/>
      <protection/>
    </xf>
    <xf numFmtId="0" fontId="36" fillId="26" borderId="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1" fillId="26" borderId="10" xfId="0" applyFont="1" applyFill="1" applyBorder="1" applyAlignment="1">
      <alignment/>
    </xf>
    <xf numFmtId="0" fontId="1" fillId="26" borderId="10" xfId="0" applyFont="1" applyFill="1" applyBorder="1" applyAlignment="1">
      <alignment horizontal="center"/>
    </xf>
    <xf numFmtId="0" fontId="0" fillId="25" borderId="14" xfId="0" applyFont="1" applyFill="1" applyBorder="1" applyAlignment="1">
      <alignment/>
    </xf>
    <xf numFmtId="0" fontId="1" fillId="25" borderId="17" xfId="0" applyFont="1" applyFill="1" applyBorder="1" applyAlignment="1">
      <alignment/>
    </xf>
    <xf numFmtId="38" fontId="0" fillId="8" borderId="12" xfId="0" applyNumberFormat="1" applyFill="1" applyBorder="1" applyAlignment="1">
      <alignment/>
    </xf>
    <xf numFmtId="0" fontId="1" fillId="25" borderId="14" xfId="0" applyFont="1" applyFill="1" applyBorder="1" applyAlignment="1">
      <alignment horizontal="center"/>
    </xf>
    <xf numFmtId="38" fontId="0" fillId="8" borderId="12" xfId="0" applyNumberFormat="1" applyFont="1" applyFill="1" applyBorder="1" applyAlignment="1" applyProtection="1">
      <alignment horizontal="center"/>
      <protection/>
    </xf>
    <xf numFmtId="0" fontId="1" fillId="25" borderId="12" xfId="0" applyFont="1" applyFill="1" applyBorder="1" applyAlignment="1">
      <alignment horizontal="left"/>
    </xf>
    <xf numFmtId="38" fontId="1" fillId="26" borderId="10" xfId="0" applyNumberFormat="1" applyFont="1" applyFill="1" applyBorder="1" applyAlignment="1">
      <alignment/>
    </xf>
    <xf numFmtId="0" fontId="1" fillId="26" borderId="10" xfId="0" applyFont="1" applyFill="1" applyBorder="1" applyAlignment="1">
      <alignment horizontal="left"/>
    </xf>
    <xf numFmtId="4" fontId="31" fillId="26" borderId="10" xfId="0" applyNumberFormat="1" applyFont="1" applyFill="1" applyBorder="1" applyAlignment="1" applyProtection="1">
      <alignment horizontal="right"/>
      <protection/>
    </xf>
    <xf numFmtId="0" fontId="6" fillId="26" borderId="16" xfId="0" applyFont="1" applyFill="1" applyBorder="1" applyAlignment="1">
      <alignment/>
    </xf>
    <xf numFmtId="0" fontId="6" fillId="26" borderId="16" xfId="0" applyNumberFormat="1" applyFont="1" applyFill="1" applyBorder="1" applyAlignment="1" applyProtection="1">
      <alignment/>
      <protection/>
    </xf>
    <xf numFmtId="0" fontId="0" fillId="26" borderId="16" xfId="0" applyFill="1" applyBorder="1" applyAlignment="1">
      <alignment/>
    </xf>
    <xf numFmtId="0" fontId="1" fillId="26" borderId="14" xfId="0" applyFont="1" applyFill="1" applyBorder="1" applyAlignment="1">
      <alignment/>
    </xf>
    <xf numFmtId="3" fontId="0" fillId="26" borderId="14" xfId="0" applyNumberFormat="1" applyFill="1" applyBorder="1" applyAlignment="1">
      <alignment/>
    </xf>
    <xf numFmtId="0" fontId="6" fillId="26" borderId="18" xfId="0" applyFont="1" applyFill="1" applyBorder="1" applyAlignment="1">
      <alignment/>
    </xf>
    <xf numFmtId="0" fontId="6" fillId="26" borderId="18" xfId="0" applyNumberFormat="1" applyFont="1" applyFill="1" applyBorder="1" applyAlignment="1" applyProtection="1">
      <alignment/>
      <protection/>
    </xf>
    <xf numFmtId="0" fontId="0" fillId="26" borderId="18" xfId="0" applyFill="1" applyBorder="1" applyAlignment="1">
      <alignment/>
    </xf>
    <xf numFmtId="0" fontId="1" fillId="26" borderId="18" xfId="0" applyNumberFormat="1" applyFont="1" applyFill="1" applyBorder="1" applyAlignment="1" applyProtection="1">
      <alignment/>
      <protection/>
    </xf>
    <xf numFmtId="0" fontId="6" fillId="26" borderId="18" xfId="0" applyFont="1" applyFill="1" applyBorder="1" applyAlignment="1">
      <alignment/>
    </xf>
    <xf numFmtId="0" fontId="35" fillId="26" borderId="18" xfId="0" applyFont="1" applyFill="1" applyBorder="1" applyAlignment="1">
      <alignment/>
    </xf>
    <xf numFmtId="0" fontId="0" fillId="26" borderId="19" xfId="0" applyFill="1" applyBorder="1" applyAlignment="1">
      <alignment/>
    </xf>
    <xf numFmtId="0" fontId="1" fillId="26" borderId="11" xfId="0" applyFont="1" applyFill="1" applyBorder="1" applyAlignment="1">
      <alignment/>
    </xf>
    <xf numFmtId="3" fontId="33" fillId="26" borderId="16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3" fontId="33" fillId="26" borderId="18" xfId="0" applyNumberFormat="1" applyFont="1" applyFill="1" applyBorder="1" applyAlignment="1">
      <alignment/>
    </xf>
    <xf numFmtId="0" fontId="1" fillId="26" borderId="18" xfId="0" applyFont="1" applyFill="1" applyBorder="1" applyAlignment="1">
      <alignment/>
    </xf>
    <xf numFmtId="38" fontId="1" fillId="26" borderId="18" xfId="0" applyNumberFormat="1" applyFont="1" applyFill="1" applyBorder="1" applyAlignment="1">
      <alignment/>
    </xf>
    <xf numFmtId="0" fontId="1" fillId="26" borderId="18" xfId="0" applyFont="1" applyFill="1" applyBorder="1" applyAlignment="1">
      <alignment horizontal="center"/>
    </xf>
    <xf numFmtId="0" fontId="1" fillId="26" borderId="18" xfId="0" applyFont="1" applyFill="1" applyBorder="1" applyAlignment="1">
      <alignment horizontal="left"/>
    </xf>
    <xf numFmtId="4" fontId="31" fillId="26" borderId="19" xfId="0" applyNumberFormat="1" applyFont="1" applyFill="1" applyBorder="1" applyAlignment="1" applyProtection="1">
      <alignment horizontal="right"/>
      <protection/>
    </xf>
    <xf numFmtId="0" fontId="37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right"/>
    </xf>
    <xf numFmtId="3" fontId="0" fillId="24" borderId="12" xfId="0" applyNumberFormat="1" applyFill="1" applyBorder="1" applyAlignment="1">
      <alignment horizontal="center"/>
    </xf>
    <xf numFmtId="0" fontId="37" fillId="24" borderId="0" xfId="0" applyFont="1" applyFill="1" applyAlignment="1">
      <alignment/>
    </xf>
    <xf numFmtId="0" fontId="1" fillId="8" borderId="18" xfId="0" applyFont="1" applyFill="1" applyBorder="1" applyAlignment="1">
      <alignment horizontal="center"/>
    </xf>
    <xf numFmtId="0" fontId="0" fillId="26" borderId="11" xfId="0" applyFill="1" applyBorder="1" applyAlignment="1">
      <alignment/>
    </xf>
    <xf numFmtId="0" fontId="0" fillId="26" borderId="13" xfId="0" applyFill="1" applyBorder="1" applyAlignment="1">
      <alignment/>
    </xf>
    <xf numFmtId="0" fontId="36" fillId="26" borderId="14" xfId="0" applyFont="1" applyFill="1" applyBorder="1" applyAlignment="1">
      <alignment/>
    </xf>
    <xf numFmtId="0" fontId="29" fillId="26" borderId="20" xfId="0" applyFont="1" applyFill="1" applyBorder="1" applyAlignment="1">
      <alignment horizontal="center"/>
    </xf>
    <xf numFmtId="0" fontId="29" fillId="26" borderId="21" xfId="0" applyFont="1" applyFill="1" applyBorder="1" applyAlignment="1">
      <alignment/>
    </xf>
    <xf numFmtId="0" fontId="29" fillId="26" borderId="14" xfId="0" applyFont="1" applyFill="1" applyBorder="1" applyAlignment="1">
      <alignment horizontal="center"/>
    </xf>
    <xf numFmtId="0" fontId="29" fillId="26" borderId="20" xfId="0" applyFont="1" applyFill="1" applyBorder="1" applyAlignment="1">
      <alignment/>
    </xf>
    <xf numFmtId="0" fontId="29" fillId="26" borderId="21" xfId="0" applyFont="1" applyFill="1" applyBorder="1" applyAlignment="1">
      <alignment/>
    </xf>
    <xf numFmtId="0" fontId="1" fillId="25" borderId="21" xfId="0" applyFont="1" applyFill="1" applyBorder="1" applyAlignment="1">
      <alignment/>
    </xf>
    <xf numFmtId="0" fontId="0" fillId="25" borderId="21" xfId="0" applyFont="1" applyFill="1" applyBorder="1" applyAlignment="1">
      <alignment/>
    </xf>
    <xf numFmtId="0" fontId="29" fillId="26" borderId="12" xfId="0" applyFont="1" applyFill="1" applyBorder="1" applyAlignment="1">
      <alignment/>
    </xf>
    <xf numFmtId="0" fontId="29" fillId="26" borderId="18" xfId="0" applyFont="1" applyFill="1" applyBorder="1" applyAlignment="1">
      <alignment/>
    </xf>
    <xf numFmtId="0" fontId="36" fillId="26" borderId="19" xfId="0" applyFont="1" applyFill="1" applyBorder="1" applyAlignment="1">
      <alignment/>
    </xf>
    <xf numFmtId="0" fontId="29" fillId="26" borderId="17" xfId="0" applyFont="1" applyFill="1" applyBorder="1" applyAlignment="1">
      <alignment/>
    </xf>
    <xf numFmtId="0" fontId="29" fillId="26" borderId="0" xfId="0" applyFont="1" applyFill="1" applyBorder="1" applyAlignment="1">
      <alignment/>
    </xf>
    <xf numFmtId="0" fontId="36" fillId="26" borderId="22" xfId="0" applyFont="1" applyFill="1" applyBorder="1" applyAlignment="1">
      <alignment/>
    </xf>
    <xf numFmtId="0" fontId="29" fillId="26" borderId="15" xfId="0" applyFont="1" applyFill="1" applyBorder="1" applyAlignment="1">
      <alignment/>
    </xf>
    <xf numFmtId="0" fontId="29" fillId="26" borderId="23" xfId="0" applyFont="1" applyFill="1" applyBorder="1" applyAlignment="1">
      <alignment horizontal="center"/>
    </xf>
    <xf numFmtId="0" fontId="29" fillId="26" borderId="23" xfId="0" applyFont="1" applyFill="1" applyBorder="1" applyAlignment="1">
      <alignment/>
    </xf>
    <xf numFmtId="0" fontId="36" fillId="26" borderId="24" xfId="0" applyFont="1" applyFill="1" applyBorder="1" applyAlignment="1">
      <alignment/>
    </xf>
    <xf numFmtId="0" fontId="1" fillId="8" borderId="21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9" fontId="1" fillId="10" borderId="21" xfId="0" applyNumberFormat="1" applyFont="1" applyFill="1" applyBorder="1" applyAlignment="1" applyProtection="1">
      <alignment horizontal="center"/>
      <protection locked="0"/>
    </xf>
    <xf numFmtId="3" fontId="1" fillId="10" borderId="0" xfId="0" applyNumberFormat="1" applyFont="1" applyFill="1" applyAlignment="1">
      <alignment horizontal="center"/>
    </xf>
    <xf numFmtId="9" fontId="1" fillId="10" borderId="10" xfId="0" applyNumberFormat="1" applyFont="1" applyFill="1" applyBorder="1" applyAlignment="1" applyProtection="1">
      <alignment horizontal="center"/>
      <protection locked="0"/>
    </xf>
    <xf numFmtId="3" fontId="1" fillId="10" borderId="11" xfId="0" applyNumberFormat="1" applyFont="1" applyFill="1" applyBorder="1" applyAlignment="1">
      <alignment horizontal="center"/>
    </xf>
    <xf numFmtId="3" fontId="1" fillId="10" borderId="12" xfId="0" applyNumberFormat="1" applyFont="1" applyFill="1" applyBorder="1" applyAlignment="1">
      <alignment horizontal="center"/>
    </xf>
    <xf numFmtId="9" fontId="1" fillId="10" borderId="14" xfId="0" applyNumberFormat="1" applyFont="1" applyFill="1" applyBorder="1" applyAlignment="1" applyProtection="1">
      <alignment horizontal="center"/>
      <protection locked="0"/>
    </xf>
    <xf numFmtId="0" fontId="1" fillId="10" borderId="13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1" fillId="10" borderId="22" xfId="0" applyFont="1" applyFill="1" applyBorder="1" applyAlignment="1">
      <alignment horizontal="center"/>
    </xf>
    <xf numFmtId="9" fontId="26" fillId="10" borderId="10" xfId="0" applyNumberFormat="1" applyFont="1" applyFill="1" applyBorder="1" applyAlignment="1" applyProtection="1">
      <alignment horizontal="center"/>
      <protection locked="0"/>
    </xf>
    <xf numFmtId="9" fontId="26" fillId="10" borderId="14" xfId="0" applyNumberFormat="1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3" fontId="1" fillId="8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3" fontId="1" fillId="8" borderId="0" xfId="0" applyNumberFormat="1" applyFont="1" applyFill="1" applyBorder="1" applyAlignment="1">
      <alignment/>
    </xf>
    <xf numFmtId="3" fontId="1" fillId="8" borderId="0" xfId="0" applyNumberFormat="1" applyFont="1" applyFill="1" applyBorder="1" applyAlignment="1" applyProtection="1">
      <alignment/>
      <protection/>
    </xf>
    <xf numFmtId="0" fontId="25" fillId="24" borderId="0" xfId="0" applyFont="1" applyFill="1" applyBorder="1" applyAlignment="1">
      <alignment/>
    </xf>
    <xf numFmtId="10" fontId="25" fillId="24" borderId="0" xfId="0" applyNumberFormat="1" applyFont="1" applyFill="1" applyBorder="1" applyAlignment="1" applyProtection="1">
      <alignment horizontal="center"/>
      <protection locked="0"/>
    </xf>
    <xf numFmtId="0" fontId="26" fillId="25" borderId="0" xfId="0" applyFont="1" applyFill="1" applyBorder="1" applyAlignment="1">
      <alignment/>
    </xf>
    <xf numFmtId="0" fontId="26" fillId="25" borderId="0" xfId="0" applyNumberFormat="1" applyFont="1" applyFill="1" applyBorder="1" applyAlignment="1" applyProtection="1">
      <alignment/>
      <protection/>
    </xf>
    <xf numFmtId="0" fontId="26" fillId="25" borderId="10" xfId="0" applyFont="1" applyFill="1" applyBorder="1" applyAlignment="1">
      <alignment/>
    </xf>
    <xf numFmtId="0" fontId="25" fillId="25" borderId="10" xfId="0" applyNumberFormat="1" applyFont="1" applyFill="1" applyBorder="1" applyAlignment="1" applyProtection="1">
      <alignment/>
      <protection/>
    </xf>
    <xf numFmtId="0" fontId="25" fillId="25" borderId="10" xfId="0" applyFont="1" applyFill="1" applyBorder="1" applyAlignment="1">
      <alignment/>
    </xf>
    <xf numFmtId="0" fontId="0" fillId="25" borderId="16" xfId="0" applyFill="1" applyBorder="1" applyAlignment="1">
      <alignment/>
    </xf>
    <xf numFmtId="0" fontId="25" fillId="25" borderId="16" xfId="0" applyFont="1" applyFill="1" applyBorder="1" applyAlignment="1">
      <alignment/>
    </xf>
    <xf numFmtId="38" fontId="1" fillId="8" borderId="10" xfId="0" applyNumberFormat="1" applyFont="1" applyFill="1" applyBorder="1" applyAlignment="1">
      <alignment horizontal="center"/>
    </xf>
    <xf numFmtId="3" fontId="39" fillId="8" borderId="10" xfId="0" applyNumberFormat="1" applyFont="1" applyFill="1" applyBorder="1" applyAlignment="1" applyProtection="1">
      <alignment horizontal="center"/>
      <protection locked="0"/>
    </xf>
    <xf numFmtId="0" fontId="0" fillId="25" borderId="0" xfId="0" applyFill="1" applyBorder="1" applyAlignment="1">
      <alignment/>
    </xf>
    <xf numFmtId="0" fontId="30" fillId="24" borderId="0" xfId="0" applyNumberFormat="1" applyFont="1" applyFill="1" applyBorder="1" applyAlignment="1" applyProtection="1">
      <alignment horizontal="center"/>
      <protection locked="0"/>
    </xf>
    <xf numFmtId="0" fontId="0" fillId="25" borderId="0" xfId="0" applyNumberFormat="1" applyFont="1" applyFill="1" applyBorder="1" applyAlignment="1" applyProtection="1">
      <alignment/>
      <protection/>
    </xf>
    <xf numFmtId="3" fontId="1" fillId="8" borderId="0" xfId="0" applyNumberFormat="1" applyFont="1" applyFill="1" applyBorder="1" applyAlignment="1">
      <alignment horizontal="center"/>
    </xf>
    <xf numFmtId="3" fontId="25" fillId="24" borderId="0" xfId="0" applyNumberFormat="1" applyFont="1" applyFill="1" applyBorder="1" applyAlignment="1">
      <alignment horizontal="center"/>
    </xf>
    <xf numFmtId="0" fontId="28" fillId="24" borderId="0" xfId="0" applyFont="1" applyFill="1" applyBorder="1" applyAlignment="1">
      <alignment/>
    </xf>
    <xf numFmtId="0" fontId="26" fillId="26" borderId="11" xfId="0" applyFont="1" applyFill="1" applyBorder="1" applyAlignment="1">
      <alignment/>
    </xf>
    <xf numFmtId="3" fontId="25" fillId="26" borderId="16" xfId="0" applyNumberFormat="1" applyFont="1" applyFill="1" applyBorder="1" applyAlignment="1">
      <alignment/>
    </xf>
    <xf numFmtId="0" fontId="1" fillId="26" borderId="16" xfId="0" applyFont="1" applyFill="1" applyBorder="1" applyAlignment="1">
      <alignment horizontal="center"/>
    </xf>
    <xf numFmtId="0" fontId="25" fillId="26" borderId="16" xfId="0" applyFont="1" applyFill="1" applyBorder="1" applyAlignment="1">
      <alignment/>
    </xf>
    <xf numFmtId="0" fontId="1" fillId="26" borderId="16" xfId="0" applyFont="1" applyFill="1" applyBorder="1" applyAlignment="1">
      <alignment/>
    </xf>
    <xf numFmtId="0" fontId="1" fillId="8" borderId="0" xfId="0" applyFont="1" applyFill="1" applyAlignment="1">
      <alignment/>
    </xf>
    <xf numFmtId="0" fontId="27" fillId="24" borderId="0" xfId="0" applyFont="1" applyFill="1" applyAlignment="1">
      <alignment/>
    </xf>
    <xf numFmtId="9" fontId="7" fillId="24" borderId="0" xfId="0" applyNumberFormat="1" applyFont="1" applyFill="1" applyBorder="1" applyAlignment="1">
      <alignment horizontal="center"/>
    </xf>
    <xf numFmtId="0" fontId="26" fillId="26" borderId="0" xfId="0" applyFont="1" applyFill="1" applyBorder="1" applyAlignment="1">
      <alignment/>
    </xf>
    <xf numFmtId="0" fontId="1" fillId="26" borderId="0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ill="1" applyBorder="1" applyAlignment="1">
      <alignment/>
    </xf>
    <xf numFmtId="0" fontId="26" fillId="24" borderId="0" xfId="0" applyFont="1" applyFill="1" applyBorder="1" applyAlignment="1">
      <alignment/>
    </xf>
    <xf numFmtId="3" fontId="25" fillId="24" borderId="0" xfId="0" applyNumberFormat="1" applyFont="1" applyFill="1" applyBorder="1" applyAlignment="1">
      <alignment/>
    </xf>
    <xf numFmtId="0" fontId="1" fillId="26" borderId="0" xfId="0" applyFont="1" applyFill="1" applyAlignment="1">
      <alignment/>
    </xf>
    <xf numFmtId="0" fontId="40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5" fillId="24" borderId="0" xfId="0" applyFont="1" applyFill="1" applyAlignment="1">
      <alignment/>
    </xf>
    <xf numFmtId="0" fontId="40" fillId="24" borderId="0" xfId="0" applyFont="1" applyFill="1" applyAlignment="1">
      <alignment/>
    </xf>
    <xf numFmtId="0" fontId="41" fillId="24" borderId="0" xfId="0" applyFont="1" applyFill="1" applyAlignment="1">
      <alignment/>
    </xf>
    <xf numFmtId="0" fontId="26" fillId="24" borderId="0" xfId="0" applyFont="1" applyFill="1" applyBorder="1" applyAlignment="1">
      <alignment horizontal="center"/>
    </xf>
    <xf numFmtId="0" fontId="26" fillId="24" borderId="0" xfId="0" applyFont="1" applyFill="1" applyBorder="1" applyAlignment="1">
      <alignment/>
    </xf>
    <xf numFmtId="0" fontId="27" fillId="24" borderId="0" xfId="0" applyFont="1" applyFill="1" applyBorder="1" applyAlignment="1">
      <alignment/>
    </xf>
    <xf numFmtId="2" fontId="27" fillId="24" borderId="0" xfId="0" applyNumberFormat="1" applyFont="1" applyFill="1" applyBorder="1" applyAlignment="1">
      <alignment horizontal="center"/>
    </xf>
    <xf numFmtId="9" fontId="26" fillId="26" borderId="0" xfId="0" applyNumberFormat="1" applyFont="1" applyFill="1" applyAlignment="1">
      <alignment horizontal="center"/>
    </xf>
    <xf numFmtId="9" fontId="26" fillId="26" borderId="0" xfId="0" applyNumberFormat="1" applyFont="1" applyFill="1" applyBorder="1" applyAlignment="1">
      <alignment horizontal="center"/>
    </xf>
    <xf numFmtId="3" fontId="26" fillId="26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9" fontId="25" fillId="24" borderId="0" xfId="0" applyNumberFormat="1" applyFont="1" applyFill="1" applyBorder="1" applyAlignment="1" applyProtection="1">
      <alignment horizontal="center"/>
      <protection locked="0"/>
    </xf>
    <xf numFmtId="3" fontId="1" fillId="24" borderId="0" xfId="0" applyNumberFormat="1" applyFont="1" applyFill="1" applyAlignment="1">
      <alignment/>
    </xf>
    <xf numFmtId="3" fontId="1" fillId="24" borderId="0" xfId="0" applyNumberFormat="1" applyFont="1" applyFill="1" applyBorder="1" applyAlignment="1">
      <alignment horizontal="center"/>
    </xf>
    <xf numFmtId="3" fontId="1" fillId="1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5F5F5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culators/annuity-calculator.html" TargetMode="External" /><Relationship Id="rId2" Type="http://schemas.openxmlformats.org/officeDocument/2006/relationships/hyperlink" Target="http://www.vertex42.com/Calculators/annuity-calculator.html" TargetMode="External" /><Relationship Id="rId3" Type="http://schemas.openxmlformats.org/officeDocument/2006/relationships/hyperlink" Target="../GOOGLE%20SPREADSHEETS/Financial%20Calculators%20by%20Vertex42.com" TargetMode="External" /><Relationship Id="rId4" Type="http://schemas.openxmlformats.org/officeDocument/2006/relationships/hyperlink" Target="http://www.vertex42.com/Calculators/annuity-calculator.html" TargetMode="External" /><Relationship Id="rId5" Type="http://schemas.openxmlformats.org/officeDocument/2006/relationships/hyperlink" Target="../GOOGLE%20SPREADSHEETS/Financial%20Calculators%20by%20Vertex42.com" TargetMode="External" /><Relationship Id="rId6" Type="http://schemas.openxmlformats.org/officeDocument/2006/relationships/hyperlink" Target="http://www.vertex42.com/Calculators/annuity-calculator.html" TargetMode="External" /><Relationship Id="rId7" Type="http://schemas.openxmlformats.org/officeDocument/2006/relationships/hyperlink" Target="../GOOGLE%20SPREADSHEETS/Financial%20Calculators%20by%20Vertex42.com" TargetMode="External" /><Relationship Id="rId8" Type="http://schemas.openxmlformats.org/officeDocument/2006/relationships/hyperlink" Target="http://www.vertex42.com/Calculators/index.html" TargetMode="External" /><Relationship Id="rId9" Type="http://schemas.openxmlformats.org/officeDocument/2006/relationships/hyperlink" Target="../GOOGLE%20SPREADSHEETS/Financial%20Calculators%20by%20Vertex42.com" TargetMode="External" /><Relationship Id="rId10" Type="http://schemas.openxmlformats.org/officeDocument/2006/relationships/hyperlink" Target="http://www.vertex42.com/Calculators/annuity-calculator.html" TargetMode="External" /><Relationship Id="rId11" Type="http://schemas.openxmlformats.org/officeDocument/2006/relationships/hyperlink" Target="http://www.vertex42.com/Calculators/annuity-calculator.html" TargetMode="External" /><Relationship Id="rId12" Type="http://schemas.openxmlformats.org/officeDocument/2006/relationships/hyperlink" Target="../GOOGLE%20SPREADSHEETS/Financial%20Calculators%20by%20Vertex42.com" TargetMode="External" /><Relationship Id="rId13" Type="http://schemas.openxmlformats.org/officeDocument/2006/relationships/hyperlink" Target="http://www.vertex42.com/Calculators/index.html" TargetMode="External" /><Relationship Id="rId14" Type="http://schemas.openxmlformats.org/officeDocument/2006/relationships/hyperlink" Target="../GOOGLE%20SPREADSHEETS/Financial%20Calculators%20by%20Vertex42.com" TargetMode="External" /><Relationship Id="rId15" Type="http://schemas.openxmlformats.org/officeDocument/2006/relationships/hyperlink" Target="http://www.vertex42.com/Calculators/annuity-calculator.html" TargetMode="External" /><Relationship Id="rId16" Type="http://schemas.openxmlformats.org/officeDocument/2006/relationships/hyperlink" Target="http://www.vertex42.com/Calculators/annuity-calculator.html" TargetMode="External" /><Relationship Id="rId17" Type="http://schemas.openxmlformats.org/officeDocument/2006/relationships/hyperlink" Target="../GOOGLE%20SPREADSHEETS/Financial%20Calculators%20by%20Vertex42.com" TargetMode="External" /><Relationship Id="rId18" Type="http://schemas.openxmlformats.org/officeDocument/2006/relationships/hyperlink" Target="http://www.vertex42.com/Calculators/annuity-calculator.html" TargetMode="External" /><Relationship Id="rId19" Type="http://schemas.openxmlformats.org/officeDocument/2006/relationships/hyperlink" Target="../GOOGLE%20SPREADSHEETS/Financial%20Calculators%20by%20Vertex42.com" TargetMode="External" /><Relationship Id="rId20" Type="http://schemas.openxmlformats.org/officeDocument/2006/relationships/hyperlink" Target="http://www.vertex42.com/Calculators/annuity-calculator.html" TargetMode="External" /><Relationship Id="rId21" Type="http://schemas.openxmlformats.org/officeDocument/2006/relationships/hyperlink" Target="../GOOGLE%20SPREADSHEETS/Financial%20Calculators%20by%20Vertex42.com" TargetMode="External" /><Relationship Id="rId22" Type="http://schemas.openxmlformats.org/officeDocument/2006/relationships/hyperlink" Target="http://www.vertex42.com/Calculators/annuity-calculator.html" TargetMode="External" /><Relationship Id="rId23" Type="http://schemas.openxmlformats.org/officeDocument/2006/relationships/hyperlink" Target="../GOOGLE%20SPREADSHEETS/Financial%20Calculators%20by%20Vertex42.com" TargetMode="External" /><Relationship Id="rId24" Type="http://schemas.openxmlformats.org/officeDocument/2006/relationships/hyperlink" Target="http://www.vertex42.com/Calculators/annuity-calculator.html" TargetMode="External" /><Relationship Id="rId25" Type="http://schemas.openxmlformats.org/officeDocument/2006/relationships/hyperlink" Target="../GOOGLE%20SPREADSHEETS/Financial%20Calculators%20by%20Vertex42.com" TargetMode="External" /><Relationship Id="rId26" Type="http://schemas.openxmlformats.org/officeDocument/2006/relationships/hyperlink" Target="http://www.vertex42.com/Calculators/annuity-calculator.html" TargetMode="External" /><Relationship Id="rId27" Type="http://schemas.openxmlformats.org/officeDocument/2006/relationships/hyperlink" Target="../GOOGLE%20SPREADSHEETS/Financial%20Calculators%20by%20Vertex42.com" TargetMode="External" /><Relationship Id="rId28" Type="http://schemas.openxmlformats.org/officeDocument/2006/relationships/hyperlink" Target="http://www.vertex42.com/Calculators/annuity-calculator.html" TargetMode="External" /><Relationship Id="rId29" Type="http://schemas.openxmlformats.org/officeDocument/2006/relationships/hyperlink" Target="../GOOGLE%20SPREADSHEETS/Financial%20Calculators%20by%20Vertex42.com" TargetMode="External" /><Relationship Id="rId30" Type="http://schemas.openxmlformats.org/officeDocument/2006/relationships/hyperlink" Target="http://www.vertex42.com/Calculators/annuity-calculator.html" TargetMode="External" /><Relationship Id="rId31" Type="http://schemas.openxmlformats.org/officeDocument/2006/relationships/hyperlink" Target="../GOOGLE%20SPREADSHEETS/Financial%20Calculators%20by%20Vertex42.com" TargetMode="External" /><Relationship Id="rId32" Type="http://schemas.openxmlformats.org/officeDocument/2006/relationships/hyperlink" Target="http://www.vertex42.com/Calculators/annuity-calculator.html" TargetMode="External" /><Relationship Id="rId33" Type="http://schemas.openxmlformats.org/officeDocument/2006/relationships/hyperlink" Target="../GOOGLE%20SPREADSHEETS/Financial%20Calculators%20by%20Vertex42.com" TargetMode="External" /><Relationship Id="rId34" Type="http://schemas.openxmlformats.org/officeDocument/2006/relationships/hyperlink" Target="http://www.vertex42.com/Calculators/annuity-calculator.html" TargetMode="External" /><Relationship Id="rId35" Type="http://schemas.openxmlformats.org/officeDocument/2006/relationships/hyperlink" Target="../GOOGLE%20SPREADSHEETS/Financial%20Calculators%20by%20Vertex42.com" TargetMode="External" /><Relationship Id="rId36" Type="http://schemas.openxmlformats.org/officeDocument/2006/relationships/hyperlink" Target="http://www.vertex42.com/Calculators/annuity-calculator.html" TargetMode="External" /><Relationship Id="rId37" Type="http://schemas.openxmlformats.org/officeDocument/2006/relationships/hyperlink" Target="../GOOGLE%20SPREADSHEETS/Financial%20Calculators%20by%20Vertex42.com" TargetMode="External" /><Relationship Id="rId38" Type="http://schemas.openxmlformats.org/officeDocument/2006/relationships/hyperlink" Target="http://www.vertex42.com/Calculators/annuity-calculator.html" TargetMode="External" /><Relationship Id="rId39" Type="http://schemas.openxmlformats.org/officeDocument/2006/relationships/hyperlink" Target="../GOOGLE%20SPREADSHEETS/Financial%20Calculators%20by%20Vertex42.com" TargetMode="External" /><Relationship Id="rId40" Type="http://schemas.openxmlformats.org/officeDocument/2006/relationships/hyperlink" Target="http://www.vertex42.com/Calculators/annuity-calculator.html" TargetMode="External" /><Relationship Id="rId41" Type="http://schemas.openxmlformats.org/officeDocument/2006/relationships/hyperlink" Target="../GOOGLE%20SPREADSHEETS/Financial%20Calculators%20by%20Vertex42.com" TargetMode="External" /><Relationship Id="rId42" Type="http://schemas.openxmlformats.org/officeDocument/2006/relationships/hyperlink" Target="../GOOGLE%20SPREADSHEETS/Financial%20Calculators%20by%20Vertex42.com" TargetMode="External" /><Relationship Id="rId43" Type="http://schemas.openxmlformats.org/officeDocument/2006/relationships/hyperlink" Target="../GOOGLE%20SPREADSHEETS/Financial%20Calculators%20by%20Vertex42.com" TargetMode="External" /><Relationship Id="rId44" Type="http://schemas.openxmlformats.org/officeDocument/2006/relationships/hyperlink" Target="http://www.vertex42.com/Calculators/index.html" TargetMode="External" /><Relationship Id="rId45" Type="http://schemas.openxmlformats.org/officeDocument/2006/relationships/hyperlink" Target="../GOOGLE%20SPREADSHEETS/Financial%20Calculators%20by%20Vertex42.com" TargetMode="External" /><Relationship Id="rId46" Type="http://schemas.openxmlformats.org/officeDocument/2006/relationships/hyperlink" Target="http://www.vertex42.com/Calculators/annuity-calculator.html" TargetMode="External" /><Relationship Id="rId47" Type="http://schemas.openxmlformats.org/officeDocument/2006/relationships/hyperlink" Target="http://www.vertex42.com/Calculators/annuity-calculator.html" TargetMode="External" /><Relationship Id="rId48" Type="http://schemas.openxmlformats.org/officeDocument/2006/relationships/hyperlink" Target="../GOOGLE%20SPREADSHEETS/Financial%20Calculators%20by%20Vertex42.com" TargetMode="External" /><Relationship Id="rId49" Type="http://schemas.openxmlformats.org/officeDocument/2006/relationships/hyperlink" Target="http://www.vertex42.com/Calculators/annuity-calculator.html" TargetMode="External" /><Relationship Id="rId50" Type="http://schemas.openxmlformats.org/officeDocument/2006/relationships/hyperlink" Target="../GOOGLE%20SPREADSHEETS/Financial%20Calculators%20by%20Vertex42.com" TargetMode="External" /><Relationship Id="rId51" Type="http://schemas.openxmlformats.org/officeDocument/2006/relationships/hyperlink" Target="http://www.vertex42.com/Calculators/annuity-calculator.html" TargetMode="External" /><Relationship Id="rId52" Type="http://schemas.openxmlformats.org/officeDocument/2006/relationships/hyperlink" Target="../GOOGLE%20SPREADSHEETS/Financial%20Calculators%20by%20Vertex42.com" TargetMode="External" /><Relationship Id="rId53" Type="http://schemas.openxmlformats.org/officeDocument/2006/relationships/hyperlink" Target="http://www.vertex42.com/Calculators/annuity-calculator.html" TargetMode="External" /><Relationship Id="rId54" Type="http://schemas.openxmlformats.org/officeDocument/2006/relationships/hyperlink" Target="../GOOGLE%20SPREADSHEETS/Financial%20Calculators%20by%20Vertex42.com" TargetMode="External" /><Relationship Id="rId55" Type="http://schemas.openxmlformats.org/officeDocument/2006/relationships/hyperlink" Target="http://www.vertex42.com/Calculators/annuity-calculator.html" TargetMode="External" /><Relationship Id="rId56" Type="http://schemas.openxmlformats.org/officeDocument/2006/relationships/hyperlink" Target="../GOOGLE%20SPREADSHEETS/Financial%20Calculators%20by%20Vertex42.com" TargetMode="External" /><Relationship Id="rId57" Type="http://schemas.openxmlformats.org/officeDocument/2006/relationships/hyperlink" Target="http://www.vertex42.com/Calculators/annuity-calculator.html" TargetMode="External" /><Relationship Id="rId58" Type="http://schemas.openxmlformats.org/officeDocument/2006/relationships/hyperlink" Target="../GOOGLE%20SPREADSHEETS/Financial%20Calculators%20by%20Vertex42.com" TargetMode="External" /><Relationship Id="rId59" Type="http://schemas.openxmlformats.org/officeDocument/2006/relationships/hyperlink" Target="http://www.vertex42.com/Calculators/annuity-calculator.html" TargetMode="External" /><Relationship Id="rId60" Type="http://schemas.openxmlformats.org/officeDocument/2006/relationships/hyperlink" Target="../GOOGLE%20SPREADSHEETS/Financial%20Calculators%20by%20Vertex42.com" TargetMode="External" /><Relationship Id="rId61" Type="http://schemas.openxmlformats.org/officeDocument/2006/relationships/hyperlink" Target="http://www.vertex42.com/Calculators/annuity-calculator.html" TargetMode="External" /><Relationship Id="rId62" Type="http://schemas.openxmlformats.org/officeDocument/2006/relationships/hyperlink" Target="../GOOGLE%20SPREADSHEETS/Financial%20Calculators%20by%20Vertex42.com" TargetMode="External" /><Relationship Id="rId6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U447"/>
  <sheetViews>
    <sheetView tabSelected="1" workbookViewId="0" topLeftCell="A1">
      <selection activeCell="B75" sqref="B75"/>
    </sheetView>
  </sheetViews>
  <sheetFormatPr defaultColWidth="9.140625" defaultRowHeight="12.75"/>
  <cols>
    <col min="1" max="1" width="57.28125" style="0" customWidth="1"/>
    <col min="2" max="2" width="12.00390625" style="0" customWidth="1"/>
    <col min="3" max="3" width="1.57421875" style="0" customWidth="1"/>
    <col min="4" max="4" width="12.7109375" style="0" customWidth="1"/>
    <col min="5" max="5" width="1.57421875" style="0" customWidth="1"/>
    <col min="6" max="6" width="12.421875" style="0" customWidth="1"/>
    <col min="7" max="7" width="1.57421875" style="0" customWidth="1"/>
    <col min="8" max="8" width="10.57421875" style="0" bestFit="1" customWidth="1"/>
    <col min="9" max="9" width="9.00390625" style="0" bestFit="1" customWidth="1"/>
    <col min="10" max="10" width="3.28125" style="0" customWidth="1"/>
    <col min="11" max="11" width="3.57421875" style="0" customWidth="1"/>
    <col min="12" max="12" width="20.8515625" style="0" bestFit="1" customWidth="1"/>
    <col min="13" max="13" width="6.140625" style="0" bestFit="1" customWidth="1"/>
    <col min="14" max="14" width="18.00390625" style="0" bestFit="1" customWidth="1"/>
    <col min="15" max="15" width="4.8515625" style="0" bestFit="1" customWidth="1"/>
    <col min="16" max="16" width="10.140625" style="0" bestFit="1" customWidth="1"/>
    <col min="17" max="17" width="10.7109375" style="0" bestFit="1" customWidth="1"/>
    <col min="18" max="18" width="3.7109375" style="0" bestFit="1" customWidth="1"/>
    <col min="19" max="19" width="9.7109375" style="0" bestFit="1" customWidth="1"/>
  </cols>
  <sheetData>
    <row r="1" spans="1:21" ht="12.75">
      <c r="A1" s="6" t="s">
        <v>0</v>
      </c>
      <c r="B1" s="3"/>
      <c r="C1" s="10"/>
      <c r="D1" s="10"/>
      <c r="E1" s="10"/>
      <c r="F1" s="10"/>
      <c r="G1" s="10"/>
      <c r="H1" s="10"/>
      <c r="I1" s="10"/>
      <c r="J1" s="26"/>
      <c r="K1" s="50"/>
      <c r="L1" s="26"/>
      <c r="M1" s="50"/>
      <c r="N1" s="50"/>
      <c r="O1" s="50"/>
      <c r="P1" s="26"/>
      <c r="Q1" s="10"/>
      <c r="R1" s="10"/>
      <c r="S1" s="10"/>
      <c r="T1" s="10"/>
      <c r="U1" s="10"/>
    </row>
    <row r="2" spans="1:21" ht="20.25">
      <c r="A2" s="10"/>
      <c r="B2" s="10"/>
      <c r="C2" s="10"/>
      <c r="D2" s="10"/>
      <c r="E2" s="10"/>
      <c r="F2" s="122" t="s">
        <v>98</v>
      </c>
      <c r="G2" s="10"/>
      <c r="H2" s="10"/>
      <c r="I2" s="10"/>
      <c r="J2" s="26"/>
      <c r="K2" s="50"/>
      <c r="L2" s="26"/>
      <c r="M2" s="50"/>
      <c r="N2" s="26"/>
      <c r="O2" s="26"/>
      <c r="P2" s="26"/>
      <c r="Q2" s="10"/>
      <c r="R2" s="10"/>
      <c r="S2" s="10"/>
      <c r="T2" s="10"/>
      <c r="U2" s="10"/>
    </row>
    <row r="3" spans="1:21" ht="12.75">
      <c r="A3" s="10"/>
      <c r="B3" s="20" t="s">
        <v>15</v>
      </c>
      <c r="C3" s="21"/>
      <c r="D3" s="20" t="s">
        <v>15</v>
      </c>
      <c r="E3" s="21"/>
      <c r="F3" s="20" t="s">
        <v>18</v>
      </c>
      <c r="G3" s="21"/>
      <c r="H3" s="20" t="s">
        <v>18</v>
      </c>
      <c r="I3" s="21"/>
      <c r="J3" s="50"/>
      <c r="K3" s="26"/>
      <c r="L3" s="26"/>
      <c r="M3" s="26"/>
      <c r="N3" s="26"/>
      <c r="O3" s="26"/>
      <c r="P3" s="26"/>
      <c r="Q3" s="10"/>
      <c r="R3" s="10"/>
      <c r="S3" s="10"/>
      <c r="T3" s="10"/>
      <c r="U3" s="10"/>
    </row>
    <row r="4" spans="1:21" ht="12.75">
      <c r="A4" s="7"/>
      <c r="B4" s="20" t="s">
        <v>16</v>
      </c>
      <c r="C4" s="21"/>
      <c r="D4" s="20" t="s">
        <v>17</v>
      </c>
      <c r="E4" s="21"/>
      <c r="F4" s="20" t="s">
        <v>16</v>
      </c>
      <c r="G4" s="21"/>
      <c r="H4" s="20" t="s">
        <v>17</v>
      </c>
      <c r="I4" s="21"/>
      <c r="J4" s="26"/>
      <c r="K4" s="42"/>
      <c r="L4" s="26"/>
      <c r="M4" s="26"/>
      <c r="N4" s="26"/>
      <c r="O4" s="62"/>
      <c r="P4" s="26"/>
      <c r="Q4" s="10"/>
      <c r="R4" s="10"/>
      <c r="S4" s="10"/>
      <c r="T4" s="10"/>
      <c r="U4" s="10"/>
    </row>
    <row r="5" spans="1:21" ht="12.75">
      <c r="A5" s="43" t="s">
        <v>1</v>
      </c>
      <c r="B5" s="4">
        <v>16</v>
      </c>
      <c r="C5" s="21"/>
      <c r="D5" s="4">
        <v>25</v>
      </c>
      <c r="E5" s="21"/>
      <c r="F5" s="4">
        <v>18</v>
      </c>
      <c r="G5" s="21"/>
      <c r="H5" s="4">
        <v>27</v>
      </c>
      <c r="I5" s="21"/>
      <c r="J5" s="26"/>
      <c r="K5" s="42"/>
      <c r="L5" s="26"/>
      <c r="M5" s="26"/>
      <c r="N5" s="26"/>
      <c r="O5" s="62"/>
      <c r="P5" s="26"/>
      <c r="Q5" s="10"/>
      <c r="R5" s="10"/>
      <c r="S5" s="10"/>
      <c r="T5" s="10"/>
      <c r="U5" s="10"/>
    </row>
    <row r="6" spans="1:21" ht="12.75">
      <c r="A6" s="43" t="s">
        <v>2</v>
      </c>
      <c r="B6" s="8">
        <v>500000</v>
      </c>
      <c r="C6" s="21"/>
      <c r="D6" s="8">
        <v>1000000</v>
      </c>
      <c r="E6" s="21"/>
      <c r="F6" s="8">
        <v>1000000</v>
      </c>
      <c r="G6" s="21"/>
      <c r="H6" s="8">
        <v>1000000</v>
      </c>
      <c r="I6" s="21"/>
      <c r="J6" s="26"/>
      <c r="K6" s="42"/>
      <c r="L6" s="26"/>
      <c r="M6" s="26"/>
      <c r="N6" s="26"/>
      <c r="O6" s="62"/>
      <c r="P6" s="26"/>
      <c r="Q6" s="10"/>
      <c r="R6" s="10"/>
      <c r="S6" s="10"/>
      <c r="T6" s="10"/>
      <c r="U6" s="10"/>
    </row>
    <row r="7" spans="1:21" ht="12.75">
      <c r="A7" s="43" t="s">
        <v>3</v>
      </c>
      <c r="B7" s="9">
        <v>0.1</v>
      </c>
      <c r="C7" s="21"/>
      <c r="D7" s="9">
        <v>0.1</v>
      </c>
      <c r="E7" s="21"/>
      <c r="F7" s="9">
        <v>0.1</v>
      </c>
      <c r="G7" s="21"/>
      <c r="H7" s="9">
        <v>0.1</v>
      </c>
      <c r="I7" s="21"/>
      <c r="J7" s="26"/>
      <c r="K7" s="42"/>
      <c r="L7" s="26"/>
      <c r="M7" s="26"/>
      <c r="N7" s="26"/>
      <c r="O7" s="62"/>
      <c r="P7" s="26"/>
      <c r="Q7" s="10"/>
      <c r="R7" s="10"/>
      <c r="S7" s="10"/>
      <c r="T7" s="10"/>
      <c r="U7" s="10"/>
    </row>
    <row r="8" spans="1:21" ht="12.75">
      <c r="A8" s="43" t="s">
        <v>4</v>
      </c>
      <c r="B8" s="14">
        <f>B6*(1+B7)^B5</f>
        <v>2297486.4931786107</v>
      </c>
      <c r="C8" s="22"/>
      <c r="D8" s="14">
        <f>D6*(1+D7)^D5</f>
        <v>10834705.943388391</v>
      </c>
      <c r="E8" s="22"/>
      <c r="F8" s="14">
        <f>F6*(1+F7)^F5</f>
        <v>5559917.313492238</v>
      </c>
      <c r="G8" s="22"/>
      <c r="H8" s="14">
        <f>H6*(1+H7)^H5</f>
        <v>13109994.191499956</v>
      </c>
      <c r="I8" s="22"/>
      <c r="J8" s="26"/>
      <c r="K8" s="42"/>
      <c r="L8" s="26"/>
      <c r="M8" s="26"/>
      <c r="N8" s="26"/>
      <c r="O8" s="62"/>
      <c r="P8" s="26"/>
      <c r="Q8" s="10"/>
      <c r="R8" s="10"/>
      <c r="S8" s="10"/>
      <c r="T8" s="10"/>
      <c r="U8" s="10"/>
    </row>
    <row r="9" spans="1:21" ht="12.75">
      <c r="A9" s="43" t="s">
        <v>5</v>
      </c>
      <c r="B9" s="15">
        <v>25000</v>
      </c>
      <c r="C9" s="22"/>
      <c r="D9" s="15">
        <v>100000</v>
      </c>
      <c r="E9" s="22"/>
      <c r="F9" s="15">
        <v>100000</v>
      </c>
      <c r="G9" s="22"/>
      <c r="H9" s="15">
        <v>100000</v>
      </c>
      <c r="I9" s="22"/>
      <c r="J9" s="26"/>
      <c r="K9" s="42"/>
      <c r="L9" s="26"/>
      <c r="M9" s="26"/>
      <c r="N9" s="26"/>
      <c r="O9" s="62"/>
      <c r="P9" s="26"/>
      <c r="Q9" s="10"/>
      <c r="R9" s="10"/>
      <c r="S9" s="10"/>
      <c r="T9" s="10"/>
      <c r="U9" s="10"/>
    </row>
    <row r="10" spans="1:21" ht="12.75">
      <c r="A10" s="43" t="s">
        <v>6</v>
      </c>
      <c r="B10" s="13">
        <v>0.08</v>
      </c>
      <c r="C10" s="22"/>
      <c r="D10" s="13">
        <v>0.08</v>
      </c>
      <c r="E10" s="22"/>
      <c r="F10" s="13">
        <v>0.08</v>
      </c>
      <c r="G10" s="22"/>
      <c r="H10" s="13">
        <v>0.08</v>
      </c>
      <c r="I10" s="22"/>
      <c r="J10" s="50"/>
      <c r="K10" s="42"/>
      <c r="L10" s="50"/>
      <c r="M10" s="26"/>
      <c r="N10" s="26"/>
      <c r="O10" s="62"/>
      <c r="P10" s="26"/>
      <c r="Q10" s="10"/>
      <c r="R10" s="10"/>
      <c r="S10" s="10"/>
      <c r="T10" s="10"/>
      <c r="U10" s="10"/>
    </row>
    <row r="11" spans="1:21" ht="12.75">
      <c r="A11" s="43" t="s">
        <v>7</v>
      </c>
      <c r="B11" s="14">
        <f>B9*(1+B10)^B5</f>
        <v>85648.56608335333</v>
      </c>
      <c r="C11" s="22"/>
      <c r="D11" s="14">
        <f>D9*(1+D10)^D5</f>
        <v>684847.5196219325</v>
      </c>
      <c r="E11" s="22"/>
      <c r="F11" s="14">
        <f>F9*(1+F10)^F5</f>
        <v>399601.94991849334</v>
      </c>
      <c r="G11" s="22"/>
      <c r="H11" s="14">
        <f>H9*(1+H10)^H5</f>
        <v>798806.146887022</v>
      </c>
      <c r="I11" s="22"/>
      <c r="J11" s="26"/>
      <c r="K11" s="26"/>
      <c r="L11" s="10"/>
      <c r="M11" s="26"/>
      <c r="N11" s="26"/>
      <c r="O11" s="26"/>
      <c r="P11" s="26"/>
      <c r="Q11" s="10"/>
      <c r="R11" s="10"/>
      <c r="S11" s="10"/>
      <c r="T11" s="10"/>
      <c r="U11" s="10"/>
    </row>
    <row r="12" spans="1:21" ht="12.75">
      <c r="A12" s="43" t="s">
        <v>10</v>
      </c>
      <c r="B12" s="24"/>
      <c r="C12" s="22"/>
      <c r="D12" s="24"/>
      <c r="E12" s="22"/>
      <c r="F12" s="24"/>
      <c r="G12" s="22"/>
      <c r="H12" s="24"/>
      <c r="I12" s="22"/>
      <c r="J12" s="26"/>
      <c r="K12" s="26"/>
      <c r="L12" s="10"/>
      <c r="M12" s="26"/>
      <c r="N12" s="26"/>
      <c r="O12" s="26"/>
      <c r="P12" s="26"/>
      <c r="Q12" s="10"/>
      <c r="R12" s="10"/>
      <c r="S12" s="10"/>
      <c r="T12" s="10"/>
      <c r="U12" s="10"/>
    </row>
    <row r="13" spans="1:21" ht="12.75">
      <c r="A13" s="43" t="s">
        <v>9</v>
      </c>
      <c r="B13" s="13">
        <v>0.08</v>
      </c>
      <c r="C13" s="22"/>
      <c r="D13" s="13">
        <v>0.08</v>
      </c>
      <c r="E13" s="22"/>
      <c r="F13" s="13">
        <v>0.08</v>
      </c>
      <c r="G13" s="22"/>
      <c r="H13" s="13">
        <v>0.08</v>
      </c>
      <c r="I13" s="22"/>
      <c r="J13" s="50"/>
      <c r="K13" s="26"/>
      <c r="L13" s="10"/>
      <c r="M13" s="26"/>
      <c r="N13" s="26"/>
      <c r="O13" s="26"/>
      <c r="P13" s="26"/>
      <c r="Q13" s="10"/>
      <c r="R13" s="10"/>
      <c r="S13" s="10"/>
      <c r="T13" s="10"/>
      <c r="U13" s="10"/>
    </row>
    <row r="14" spans="1:21" ht="12.75">
      <c r="A14" s="43" t="s">
        <v>19</v>
      </c>
      <c r="B14" s="23">
        <f>(B8-B11)/(1+B13)^B5</f>
        <v>645614.406709008</v>
      </c>
      <c r="C14" s="22"/>
      <c r="D14" s="23">
        <f>(D8-D11)/(1+D13)^D5</f>
        <v>1482061.0622010648</v>
      </c>
      <c r="E14" s="22"/>
      <c r="F14" s="23">
        <f>(F8-F11)/(1+F13)^F5</f>
        <v>1291363.9096671804</v>
      </c>
      <c r="G14" s="22"/>
      <c r="H14" s="23">
        <f>(H8-H11)/(1+H13)^H5</f>
        <v>1541198.4613025456</v>
      </c>
      <c r="I14" s="48" t="s">
        <v>41</v>
      </c>
      <c r="J14" s="26"/>
      <c r="K14" s="10"/>
      <c r="L14" s="80">
        <f>SUM(B14:H14)</f>
        <v>4960237.839879799</v>
      </c>
      <c r="M14" s="26"/>
      <c r="N14" s="26"/>
      <c r="O14" s="26"/>
      <c r="P14" s="63"/>
      <c r="Q14" s="10"/>
      <c r="R14" s="10"/>
      <c r="S14" s="10"/>
      <c r="T14" s="10"/>
      <c r="U14" s="10"/>
    </row>
    <row r="15" spans="1:21" ht="12.75">
      <c r="A15" s="123"/>
      <c r="B15" s="124"/>
      <c r="C15" s="22"/>
      <c r="D15" s="124"/>
      <c r="E15" s="22"/>
      <c r="F15" s="124"/>
      <c r="G15" s="22"/>
      <c r="H15" s="124"/>
      <c r="I15" s="81"/>
      <c r="J15" s="26"/>
      <c r="K15" s="10"/>
      <c r="L15" s="80"/>
      <c r="M15" s="26"/>
      <c r="N15" s="26"/>
      <c r="O15" s="26"/>
      <c r="P15" s="63"/>
      <c r="Q15" s="10"/>
      <c r="R15" s="10"/>
      <c r="S15" s="10"/>
      <c r="T15" s="10"/>
      <c r="U15" s="10"/>
    </row>
    <row r="16" spans="1:21" ht="20.25">
      <c r="A16" s="12" t="s">
        <v>8</v>
      </c>
      <c r="B16" s="125" t="s">
        <v>99</v>
      </c>
      <c r="C16" s="22"/>
      <c r="D16" s="16"/>
      <c r="E16" s="22"/>
      <c r="F16" s="10"/>
      <c r="G16" s="22"/>
      <c r="H16" s="16"/>
      <c r="I16" s="22"/>
      <c r="J16" s="26"/>
      <c r="K16" s="42"/>
      <c r="L16" s="26"/>
      <c r="M16" s="22"/>
      <c r="N16" s="22"/>
      <c r="O16" s="26"/>
      <c r="P16" s="63"/>
      <c r="Q16" s="10"/>
      <c r="R16" s="10"/>
      <c r="S16" s="10"/>
      <c r="T16" s="10"/>
      <c r="U16" s="10"/>
    </row>
    <row r="17" spans="1:21" ht="12.75">
      <c r="A17" s="5" t="s">
        <v>72</v>
      </c>
      <c r="B17" s="5"/>
      <c r="C17" s="5"/>
      <c r="D17" s="5"/>
      <c r="E17" s="5"/>
      <c r="F17" s="5"/>
      <c r="G17" s="5"/>
      <c r="H17" s="5"/>
      <c r="I17" s="5"/>
      <c r="J17" s="26"/>
      <c r="K17" s="10"/>
      <c r="L17" s="10"/>
      <c r="M17" s="22"/>
      <c r="N17" s="22"/>
      <c r="O17" s="26"/>
      <c r="P17" s="63"/>
      <c r="Q17" s="10"/>
      <c r="R17" s="10"/>
      <c r="S17" s="10"/>
      <c r="T17" s="10"/>
      <c r="U17" s="10"/>
    </row>
    <row r="18" spans="1:21" ht="12.75">
      <c r="A18" s="5" t="s">
        <v>20</v>
      </c>
      <c r="B18" s="5"/>
      <c r="C18" s="5"/>
      <c r="D18" s="5"/>
      <c r="E18" s="5"/>
      <c r="F18" s="5"/>
      <c r="G18" s="5"/>
      <c r="H18" s="5"/>
      <c r="I18" s="5"/>
      <c r="J18" s="51"/>
      <c r="K18" s="10"/>
      <c r="L18" s="10"/>
      <c r="M18" s="51"/>
      <c r="N18" s="51"/>
      <c r="O18" s="51"/>
      <c r="P18" s="64"/>
      <c r="Q18" s="65"/>
      <c r="R18" s="51"/>
      <c r="S18" s="51"/>
      <c r="T18" s="10"/>
      <c r="U18" s="10"/>
    </row>
    <row r="19" spans="1:21" ht="12.75">
      <c r="A19" s="72" t="s">
        <v>21</v>
      </c>
      <c r="B19" s="31" t="s">
        <v>25</v>
      </c>
      <c r="C19" s="11"/>
      <c r="D19" s="31" t="s">
        <v>27</v>
      </c>
      <c r="E19" s="11"/>
      <c r="F19" s="31" t="s">
        <v>28</v>
      </c>
      <c r="G19" s="11"/>
      <c r="H19" s="31" t="s">
        <v>29</v>
      </c>
      <c r="I19" s="11"/>
      <c r="J19" s="51"/>
      <c r="K19" s="10"/>
      <c r="L19" s="10"/>
      <c r="M19" s="51"/>
      <c r="N19" s="51"/>
      <c r="O19" s="51"/>
      <c r="P19" s="64"/>
      <c r="Q19" s="65"/>
      <c r="R19" s="31"/>
      <c r="S19" s="31"/>
      <c r="T19" s="10"/>
      <c r="U19" s="10"/>
    </row>
    <row r="20" spans="1:21" ht="12.75">
      <c r="A20" s="44" t="s">
        <v>11</v>
      </c>
      <c r="B20" s="33">
        <v>1000000</v>
      </c>
      <c r="C20" s="10"/>
      <c r="D20" s="33">
        <v>1000000</v>
      </c>
      <c r="E20" s="10"/>
      <c r="F20" s="28">
        <v>0</v>
      </c>
      <c r="G20" s="10"/>
      <c r="H20" s="33">
        <v>0</v>
      </c>
      <c r="I20" s="10"/>
      <c r="J20" s="51"/>
      <c r="K20" s="51"/>
      <c r="L20" s="10"/>
      <c r="M20" s="10"/>
      <c r="N20" s="10"/>
      <c r="O20" s="10"/>
      <c r="P20" s="64"/>
      <c r="Q20" s="65"/>
      <c r="R20" s="52"/>
      <c r="S20" s="52"/>
      <c r="T20" s="10"/>
      <c r="U20" s="10"/>
    </row>
    <row r="21" spans="1:21" ht="12.75">
      <c r="A21" s="45" t="s">
        <v>12</v>
      </c>
      <c r="B21" s="34">
        <v>10</v>
      </c>
      <c r="C21" s="10"/>
      <c r="D21" s="34">
        <v>10</v>
      </c>
      <c r="E21" s="10"/>
      <c r="F21" s="17">
        <v>10</v>
      </c>
      <c r="G21" s="10"/>
      <c r="H21" s="34">
        <v>10</v>
      </c>
      <c r="I21" s="10"/>
      <c r="J21" s="31"/>
      <c r="K21" s="31"/>
      <c r="L21" s="10"/>
      <c r="M21" s="10"/>
      <c r="N21" s="10"/>
      <c r="O21" s="10"/>
      <c r="P21" s="66"/>
      <c r="Q21" s="65"/>
      <c r="R21" s="52"/>
      <c r="S21" s="52"/>
      <c r="T21" s="10"/>
      <c r="U21" s="10"/>
    </row>
    <row r="22" spans="1:21" ht="12.75">
      <c r="A22" s="45" t="s">
        <v>13</v>
      </c>
      <c r="B22" s="33">
        <v>12</v>
      </c>
      <c r="C22" s="26"/>
      <c r="D22" s="33">
        <v>12</v>
      </c>
      <c r="E22" s="26"/>
      <c r="F22" s="28">
        <v>12</v>
      </c>
      <c r="G22" s="26"/>
      <c r="H22" s="33">
        <v>12</v>
      </c>
      <c r="I22" s="26"/>
      <c r="J22" s="52"/>
      <c r="K22" s="52"/>
      <c r="L22" s="10"/>
      <c r="M22" s="10"/>
      <c r="N22" s="10"/>
      <c r="O22" s="10"/>
      <c r="P22" s="64"/>
      <c r="Q22" s="67"/>
      <c r="R22" s="52"/>
      <c r="S22" s="52"/>
      <c r="T22" s="10"/>
      <c r="U22" s="10"/>
    </row>
    <row r="23" spans="1:21" ht="12.75">
      <c r="A23" s="45" t="s">
        <v>14</v>
      </c>
      <c r="B23" s="35">
        <v>0.09</v>
      </c>
      <c r="C23" s="10"/>
      <c r="D23" s="35">
        <v>0.09</v>
      </c>
      <c r="E23" s="26"/>
      <c r="F23" s="27">
        <v>0.09</v>
      </c>
      <c r="G23" s="26"/>
      <c r="H23" s="35">
        <v>0.09</v>
      </c>
      <c r="I23" s="26"/>
      <c r="J23" s="52"/>
      <c r="K23" s="52"/>
      <c r="L23" s="10"/>
      <c r="M23" s="10"/>
      <c r="N23" s="10"/>
      <c r="O23" s="10"/>
      <c r="P23" s="64"/>
      <c r="Q23" s="67"/>
      <c r="R23" s="52"/>
      <c r="S23" s="52"/>
      <c r="T23" s="10"/>
      <c r="U23" s="10"/>
    </row>
    <row r="24" spans="1:21" ht="12.75">
      <c r="A24" s="45" t="s">
        <v>22</v>
      </c>
      <c r="B24" s="36">
        <f>PMT(B23/B22,B21*B22,-B20)</f>
        <v>12667.57737502486</v>
      </c>
      <c r="C24" s="10"/>
      <c r="D24" s="36">
        <f>PMT(D23/D22,D21*D22,-D20)</f>
        <v>12667.57737502486</v>
      </c>
      <c r="E24" s="26"/>
      <c r="F24" s="29">
        <f>PMT(F23/F22,F21*F22,-F20)</f>
        <v>0</v>
      </c>
      <c r="G24" s="26"/>
      <c r="H24" s="36">
        <f>PMT(H23/H22,H21*H22,-H20)</f>
        <v>0</v>
      </c>
      <c r="I24" s="26"/>
      <c r="J24" s="52"/>
      <c r="K24" s="52"/>
      <c r="L24" s="10"/>
      <c r="M24" s="10"/>
      <c r="N24" s="10"/>
      <c r="O24" s="10"/>
      <c r="P24" s="66"/>
      <c r="Q24" s="68"/>
      <c r="R24" s="52"/>
      <c r="S24" s="52"/>
      <c r="T24" s="10"/>
      <c r="U24" s="10"/>
    </row>
    <row r="25" spans="1:21" ht="12.75">
      <c r="A25" s="45" t="s">
        <v>23</v>
      </c>
      <c r="B25" s="37">
        <f>36</f>
        <v>36</v>
      </c>
      <c r="C25" s="10"/>
      <c r="D25" s="37">
        <f>36</f>
        <v>36</v>
      </c>
      <c r="E25" s="26"/>
      <c r="F25" s="30">
        <f>36</f>
        <v>36</v>
      </c>
      <c r="G25" s="26"/>
      <c r="H25" s="37">
        <f>36</f>
        <v>36</v>
      </c>
      <c r="I25" s="26"/>
      <c r="J25" s="53"/>
      <c r="K25" s="52"/>
      <c r="L25" s="10"/>
      <c r="M25" s="10"/>
      <c r="N25" s="10"/>
      <c r="O25" s="10"/>
      <c r="P25" s="50"/>
      <c r="Q25" s="68"/>
      <c r="R25" s="52"/>
      <c r="S25" s="52"/>
      <c r="T25" s="10"/>
      <c r="U25" s="10"/>
    </row>
    <row r="26" spans="1:21" s="1" customFormat="1" ht="12.75">
      <c r="A26" s="45" t="s">
        <v>24</v>
      </c>
      <c r="B26" s="32">
        <f>IPMT(B23/B22,B25+1,B21*B22,-B20)/(B23/B22)</f>
        <v>787340.1552460724</v>
      </c>
      <c r="C26" s="10"/>
      <c r="D26" s="32">
        <f>IPMT(D23/D22,D25+1,D21*D22,-D20)/(D23/D22)</f>
        <v>787340.1552460724</v>
      </c>
      <c r="E26" s="26"/>
      <c r="F26" s="23">
        <f>IPMT(F23/F22,F25+1,F21*F22,-F20)/(F23/F22)</f>
        <v>0</v>
      </c>
      <c r="G26" s="26"/>
      <c r="H26" s="32">
        <f>IPMT(H23/H22,H25+1,H21*H22,-H20)/(H23/H22)</f>
        <v>0</v>
      </c>
      <c r="I26" s="26"/>
      <c r="J26" s="52"/>
      <c r="K26" s="52"/>
      <c r="L26" s="10"/>
      <c r="M26" s="10"/>
      <c r="N26" s="10"/>
      <c r="O26" s="10"/>
      <c r="P26" s="64"/>
      <c r="Q26" s="65"/>
      <c r="R26" s="52"/>
      <c r="S26" s="52"/>
      <c r="T26" s="10"/>
      <c r="U26" s="10"/>
    </row>
    <row r="27" spans="1:21" s="1" customFormat="1" ht="12.75">
      <c r="A27" s="45" t="s">
        <v>26</v>
      </c>
      <c r="B27" s="35">
        <v>0.03</v>
      </c>
      <c r="C27" s="10"/>
      <c r="D27" s="35">
        <v>0.03</v>
      </c>
      <c r="E27" s="26"/>
      <c r="F27" s="27">
        <v>0.03</v>
      </c>
      <c r="G27" s="26"/>
      <c r="H27" s="35">
        <v>0.03</v>
      </c>
      <c r="I27" s="26"/>
      <c r="J27" s="52"/>
      <c r="K27" s="52"/>
      <c r="L27" s="10"/>
      <c r="M27" s="10"/>
      <c r="N27" s="10"/>
      <c r="O27" s="10"/>
      <c r="P27" s="66"/>
      <c r="Q27" s="69"/>
      <c r="R27" s="52"/>
      <c r="S27" s="52"/>
      <c r="T27" s="10"/>
      <c r="U27" s="10"/>
    </row>
    <row r="28" spans="1:21" s="1" customFormat="1" ht="12.75">
      <c r="A28" s="5" t="s">
        <v>30</v>
      </c>
      <c r="B28" s="26"/>
      <c r="C28" s="26"/>
      <c r="D28" s="26"/>
      <c r="E28" s="26"/>
      <c r="F28" s="26"/>
      <c r="G28" s="26"/>
      <c r="H28" s="26"/>
      <c r="I28" s="26"/>
      <c r="J28" s="52"/>
      <c r="K28" s="52"/>
      <c r="L28" s="10"/>
      <c r="M28" s="10"/>
      <c r="N28" s="10"/>
      <c r="O28" s="10"/>
      <c r="P28" s="66"/>
      <c r="Q28" s="70"/>
      <c r="R28" s="52"/>
      <c r="S28" s="52"/>
      <c r="T28" s="10"/>
      <c r="U28" s="10"/>
    </row>
    <row r="29" spans="1:21" s="1" customFormat="1" ht="12.75">
      <c r="A29" s="38" t="s">
        <v>57</v>
      </c>
      <c r="B29" s="23">
        <f>B26*(1+B27)</f>
        <v>810960.3599034547</v>
      </c>
      <c r="C29" s="42"/>
      <c r="D29" s="32">
        <f>D26*(1+D27)</f>
        <v>810960.3599034547</v>
      </c>
      <c r="E29" s="42"/>
      <c r="F29" s="32">
        <f>F26*(1+F27)</f>
        <v>0</v>
      </c>
      <c r="G29" s="42"/>
      <c r="H29" s="32">
        <f>H26*(1+H27)</f>
        <v>0</v>
      </c>
      <c r="I29" s="48" t="s">
        <v>41</v>
      </c>
      <c r="J29" s="52"/>
      <c r="K29" s="10"/>
      <c r="L29" s="80">
        <f>SUM(B29:H29)</f>
        <v>1621920.7198069093</v>
      </c>
      <c r="M29" s="10"/>
      <c r="N29" s="10"/>
      <c r="O29" s="10"/>
      <c r="P29" s="66"/>
      <c r="Q29" s="70"/>
      <c r="R29" s="52"/>
      <c r="S29" s="52"/>
      <c r="T29" s="10"/>
      <c r="U29" s="10"/>
    </row>
    <row r="30" spans="1:21" s="1" customFormat="1" ht="12.75">
      <c r="A30" s="38" t="s">
        <v>58</v>
      </c>
      <c r="B30" s="82">
        <v>500000</v>
      </c>
      <c r="C30" s="42"/>
      <c r="D30" s="42"/>
      <c r="E30" s="42"/>
      <c r="F30" s="42"/>
      <c r="G30" s="42"/>
      <c r="H30" s="42"/>
      <c r="I30" s="48" t="s">
        <v>41</v>
      </c>
      <c r="J30" s="52"/>
      <c r="K30" s="10"/>
      <c r="L30" s="80">
        <f>B30</f>
        <v>500000</v>
      </c>
      <c r="M30" s="10"/>
      <c r="N30" s="10"/>
      <c r="O30" s="10"/>
      <c r="P30" s="66"/>
      <c r="Q30" s="70"/>
      <c r="R30" s="52"/>
      <c r="S30" s="52"/>
      <c r="T30" s="10"/>
      <c r="U30" s="10"/>
    </row>
    <row r="31" spans="1:21" s="1" customFormat="1" ht="12.75">
      <c r="A31" s="10"/>
      <c r="B31" s="10"/>
      <c r="C31" s="10"/>
      <c r="D31" s="26"/>
      <c r="E31" s="26"/>
      <c r="F31" s="26"/>
      <c r="G31" s="26"/>
      <c r="H31" s="26"/>
      <c r="I31" s="26"/>
      <c r="J31" s="52"/>
      <c r="K31" s="52"/>
      <c r="L31" s="10"/>
      <c r="M31" s="10"/>
      <c r="N31" s="10"/>
      <c r="O31" s="10"/>
      <c r="P31" s="66"/>
      <c r="Q31" s="67"/>
      <c r="R31" s="52"/>
      <c r="S31" s="52"/>
      <c r="T31" s="10"/>
      <c r="U31" s="10"/>
    </row>
    <row r="32" spans="1:21" s="1" customFormat="1" ht="20.25">
      <c r="A32" s="10"/>
      <c r="B32" s="10"/>
      <c r="C32" s="10"/>
      <c r="D32" s="10"/>
      <c r="E32" s="125" t="s">
        <v>100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s="1" customFormat="1" ht="12.75">
      <c r="A33" s="5" t="s">
        <v>73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s="1" customFormat="1" ht="12.75">
      <c r="A34" s="129"/>
      <c r="B34" s="132" t="s">
        <v>61</v>
      </c>
      <c r="C34" s="137" t="s">
        <v>62</v>
      </c>
      <c r="D34" s="138"/>
      <c r="E34" s="138"/>
      <c r="F34" s="138"/>
      <c r="G34" s="138"/>
      <c r="H34" s="139"/>
      <c r="I34" s="85"/>
      <c r="J34" s="85"/>
      <c r="K34" s="85"/>
      <c r="L34" s="85"/>
      <c r="M34" s="85"/>
      <c r="N34" s="85"/>
      <c r="O34" s="85"/>
      <c r="P34" s="86"/>
      <c r="Q34" s="87"/>
      <c r="R34" s="88"/>
      <c r="S34" s="88"/>
      <c r="T34" s="84"/>
      <c r="U34" s="84"/>
    </row>
    <row r="35" spans="1:21" s="1" customFormat="1" ht="12.75">
      <c r="A35" s="130" t="s">
        <v>59</v>
      </c>
      <c r="B35" s="133" t="s">
        <v>60</v>
      </c>
      <c r="C35" s="140" t="s">
        <v>63</v>
      </c>
      <c r="D35" s="141"/>
      <c r="E35" s="141"/>
      <c r="F35" s="141"/>
      <c r="G35" s="141"/>
      <c r="H35" s="142"/>
      <c r="I35" s="85"/>
      <c r="J35" s="85"/>
      <c r="K35" s="85"/>
      <c r="L35" s="85"/>
      <c r="M35" s="85"/>
      <c r="N35" s="85"/>
      <c r="O35" s="85"/>
      <c r="P35" s="86"/>
      <c r="Q35" s="87"/>
      <c r="R35" s="88"/>
      <c r="S35" s="88"/>
      <c r="T35" s="84"/>
      <c r="U35" s="84"/>
    </row>
    <row r="36" spans="1:21" s="1" customFormat="1" ht="12.75">
      <c r="A36" s="131"/>
      <c r="B36" s="134"/>
      <c r="C36" s="143"/>
      <c r="D36" s="144" t="s">
        <v>64</v>
      </c>
      <c r="E36" s="145"/>
      <c r="F36" s="145" t="s">
        <v>65</v>
      </c>
      <c r="G36" s="145"/>
      <c r="H36" s="146"/>
      <c r="I36" s="85"/>
      <c r="J36" s="85"/>
      <c r="K36" s="85"/>
      <c r="L36" s="85"/>
      <c r="M36" s="85"/>
      <c r="N36" s="85"/>
      <c r="O36" s="85"/>
      <c r="P36" s="86"/>
      <c r="Q36" s="48" t="s">
        <v>45</v>
      </c>
      <c r="R36" s="88"/>
      <c r="S36" s="48" t="s">
        <v>45</v>
      </c>
      <c r="T36" s="84"/>
      <c r="U36" s="84"/>
    </row>
    <row r="37" spans="1:21" s="1" customFormat="1" ht="15.75">
      <c r="A37" s="18" t="s">
        <v>31</v>
      </c>
      <c r="B37" s="77">
        <v>30000</v>
      </c>
      <c r="C37" s="81"/>
      <c r="D37" s="150">
        <v>0.25</v>
      </c>
      <c r="E37" s="10"/>
      <c r="F37" s="147">
        <f aca="true" t="shared" si="0" ref="F37:F43">B37*(1-D37)</f>
        <v>22500</v>
      </c>
      <c r="G37" s="135" t="s">
        <v>66</v>
      </c>
      <c r="H37" s="136"/>
      <c r="I37" s="89"/>
      <c r="J37" s="89"/>
      <c r="K37" s="156">
        <v>15</v>
      </c>
      <c r="L37" s="54" t="s">
        <v>38</v>
      </c>
      <c r="M37" s="159">
        <v>0.1</v>
      </c>
      <c r="N37" s="18" t="s">
        <v>43</v>
      </c>
      <c r="O37" s="159">
        <v>0.04</v>
      </c>
      <c r="P37" s="18" t="s">
        <v>37</v>
      </c>
      <c r="Q37" s="56">
        <f>PV((1+O37)/(1+M37)-1,K37,-F37*12,,1)</f>
        <v>6175155.296702437</v>
      </c>
      <c r="R37" s="57" t="s">
        <v>42</v>
      </c>
      <c r="S37" s="59">
        <f>PV((1+O37)/(1)-1,K37,-F37*12,,1)</f>
        <v>3122043.1909528086</v>
      </c>
      <c r="T37" s="58" t="s">
        <v>39</v>
      </c>
      <c r="U37" s="115"/>
    </row>
    <row r="38" spans="1:21" s="1" customFormat="1" ht="15.75">
      <c r="A38" s="49" t="s">
        <v>32</v>
      </c>
      <c r="B38" s="151">
        <v>10000</v>
      </c>
      <c r="C38" s="81"/>
      <c r="D38" s="152">
        <v>0.25</v>
      </c>
      <c r="E38" s="10"/>
      <c r="F38" s="148">
        <f t="shared" si="0"/>
        <v>7500</v>
      </c>
      <c r="G38" s="18" t="s">
        <v>66</v>
      </c>
      <c r="H38" s="89"/>
      <c r="I38" s="89"/>
      <c r="J38" s="89"/>
      <c r="K38" s="156">
        <v>25</v>
      </c>
      <c r="L38" s="54" t="s">
        <v>38</v>
      </c>
      <c r="M38" s="159">
        <v>0</v>
      </c>
      <c r="N38" s="18" t="s">
        <v>43</v>
      </c>
      <c r="O38" s="159">
        <v>0.04</v>
      </c>
      <c r="P38" s="18" t="s">
        <v>37</v>
      </c>
      <c r="Q38" s="56">
        <f>PV((1+O38)/(1+M38)-1,K38,-F38*12,,1)</f>
        <v>1462226.6827257236</v>
      </c>
      <c r="R38" s="57" t="s">
        <v>42</v>
      </c>
      <c r="S38" s="59">
        <f>PV((1+O38)/(1)-1,K38,-F38*12,,1)</f>
        <v>1462226.6827257236</v>
      </c>
      <c r="T38" s="58" t="s">
        <v>39</v>
      </c>
      <c r="U38" s="115"/>
    </row>
    <row r="39" spans="1:21" s="1" customFormat="1" ht="15.75">
      <c r="A39" s="18" t="s">
        <v>33</v>
      </c>
      <c r="B39" s="153">
        <v>5000</v>
      </c>
      <c r="C39" s="5"/>
      <c r="D39" s="152">
        <v>0.1</v>
      </c>
      <c r="E39" s="41"/>
      <c r="F39" s="148">
        <f t="shared" si="0"/>
        <v>4500</v>
      </c>
      <c r="G39" s="18" t="s">
        <v>66</v>
      </c>
      <c r="H39" s="89"/>
      <c r="I39" s="89"/>
      <c r="J39" s="89"/>
      <c r="K39" s="156">
        <v>12</v>
      </c>
      <c r="L39" s="54" t="s">
        <v>38</v>
      </c>
      <c r="M39" s="159">
        <v>0</v>
      </c>
      <c r="N39" s="18" t="s">
        <v>43</v>
      </c>
      <c r="O39" s="159">
        <v>0.04</v>
      </c>
      <c r="P39" s="18" t="s">
        <v>37</v>
      </c>
      <c r="Q39" s="56">
        <f>PV((1+O39)/(1+M39)-1,K39,-F39*12,,1)</f>
        <v>527065.7423895882</v>
      </c>
      <c r="R39" s="57" t="s">
        <v>42</v>
      </c>
      <c r="S39" s="59">
        <f>PV((1+O39)/(1)-1,K39,-F39*12,,1)</f>
        <v>527065.7423895882</v>
      </c>
      <c r="T39" s="58" t="s">
        <v>39</v>
      </c>
      <c r="U39" s="115"/>
    </row>
    <row r="40" spans="1:21" s="1" customFormat="1" ht="15.75">
      <c r="A40" s="18" t="s">
        <v>34</v>
      </c>
      <c r="B40" s="153">
        <v>5000</v>
      </c>
      <c r="C40" s="5"/>
      <c r="D40" s="152">
        <v>0.1</v>
      </c>
      <c r="E40" s="41"/>
      <c r="F40" s="148">
        <f t="shared" si="0"/>
        <v>4500</v>
      </c>
      <c r="G40" s="18" t="s">
        <v>66</v>
      </c>
      <c r="H40" s="89"/>
      <c r="I40" s="89"/>
      <c r="J40" s="89"/>
      <c r="K40" s="156">
        <v>15</v>
      </c>
      <c r="L40" s="54" t="s">
        <v>38</v>
      </c>
      <c r="M40" s="159">
        <v>0</v>
      </c>
      <c r="N40" s="18" t="s">
        <v>43</v>
      </c>
      <c r="O40" s="159">
        <v>0.04</v>
      </c>
      <c r="P40" s="18" t="s">
        <v>37</v>
      </c>
      <c r="Q40" s="56">
        <f>PV((1+O40)/(1+M40)-1,K40,-F40*12,,1)</f>
        <v>624408.6381905617</v>
      </c>
      <c r="R40" s="57" t="s">
        <v>42</v>
      </c>
      <c r="S40" s="59">
        <f>PV((1+O40)/(1)-1,K40,-F40*12,,1)</f>
        <v>624408.6381905617</v>
      </c>
      <c r="T40" s="60" t="s">
        <v>39</v>
      </c>
      <c r="U40" s="115"/>
    </row>
    <row r="41" spans="1:21" s="1" customFormat="1" ht="15.75">
      <c r="A41" s="18" t="s">
        <v>70</v>
      </c>
      <c r="B41" s="77">
        <v>10000</v>
      </c>
      <c r="C41" s="5"/>
      <c r="D41" s="152">
        <v>0</v>
      </c>
      <c r="E41" s="41"/>
      <c r="F41" s="148">
        <f t="shared" si="0"/>
        <v>10000</v>
      </c>
      <c r="G41" s="18" t="s">
        <v>66</v>
      </c>
      <c r="H41" s="89"/>
      <c r="I41" s="89"/>
      <c r="J41" s="89"/>
      <c r="K41" s="157">
        <v>15</v>
      </c>
      <c r="L41" s="55" t="s">
        <v>38</v>
      </c>
      <c r="M41" s="159">
        <v>0.1</v>
      </c>
      <c r="N41" s="18" t="s">
        <v>43</v>
      </c>
      <c r="O41" s="159">
        <v>0.04</v>
      </c>
      <c r="P41" s="18" t="s">
        <v>37</v>
      </c>
      <c r="Q41" s="56">
        <f>PV((1+O41)/(1+M41)-1,K41,-F41*12,,1)</f>
        <v>2744513.465201083</v>
      </c>
      <c r="R41" s="57" t="s">
        <v>42</v>
      </c>
      <c r="S41" s="59">
        <f>PV((1+O41)/(1)-1,K41,-F41*12,,1)</f>
        <v>1387574.7515345817</v>
      </c>
      <c r="T41" s="58" t="s">
        <v>39</v>
      </c>
      <c r="U41" s="115"/>
    </row>
    <row r="42" spans="1:21" s="1" customFormat="1" ht="15.75">
      <c r="A42" s="18" t="s">
        <v>35</v>
      </c>
      <c r="B42" s="153">
        <v>100000</v>
      </c>
      <c r="C42" s="5"/>
      <c r="D42" s="152">
        <v>0</v>
      </c>
      <c r="E42" s="41"/>
      <c r="F42" s="148">
        <f t="shared" si="0"/>
        <v>100000</v>
      </c>
      <c r="G42" s="18" t="s">
        <v>66</v>
      </c>
      <c r="H42" s="89"/>
      <c r="I42" s="89"/>
      <c r="J42" s="89"/>
      <c r="K42" s="156">
        <v>12</v>
      </c>
      <c r="L42" s="54" t="s">
        <v>38</v>
      </c>
      <c r="M42" s="159">
        <v>0.1</v>
      </c>
      <c r="N42" s="18" t="s">
        <v>43</v>
      </c>
      <c r="O42" s="159">
        <v>0.04</v>
      </c>
      <c r="P42" s="18" t="s">
        <v>37</v>
      </c>
      <c r="Q42" s="56">
        <f>PV((1+O42)/(1+M42)-1,K42,-F42,,1)</f>
        <v>1664438.714325038</v>
      </c>
      <c r="R42" s="57" t="s">
        <v>42</v>
      </c>
      <c r="S42" s="59">
        <f>PV((1+O42)/(1)-1,K42,-F42,,1)</f>
        <v>976047.6710918299</v>
      </c>
      <c r="T42" s="58" t="s">
        <v>39</v>
      </c>
      <c r="U42" s="115"/>
    </row>
    <row r="43" spans="1:21" s="1" customFormat="1" ht="15.75">
      <c r="A43" s="49" t="s">
        <v>36</v>
      </c>
      <c r="B43" s="154">
        <v>100000</v>
      </c>
      <c r="C43" s="5"/>
      <c r="D43" s="155">
        <v>0</v>
      </c>
      <c r="E43" s="41"/>
      <c r="F43" s="149">
        <f t="shared" si="0"/>
        <v>100000</v>
      </c>
      <c r="G43" s="49" t="s">
        <v>66</v>
      </c>
      <c r="H43" s="92"/>
      <c r="I43" s="92"/>
      <c r="J43" s="92"/>
      <c r="K43" s="158">
        <v>15</v>
      </c>
      <c r="L43" s="93" t="s">
        <v>38</v>
      </c>
      <c r="M43" s="160">
        <v>0.1</v>
      </c>
      <c r="N43" s="49" t="s">
        <v>43</v>
      </c>
      <c r="O43" s="160">
        <v>0.04</v>
      </c>
      <c r="P43" s="49" t="s">
        <v>37</v>
      </c>
      <c r="Q43" s="94">
        <f>PV((1+O43)/(1+M43)-1,K43,-F43,,1)</f>
        <v>2287094.554334236</v>
      </c>
      <c r="R43" s="95" t="s">
        <v>42</v>
      </c>
      <c r="S43" s="96">
        <f>PV((1+O43)/(1)-1,K43,-F43,,1)</f>
        <v>1156312.2929454846</v>
      </c>
      <c r="T43" s="97" t="s">
        <v>39</v>
      </c>
      <c r="U43" s="115"/>
    </row>
    <row r="44" spans="1:21" s="1" customFormat="1" ht="16.5">
      <c r="A44" s="113" t="s">
        <v>44</v>
      </c>
      <c r="B44" s="114"/>
      <c r="C44" s="101"/>
      <c r="D44" s="102"/>
      <c r="E44" s="101"/>
      <c r="F44" s="101"/>
      <c r="G44" s="101"/>
      <c r="H44" s="101"/>
      <c r="I44" s="101"/>
      <c r="J44" s="103"/>
      <c r="K44" s="103"/>
      <c r="L44" s="103"/>
      <c r="M44" s="103"/>
      <c r="N44" s="103"/>
      <c r="O44" s="103"/>
      <c r="P44" s="90" t="s">
        <v>41</v>
      </c>
      <c r="Q44" s="98">
        <f>SUM(Q37:Q43)</f>
        <v>15484903.09386867</v>
      </c>
      <c r="R44" s="91" t="s">
        <v>42</v>
      </c>
      <c r="S44" s="98">
        <f>SUM(S37:S43)</f>
        <v>9255678.96983058</v>
      </c>
      <c r="T44" s="99" t="s">
        <v>39</v>
      </c>
      <c r="U44" s="100"/>
    </row>
    <row r="45" spans="1:21" s="1" customFormat="1" ht="16.5">
      <c r="A45" s="104" t="s">
        <v>67</v>
      </c>
      <c r="B45" s="116"/>
      <c r="C45" s="106"/>
      <c r="D45" s="107"/>
      <c r="E45" s="106"/>
      <c r="F45" s="106"/>
      <c r="G45" s="106"/>
      <c r="H45" s="106"/>
      <c r="I45" s="106"/>
      <c r="J45" s="108"/>
      <c r="K45" s="108"/>
      <c r="L45" s="127"/>
      <c r="M45" s="103"/>
      <c r="N45" s="128"/>
      <c r="O45" s="108"/>
      <c r="P45" s="117"/>
      <c r="Q45" s="118"/>
      <c r="R45" s="119"/>
      <c r="S45" s="118"/>
      <c r="T45" s="120"/>
      <c r="U45" s="121"/>
    </row>
    <row r="46" spans="1:21" s="1" customFormat="1" ht="12.75">
      <c r="A46" s="117" t="s">
        <v>68</v>
      </c>
      <c r="B46" s="105"/>
      <c r="C46" s="106"/>
      <c r="D46" s="107"/>
      <c r="E46" s="106"/>
      <c r="F46" s="126">
        <f>B37*D37+B38*D38+B39*D39+B40*D40+B41*D41+B42*D42+B43*D43</f>
        <v>11000</v>
      </c>
      <c r="G46" s="117" t="s">
        <v>69</v>
      </c>
      <c r="H46" s="106"/>
      <c r="I46" s="106"/>
      <c r="J46" s="108"/>
      <c r="K46" s="108"/>
      <c r="L46" s="127"/>
      <c r="M46" s="103"/>
      <c r="N46" s="128"/>
      <c r="O46" s="109"/>
      <c r="P46" s="108"/>
      <c r="Q46" s="110"/>
      <c r="R46" s="110"/>
      <c r="S46" s="111"/>
      <c r="T46" s="108"/>
      <c r="U46" s="112"/>
    </row>
    <row r="47" spans="1:21" ht="16.5" customHeight="1">
      <c r="A47" s="5"/>
      <c r="B47" s="74"/>
      <c r="C47" s="25"/>
      <c r="D47" s="40"/>
      <c r="E47" s="41"/>
      <c r="F47" s="71" t="s">
        <v>40</v>
      </c>
      <c r="G47" s="41"/>
      <c r="H47" s="41"/>
      <c r="I47" s="41"/>
      <c r="J47" s="10"/>
      <c r="K47" s="10"/>
      <c r="L47" s="10"/>
      <c r="M47" s="10"/>
      <c r="N47" s="10"/>
      <c r="O47" s="10"/>
      <c r="P47" s="26"/>
      <c r="Q47" s="10"/>
      <c r="R47" s="10"/>
      <c r="S47" s="10"/>
      <c r="T47" s="26"/>
      <c r="U47" s="10"/>
    </row>
    <row r="48" spans="1:21" ht="15">
      <c r="A48" s="48" t="s">
        <v>71</v>
      </c>
      <c r="B48" s="189">
        <f>B43+B42+B41*12+B40*12+B39*12+B38*12+B37*12</f>
        <v>920000</v>
      </c>
      <c r="C48" s="48" t="s">
        <v>47</v>
      </c>
      <c r="D48" s="48"/>
      <c r="E48" s="48"/>
      <c r="F48" s="48"/>
      <c r="G48" s="48"/>
      <c r="H48" s="48"/>
      <c r="I48" s="48"/>
      <c r="J48" s="48"/>
      <c r="K48" s="48"/>
      <c r="L48" s="83"/>
      <c r="M48" s="61">
        <v>0.08</v>
      </c>
      <c r="N48" s="48" t="s">
        <v>46</v>
      </c>
      <c r="O48" s="161"/>
      <c r="P48" s="73">
        <f>B48/M48</f>
        <v>11500000</v>
      </c>
      <c r="Q48" s="10"/>
      <c r="R48" s="10"/>
      <c r="S48" s="10"/>
      <c r="T48" s="26"/>
      <c r="U48" s="10"/>
    </row>
    <row r="49" spans="1:21" ht="1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211"/>
      <c r="M49" s="212"/>
      <c r="N49" s="81"/>
      <c r="O49" s="10"/>
      <c r="P49" s="213"/>
      <c r="Q49" s="10"/>
      <c r="R49" s="10"/>
      <c r="S49" s="10"/>
      <c r="T49" s="26"/>
      <c r="U49" s="10"/>
    </row>
    <row r="50" spans="1:21" ht="20.25">
      <c r="A50" s="10"/>
      <c r="B50" s="10"/>
      <c r="C50" s="10"/>
      <c r="D50" s="10"/>
      <c r="E50" s="75" t="s">
        <v>48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12.75">
      <c r="A51" s="76" t="s">
        <v>49</v>
      </c>
      <c r="B51" s="77">
        <v>500000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ht="12.75">
      <c r="A52" s="76" t="s">
        <v>50</v>
      </c>
      <c r="B52" s="77">
        <v>2500000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ht="15.75">
      <c r="A53" s="18" t="s">
        <v>51</v>
      </c>
      <c r="B53" s="78">
        <v>500000</v>
      </c>
      <c r="C53" s="190" t="s">
        <v>55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ht="12.75">
      <c r="A54" s="18" t="s">
        <v>52</v>
      </c>
      <c r="B54" s="78">
        <v>500000</v>
      </c>
      <c r="C54" s="10"/>
      <c r="D54" s="39"/>
      <c r="E54" s="26"/>
      <c r="F54" s="26"/>
      <c r="G54" s="26"/>
      <c r="H54" s="26"/>
      <c r="I54" s="26"/>
      <c r="J54" s="26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 ht="15.75">
      <c r="A55" s="49" t="s">
        <v>53</v>
      </c>
      <c r="B55" s="79">
        <v>500000</v>
      </c>
      <c r="C55" s="10"/>
      <c r="D55" s="19" t="s">
        <v>54</v>
      </c>
      <c r="E55" s="26"/>
      <c r="F55" s="26"/>
      <c r="G55" s="26"/>
      <c r="H55" s="26"/>
      <c r="I55" s="26"/>
      <c r="J55" s="26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 ht="12.75">
      <c r="A56" s="18" t="s">
        <v>74</v>
      </c>
      <c r="B56" s="162">
        <f>SUM(B51:B55)</f>
        <v>4500000</v>
      </c>
      <c r="C56" s="10"/>
      <c r="D56" s="46"/>
      <c r="E56" s="26"/>
      <c r="F56" s="26"/>
      <c r="G56" s="26"/>
      <c r="H56" s="26"/>
      <c r="I56" s="26"/>
      <c r="J56" s="26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ht="12.75">
      <c r="A57" s="163"/>
      <c r="B57" s="164"/>
      <c r="C57" s="10"/>
      <c r="D57" s="46"/>
      <c r="E57" s="26"/>
      <c r="F57" s="26"/>
      <c r="G57" s="26"/>
      <c r="H57" s="26"/>
      <c r="I57" s="26"/>
      <c r="J57" s="26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ht="20.25">
      <c r="A58" s="26"/>
      <c r="B58" s="26"/>
      <c r="C58" s="26"/>
      <c r="D58" s="39"/>
      <c r="E58" s="75" t="s">
        <v>56</v>
      </c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10"/>
    </row>
    <row r="59" spans="1:21" ht="15.75">
      <c r="A59" s="169" t="s">
        <v>83</v>
      </c>
      <c r="B59" s="165">
        <f>L14</f>
        <v>4960237.839879799</v>
      </c>
      <c r="C59" s="47"/>
      <c r="D59" s="47"/>
      <c r="E59" s="47"/>
      <c r="F59" s="47"/>
      <c r="G59" s="47"/>
      <c r="H59" s="47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10"/>
    </row>
    <row r="60" spans="1:2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42"/>
      <c r="L60" s="26"/>
      <c r="M60" s="26"/>
      <c r="N60" s="26"/>
      <c r="O60" s="62"/>
      <c r="P60" s="26"/>
      <c r="Q60" s="26"/>
      <c r="R60" s="26"/>
      <c r="S60" s="26"/>
      <c r="T60" s="26"/>
      <c r="U60" s="10"/>
    </row>
    <row r="61" spans="1:21" ht="15.75">
      <c r="A61" s="170" t="s">
        <v>84</v>
      </c>
      <c r="B61" s="166">
        <f>L29+L30</f>
        <v>2121920.7198069096</v>
      </c>
      <c r="C61" s="26"/>
      <c r="D61" s="26"/>
      <c r="E61" s="26"/>
      <c r="F61" s="26"/>
      <c r="G61" s="26"/>
      <c r="H61" s="26"/>
      <c r="I61" s="26"/>
      <c r="J61" s="50"/>
      <c r="K61" s="42"/>
      <c r="L61" s="26"/>
      <c r="M61" s="26"/>
      <c r="N61" s="26"/>
      <c r="O61" s="62"/>
      <c r="P61" s="26"/>
      <c r="Q61" s="26"/>
      <c r="R61" s="26"/>
      <c r="S61" s="26"/>
      <c r="T61" s="26"/>
      <c r="U61" s="10"/>
    </row>
    <row r="62" spans="1:21" ht="15">
      <c r="A62" s="167"/>
      <c r="B62" s="168"/>
      <c r="C62" s="26"/>
      <c r="D62" s="39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10"/>
      <c r="U62" s="10"/>
    </row>
    <row r="63" spans="1:21" ht="16.5">
      <c r="A63" s="171" t="s">
        <v>85</v>
      </c>
      <c r="B63" s="177">
        <f>Q44</f>
        <v>15484903.09386867</v>
      </c>
      <c r="C63" s="18" t="s">
        <v>75</v>
      </c>
      <c r="D63" s="172"/>
      <c r="E63" s="173"/>
      <c r="F63" s="174"/>
      <c r="G63" s="174"/>
      <c r="H63" s="174"/>
      <c r="I63" s="174"/>
      <c r="J63" s="175"/>
      <c r="K63" s="175"/>
      <c r="L63" s="176">
        <f>S44</f>
        <v>9255678.96983058</v>
      </c>
      <c r="M63" s="18" t="s">
        <v>76</v>
      </c>
      <c r="N63" s="161"/>
      <c r="O63" s="173"/>
      <c r="P63" s="173"/>
      <c r="Q63" s="178"/>
      <c r="R63" s="178"/>
      <c r="S63" s="178"/>
      <c r="T63" s="10"/>
      <c r="U63" s="10"/>
    </row>
    <row r="64" spans="1:21" ht="20.25">
      <c r="A64" s="167"/>
      <c r="B64" s="179"/>
      <c r="C64" s="26"/>
      <c r="D64" s="39"/>
      <c r="E64" s="75" t="s">
        <v>42</v>
      </c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10"/>
      <c r="U64" s="10"/>
    </row>
    <row r="65" spans="1:21" ht="15.75">
      <c r="A65" s="171" t="s">
        <v>77</v>
      </c>
      <c r="B65" s="161"/>
      <c r="C65" s="178"/>
      <c r="D65" s="180"/>
      <c r="E65" s="161"/>
      <c r="F65" s="178"/>
      <c r="G65" s="178"/>
      <c r="H65" s="178"/>
      <c r="I65" s="178"/>
      <c r="J65" s="178"/>
      <c r="K65" s="178"/>
      <c r="L65" s="178"/>
      <c r="M65" s="178"/>
      <c r="N65" s="181">
        <f>P48</f>
        <v>11500000</v>
      </c>
      <c r="O65" s="26"/>
      <c r="P65" s="26"/>
      <c r="Q65" s="26"/>
      <c r="R65" s="26"/>
      <c r="S65" s="26"/>
      <c r="T65" s="10"/>
      <c r="U65" s="10"/>
    </row>
    <row r="66" spans="1:21" ht="15.75">
      <c r="A66" s="196"/>
      <c r="B66" s="10"/>
      <c r="C66" s="26"/>
      <c r="D66" s="39"/>
      <c r="E66" s="10"/>
      <c r="F66" s="26"/>
      <c r="G66" s="26"/>
      <c r="H66" s="26"/>
      <c r="I66" s="26"/>
      <c r="J66" s="26"/>
      <c r="K66" s="26"/>
      <c r="L66" s="26"/>
      <c r="M66" s="26"/>
      <c r="N66" s="214"/>
      <c r="O66" s="26"/>
      <c r="P66" s="26"/>
      <c r="Q66" s="26"/>
      <c r="R66" s="26"/>
      <c r="S66" s="26"/>
      <c r="T66" s="10"/>
      <c r="U66" s="10"/>
    </row>
    <row r="67" spans="1:21" ht="15.75">
      <c r="A67" s="169" t="s">
        <v>97</v>
      </c>
      <c r="B67" s="215">
        <v>500000</v>
      </c>
      <c r="C67" s="26"/>
      <c r="D67" s="39"/>
      <c r="E67" s="10"/>
      <c r="F67" s="26"/>
      <c r="G67" s="26"/>
      <c r="H67" s="26"/>
      <c r="I67" s="26"/>
      <c r="J67" s="26"/>
      <c r="K67" s="26"/>
      <c r="L67" s="26"/>
      <c r="M67" s="26"/>
      <c r="N67" s="214"/>
      <c r="O67" s="26"/>
      <c r="P67" s="26"/>
      <c r="Q67" s="26"/>
      <c r="R67" s="26"/>
      <c r="S67" s="26"/>
      <c r="T67" s="10"/>
      <c r="U67" s="10"/>
    </row>
    <row r="68" spans="1:21" ht="15.75">
      <c r="A68" s="167"/>
      <c r="B68" s="182"/>
      <c r="C68" s="26"/>
      <c r="D68" s="39"/>
      <c r="E68" s="183" t="s">
        <v>78</v>
      </c>
      <c r="F68" s="26"/>
      <c r="G68" s="26"/>
      <c r="H68" s="26"/>
      <c r="I68" s="26"/>
      <c r="J68" s="26"/>
      <c r="K68" s="26"/>
      <c r="L68" s="26"/>
      <c r="M68" s="26"/>
      <c r="N68" s="10"/>
      <c r="O68" s="26"/>
      <c r="P68" s="26"/>
      <c r="Q68" s="26"/>
      <c r="R68" s="26"/>
      <c r="S68" s="26"/>
      <c r="T68" s="10"/>
      <c r="U68" s="10"/>
    </row>
    <row r="69" spans="1:21" ht="15.75">
      <c r="A69" s="184" t="s">
        <v>79</v>
      </c>
      <c r="B69" s="103"/>
      <c r="C69" s="103"/>
      <c r="D69" s="103"/>
      <c r="E69" s="103"/>
      <c r="F69" s="185">
        <f>B59+B61+B63-B56+B67</f>
        <v>18567061.65355538</v>
      </c>
      <c r="G69" s="103"/>
      <c r="H69" s="186" t="s">
        <v>42</v>
      </c>
      <c r="I69" s="187">
        <f>F69/100000</f>
        <v>185.6706165355538</v>
      </c>
      <c r="J69" s="188" t="s">
        <v>82</v>
      </c>
      <c r="K69" s="128"/>
      <c r="L69" s="191"/>
      <c r="M69" s="26"/>
      <c r="N69" s="26"/>
      <c r="O69" s="26"/>
      <c r="P69" s="10"/>
      <c r="Q69" s="10"/>
      <c r="R69" s="10"/>
      <c r="S69" s="10"/>
      <c r="T69" s="10"/>
      <c r="U69" s="10"/>
    </row>
    <row r="70" spans="1:21" ht="15.75">
      <c r="A70" s="184" t="s">
        <v>80</v>
      </c>
      <c r="B70" s="103"/>
      <c r="C70" s="103"/>
      <c r="D70" s="103"/>
      <c r="E70" s="103"/>
      <c r="F70" s="185">
        <f>B59+B61+L63-B56+B67</f>
        <v>12337837.52951729</v>
      </c>
      <c r="G70" s="103"/>
      <c r="H70" s="186" t="s">
        <v>42</v>
      </c>
      <c r="I70" s="187">
        <f>F70/100000</f>
        <v>123.37837529517289</v>
      </c>
      <c r="J70" s="188" t="s">
        <v>82</v>
      </c>
      <c r="K70" s="128"/>
      <c r="L70" s="191"/>
      <c r="M70" s="26"/>
      <c r="N70" s="26"/>
      <c r="O70" s="26"/>
      <c r="P70" s="10"/>
      <c r="Q70" s="10"/>
      <c r="R70" s="10"/>
      <c r="S70" s="10"/>
      <c r="T70" s="10"/>
      <c r="U70" s="10"/>
    </row>
    <row r="71" spans="1:21" ht="15.75">
      <c r="A71" s="184" t="s">
        <v>81</v>
      </c>
      <c r="B71" s="103"/>
      <c r="C71" s="103"/>
      <c r="D71" s="103"/>
      <c r="E71" s="103"/>
      <c r="F71" s="185">
        <f>B59+B61+N65-B56+B67</f>
        <v>14582158.55968671</v>
      </c>
      <c r="G71" s="103"/>
      <c r="H71" s="186" t="s">
        <v>42</v>
      </c>
      <c r="I71" s="187">
        <f>F71/100000</f>
        <v>145.8215855968671</v>
      </c>
      <c r="J71" s="188" t="s">
        <v>82</v>
      </c>
      <c r="K71" s="128"/>
      <c r="L71" s="191"/>
      <c r="M71" s="26"/>
      <c r="N71" s="26"/>
      <c r="O71" s="26"/>
      <c r="P71" s="10"/>
      <c r="Q71" s="10"/>
      <c r="R71" s="10"/>
      <c r="S71" s="10"/>
      <c r="T71" s="10"/>
      <c r="U71" s="10"/>
    </row>
    <row r="72" spans="1:21" ht="15.75">
      <c r="A72" s="196"/>
      <c r="B72" s="26"/>
      <c r="C72" s="26"/>
      <c r="D72" s="26"/>
      <c r="E72" s="26"/>
      <c r="F72" s="197"/>
      <c r="G72" s="167"/>
      <c r="H72" s="204"/>
      <c r="I72" s="167"/>
      <c r="J72" s="205"/>
      <c r="K72" s="167"/>
      <c r="L72" s="191"/>
      <c r="M72" s="26"/>
      <c r="N72" s="26"/>
      <c r="O72" s="26"/>
      <c r="P72" s="10"/>
      <c r="Q72" s="10"/>
      <c r="R72" s="10"/>
      <c r="S72" s="10"/>
      <c r="T72" s="10"/>
      <c r="U72" s="10"/>
    </row>
    <row r="73" spans="1:21" ht="15.75">
      <c r="A73" s="196"/>
      <c r="B73" s="26"/>
      <c r="C73" s="26"/>
      <c r="D73" s="26"/>
      <c r="E73" s="26"/>
      <c r="F73" s="206" t="s">
        <v>101</v>
      </c>
      <c r="G73" s="167"/>
      <c r="H73" s="204"/>
      <c r="I73" s="167"/>
      <c r="J73" s="205"/>
      <c r="K73" s="167"/>
      <c r="L73" s="191"/>
      <c r="M73" s="26"/>
      <c r="N73" s="26"/>
      <c r="O73" s="26"/>
      <c r="P73" s="10"/>
      <c r="Q73" s="10"/>
      <c r="R73" s="10"/>
      <c r="S73" s="10"/>
      <c r="T73" s="10"/>
      <c r="U73" s="10"/>
    </row>
    <row r="74" spans="1:21" ht="15.75">
      <c r="A74" s="26"/>
      <c r="B74" s="26"/>
      <c r="C74" s="26"/>
      <c r="D74" s="10"/>
      <c r="E74" s="10"/>
      <c r="F74" s="207" t="s">
        <v>86</v>
      </c>
      <c r="G74" s="201"/>
      <c r="H74" s="207" t="s">
        <v>87</v>
      </c>
      <c r="I74" s="207" t="s">
        <v>88</v>
      </c>
      <c r="J74" s="26"/>
      <c r="K74" s="26"/>
      <c r="L74" s="26"/>
      <c r="M74" s="26"/>
      <c r="N74" s="26"/>
      <c r="O74" s="26"/>
      <c r="P74" s="10"/>
      <c r="Q74" s="10"/>
      <c r="R74" s="10"/>
      <c r="S74" s="10"/>
      <c r="T74" s="10"/>
      <c r="U74" s="10"/>
    </row>
    <row r="75" spans="1:21" ht="15.75">
      <c r="A75" s="192" t="s">
        <v>89</v>
      </c>
      <c r="B75" s="192" t="s">
        <v>90</v>
      </c>
      <c r="C75" s="193"/>
      <c r="D75" s="210">
        <f>F69+B56</f>
        <v>23067061.65355538</v>
      </c>
      <c r="E75" s="198"/>
      <c r="F75" s="208">
        <f>B59/D75</f>
        <v>0.21503553050569257</v>
      </c>
      <c r="G75" s="209"/>
      <c r="H75" s="209">
        <f>B61/D75</f>
        <v>0.09198920745416454</v>
      </c>
      <c r="I75" s="209">
        <f>B63/D75</f>
        <v>0.6712993326344167</v>
      </c>
      <c r="J75" s="26"/>
      <c r="K75" s="199" t="s">
        <v>94</v>
      </c>
      <c r="L75" s="200"/>
      <c r="M75" s="200"/>
      <c r="N75" s="200"/>
      <c r="O75" s="200"/>
      <c r="P75" s="201"/>
      <c r="Q75" s="201"/>
      <c r="R75" s="201"/>
      <c r="S75" s="201"/>
      <c r="T75" s="201"/>
      <c r="U75" s="201"/>
    </row>
    <row r="76" spans="1:21" ht="15.75">
      <c r="A76" s="194" t="s">
        <v>93</v>
      </c>
      <c r="B76" s="192" t="s">
        <v>91</v>
      </c>
      <c r="C76" s="193"/>
      <c r="D76" s="210">
        <f>F70+B56</f>
        <v>16837837.52951729</v>
      </c>
      <c r="E76" s="198"/>
      <c r="F76" s="208">
        <f>B59/D76</f>
        <v>0.2945887695604817</v>
      </c>
      <c r="G76" s="209"/>
      <c r="H76" s="209">
        <f>B61/D76</f>
        <v>0.12602097603609205</v>
      </c>
      <c r="I76" s="209">
        <f>L63/D76</f>
        <v>0.549695229782629</v>
      </c>
      <c r="J76" s="26"/>
      <c r="K76" s="202" t="s">
        <v>95</v>
      </c>
      <c r="L76" s="201"/>
      <c r="M76" s="201"/>
      <c r="N76" s="201"/>
      <c r="O76" s="201"/>
      <c r="P76" s="201"/>
      <c r="Q76" s="201"/>
      <c r="R76" s="201"/>
      <c r="S76" s="201"/>
      <c r="T76" s="201"/>
      <c r="U76" s="201"/>
    </row>
    <row r="77" spans="1:21" ht="15.75">
      <c r="A77" s="195"/>
      <c r="B77" s="192" t="s">
        <v>92</v>
      </c>
      <c r="C77" s="193"/>
      <c r="D77" s="210">
        <f>F71+B56</f>
        <v>19082158.55968671</v>
      </c>
      <c r="E77" s="198"/>
      <c r="F77" s="208">
        <f>B59/D77</f>
        <v>0.25994112900617444</v>
      </c>
      <c r="G77" s="209"/>
      <c r="H77" s="209">
        <f>B61/D77</f>
        <v>0.11119919757347134</v>
      </c>
      <c r="I77" s="209">
        <f>N65/D77</f>
        <v>0.6026571870278394</v>
      </c>
      <c r="J77" s="26"/>
      <c r="K77" s="202" t="s">
        <v>96</v>
      </c>
      <c r="L77" s="201"/>
      <c r="M77" s="201"/>
      <c r="N77" s="201"/>
      <c r="O77" s="201"/>
      <c r="P77" s="201"/>
      <c r="Q77" s="201"/>
      <c r="R77" s="201"/>
      <c r="S77" s="201"/>
      <c r="T77" s="201"/>
      <c r="U77" s="201"/>
    </row>
    <row r="78" spans="1:21" ht="15">
      <c r="A78" s="47" t="s">
        <v>102</v>
      </c>
      <c r="B78" s="26"/>
      <c r="C78" s="26"/>
      <c r="D78" s="10"/>
      <c r="E78" s="10"/>
      <c r="F78" s="10"/>
      <c r="G78" s="26"/>
      <c r="H78" s="26"/>
      <c r="I78" s="26"/>
      <c r="J78" s="26"/>
      <c r="K78" s="203"/>
      <c r="L78" s="201"/>
      <c r="M78" s="201"/>
      <c r="N78" s="201"/>
      <c r="O78" s="201"/>
      <c r="P78" s="201"/>
      <c r="Q78" s="201"/>
      <c r="R78" s="201"/>
      <c r="S78" s="201"/>
      <c r="T78" s="201"/>
      <c r="U78" s="201"/>
    </row>
    <row r="79" spans="1:10" ht="12.75">
      <c r="A79" s="2"/>
      <c r="B79" s="2"/>
      <c r="C79" s="2"/>
      <c r="G79" s="2"/>
      <c r="H79" s="2"/>
      <c r="I79" s="2"/>
      <c r="J79" s="2"/>
    </row>
    <row r="80" spans="1:10" ht="12.75">
      <c r="A80" s="2"/>
      <c r="B80" s="2"/>
      <c r="C80" s="2"/>
      <c r="G80" s="2"/>
      <c r="H80" s="2"/>
      <c r="I80" s="2"/>
      <c r="J80" s="2"/>
    </row>
    <row r="81" spans="1:10" ht="12.75">
      <c r="A81" s="2"/>
      <c r="B81" s="2"/>
      <c r="C81" s="2"/>
      <c r="G81" s="2"/>
      <c r="H81" s="2"/>
      <c r="I81" s="2"/>
      <c r="J81" s="2"/>
    </row>
    <row r="82" spans="1:10" ht="12.75">
      <c r="A82" s="2"/>
      <c r="B82" s="2"/>
      <c r="C82" s="2"/>
      <c r="G82" s="2"/>
      <c r="H82" s="2"/>
      <c r="I82" s="2"/>
      <c r="J82" s="2"/>
    </row>
    <row r="83" spans="1:10" ht="12.75">
      <c r="A83" s="2"/>
      <c r="B83" s="2"/>
      <c r="C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2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2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2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2.7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2.7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2.7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2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2.7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2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2.7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2.7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2.7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2.7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2.7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2.7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2.7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2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2.7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2.7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2.7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2.7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2.7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2.7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2.7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2.7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2.7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2.7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2.7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2.7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2.7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2.7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2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2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2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2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2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2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2.7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2.7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2.7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2.7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2.7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2.7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2.7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2.7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2.7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2.7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2.7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2.7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2.7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2.7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2.7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2.7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2.7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2.7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2.7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2.7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2.7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2.7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2.7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2.7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2.7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2.7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2.7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2.7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2.7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2.7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2.7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2.7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2.7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2.7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2.7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2.7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2.7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2.7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2.7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2.7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2.7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2.7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2.7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2.7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2.7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2.7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2.7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2.7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2.7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2.7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2.7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2.7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2.7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2.7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2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2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2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2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2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2.7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2.7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2.7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2.7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2.7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2.7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2.7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2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2.7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2.7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2.7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2.7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2.7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2.7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2.7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2.7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2.7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2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2.7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2.7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2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2.7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2.7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2.7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2.7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2.7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2.7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2.7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2.7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2.7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2.7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2.7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2.7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9" ht="12.7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C441" s="2"/>
      <c r="D441" s="2"/>
      <c r="E441" s="2"/>
      <c r="F441" s="2"/>
      <c r="G441" s="2"/>
      <c r="H441" s="2"/>
      <c r="I441" s="2"/>
    </row>
    <row r="442" spans="3:9" ht="12.75">
      <c r="C442" s="2"/>
      <c r="D442" s="2"/>
      <c r="E442" s="2"/>
      <c r="F442" s="2"/>
      <c r="G442" s="2"/>
      <c r="H442" s="2"/>
      <c r="I442" s="2"/>
    </row>
    <row r="443" spans="3:9" ht="12.75">
      <c r="C443" s="2"/>
      <c r="D443" s="2"/>
      <c r="E443" s="2"/>
      <c r="F443" s="2"/>
      <c r="G443" s="2"/>
      <c r="H443" s="2"/>
      <c r="I443" s="2"/>
    </row>
    <row r="444" spans="3:9" ht="12.75">
      <c r="C444" s="2"/>
      <c r="D444" s="2"/>
      <c r="E444" s="2"/>
      <c r="F444" s="2"/>
      <c r="G444" s="2"/>
      <c r="H444" s="2"/>
      <c r="I444" s="2"/>
    </row>
    <row r="445" spans="3:9" ht="12.75">
      <c r="C445" s="2"/>
      <c r="D445" s="2"/>
      <c r="E445" s="2"/>
      <c r="F445" s="2"/>
      <c r="G445" s="2"/>
      <c r="H445" s="2"/>
      <c r="I445" s="2"/>
    </row>
    <row r="446" spans="3:9" ht="12.75">
      <c r="C446" s="2"/>
      <c r="D446" s="2"/>
      <c r="E446" s="2"/>
      <c r="F446" s="2"/>
      <c r="G446" s="2"/>
      <c r="H446" s="2"/>
      <c r="I446" s="2"/>
    </row>
    <row r="447" spans="4:9" ht="12.75">
      <c r="D447" s="2"/>
      <c r="E447" s="2"/>
      <c r="F447" s="2"/>
      <c r="G447" s="2"/>
      <c r="H447" s="2"/>
      <c r="I447" s="2"/>
    </row>
  </sheetData>
  <sheetProtection/>
  <hyperlinks>
    <hyperlink ref="A12" r:id="rId1" display="HELP"/>
    <hyperlink ref="IR25" r:id="rId2" display="Help"/>
    <hyperlink ref="IS25:IV25" r:id="rId3" display="Financial Calculators by Vertex42.com"/>
    <hyperlink ref="IQ27:IR27" r:id="rId4" display="Help"/>
    <hyperlink ref="IS27:IV27" r:id="rId5" display="Financial Calculators by Vertex42.com"/>
    <hyperlink ref="IM22:IR22" r:id="rId6" display="Help"/>
    <hyperlink ref="IO22:IR22" r:id="rId7" display="Financial Calculators by Vertex42.com"/>
    <hyperlink ref="IR26" r:id="rId8" display="http://www.vertex42.com/Calculators/index.html"/>
    <hyperlink ref="IT26:IV26" r:id="rId9" display="Financial Calculators by Vertex42.com"/>
    <hyperlink ref="IR26:IV26" r:id="rId10" display="Help"/>
    <hyperlink ref="IN21:IR21" r:id="rId11" display="Help"/>
    <hyperlink ref="IP21:IR21" r:id="rId12" display="Financial Calculators by Vertex42.com"/>
    <hyperlink ref="IR24" r:id="rId13" display="http://www.vertex42.com/Calculators/index.html"/>
    <hyperlink ref="IT24:IV24" r:id="rId14" display="Financial Calculators by Vertex42.com"/>
    <hyperlink ref="IR24:IV24" r:id="rId15" display="Help"/>
    <hyperlink ref="IN19:IQ19" r:id="rId16" display="Help"/>
    <hyperlink ref="IP19:IQ19" r:id="rId17" display="Financial Calculators by Vertex42.com"/>
    <hyperlink ref="IN21" r:id="rId18" display="Help"/>
    <hyperlink ref="IO21:IR21" r:id="rId19" display="Financial Calculators by Vertex42.com"/>
    <hyperlink ref="IM23:IN23" r:id="rId20" display="Help"/>
    <hyperlink ref="IO23:IR23" r:id="rId21" display="Financial Calculators by Vertex42.com"/>
    <hyperlink ref="II18:IN18" r:id="rId22" display="Help"/>
    <hyperlink ref="IK18:IN18" r:id="rId23" display="Financial Calculators by Vertex42.com"/>
    <hyperlink ref="IN22:IR22" r:id="rId24" display="Help"/>
    <hyperlink ref="IP22:IR22" r:id="rId25" display="Financial Calculators by Vertex42.com"/>
    <hyperlink ref="IJ17:IR17" r:id="rId26" display="Help"/>
    <hyperlink ref="IL17:IR17" r:id="rId27" display="Financial Calculators by Vertex42.com"/>
    <hyperlink ref="IR22:IV22" r:id="rId28" display="Help"/>
    <hyperlink ref="IT22:IV22" r:id="rId29" display="Financial Calculators by Vertex42.com"/>
    <hyperlink ref="IN17:IQ17" r:id="rId30" display="Help"/>
    <hyperlink ref="IP17:IQ17" r:id="rId31" display="Financial Calculators by Vertex42.com"/>
    <hyperlink ref="IN19" r:id="rId32" display="Help"/>
    <hyperlink ref="IO19:IQ19" r:id="rId33" display="Financial Calculators by Vertex42.com"/>
    <hyperlink ref="IM21:IN21" r:id="rId34" display="Help"/>
    <hyperlink ref="IO21:IQ21" r:id="rId35" display="Financial Calculators by Vertex42.com"/>
    <hyperlink ref="II16:IN16" r:id="rId36" display="Help"/>
    <hyperlink ref="IK16:IN16" r:id="rId37" display="Financial Calculators by Vertex42.com"/>
    <hyperlink ref="IN20:IQ20" r:id="rId38" display="Help"/>
    <hyperlink ref="IP20:IQ20" r:id="rId39" display="Financial Calculators by Vertex42.com"/>
    <hyperlink ref="IJ15:IQ15" r:id="rId40" display="Help"/>
    <hyperlink ref="IL15:IQ15" r:id="rId41" display="Financial Calculators by Vertex42.com"/>
    <hyperlink ref="IO21:IV21" r:id="rId42" display="Financial Calculators by Vertex42.com"/>
    <hyperlink ref="IO23:IV23" r:id="rId43" display="Financial Calculators by Vertex42.com"/>
    <hyperlink ref="IN22" r:id="rId44" display="http://www.vertex42.com/Calculators/index.html"/>
    <hyperlink ref="IP22:IV22" r:id="rId45" display="Financial Calculators by Vertex42.com"/>
    <hyperlink ref="IN22:IV22" r:id="rId46" display="Help"/>
    <hyperlink ref="IJ17:IN17" r:id="rId47" display="Help"/>
    <hyperlink ref="IL17:IN17" r:id="rId48" display="Financial Calculators by Vertex42.com"/>
    <hyperlink ref="IN20:IV20" r:id="rId49" display="Help"/>
    <hyperlink ref="IP20:IV20" r:id="rId50" display="Financial Calculators by Vertex42.com"/>
    <hyperlink ref="IJ15:IM15" r:id="rId51" display="Help"/>
    <hyperlink ref="IL15:IM15" r:id="rId52" display="Financial Calculators by Vertex42.com"/>
    <hyperlink ref="IJ17" r:id="rId53" display="Help"/>
    <hyperlink ref="IK17:IV17" r:id="rId54" display="Financial Calculators by Vertex42.com"/>
    <hyperlink ref="II19:IJ19" r:id="rId55" display="Help"/>
    <hyperlink ref="IK19:IV19" r:id="rId56" display="Financial Calculators by Vertex42.com"/>
    <hyperlink ref="IE14:IJ14" r:id="rId57" display="Help"/>
    <hyperlink ref="IG14:IJ14" r:id="rId58" display="Financial Calculators by Vertex42.com"/>
    <hyperlink ref="IJ18:IV18" r:id="rId59" display="Help"/>
    <hyperlink ref="IL18:IV18" r:id="rId60" display="Financial Calculators by Vertex42.com"/>
    <hyperlink ref="IF13:IV13" r:id="rId61" display="Help"/>
    <hyperlink ref="IH13:IV13" r:id="rId62" display="Financial Calculators by Vertex42.com"/>
  </hyperlinks>
  <printOptions/>
  <pageMargins left="0.75" right="0.75" top="1" bottom="1" header="0.5" footer="0.5"/>
  <pageSetup horizontalDpi="600" verticalDpi="600" orientation="portrait"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</dc:creator>
  <cp:keywords/>
  <dc:description/>
  <cp:lastModifiedBy>Rama</cp:lastModifiedBy>
  <dcterms:created xsi:type="dcterms:W3CDTF">2011-05-12T14:27:11Z</dcterms:created>
  <dcterms:modified xsi:type="dcterms:W3CDTF">2012-06-03T07:59:07Z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