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108" windowWidth="16212" windowHeight="5280"/>
  </bookViews>
  <sheets>
    <sheet name="Laddered Term Plan Calculator" sheetId="4" r:id="rId1"/>
    <sheet name="Goal Planner" sheetId="5" r:id="rId2"/>
  </sheets>
  <calcPr calcId="144525"/>
</workbook>
</file>

<file path=xl/calcChain.xml><?xml version="1.0" encoding="utf-8"?>
<calcChain xmlns="http://schemas.openxmlformats.org/spreadsheetml/2006/main">
  <c r="B66" i="4" l="1"/>
  <c r="B58" i="4"/>
  <c r="B49" i="4"/>
  <c r="B48" i="4"/>
  <c r="B47" i="4"/>
  <c r="B46" i="4"/>
  <c r="P5" i="4"/>
  <c r="P4" i="4"/>
  <c r="C70" i="4" s="1"/>
  <c r="P2" i="4"/>
  <c r="P1" i="4"/>
  <c r="C68" i="4" s="1"/>
  <c r="C66" i="4"/>
  <c r="C62" i="4"/>
  <c r="C60" i="4"/>
  <c r="D24" i="4"/>
  <c r="D23" i="4"/>
  <c r="C58" i="4"/>
  <c r="E11" i="5"/>
  <c r="D11" i="5"/>
  <c r="C11" i="5"/>
  <c r="B11" i="5"/>
  <c r="B42" i="4"/>
  <c r="B41" i="4"/>
  <c r="B70" i="4" s="1"/>
  <c r="C15" i="5" l="1"/>
  <c r="E15" i="5"/>
  <c r="B15" i="5"/>
  <c r="D15" i="5"/>
  <c r="C13" i="5"/>
  <c r="E13" i="5"/>
  <c r="B13" i="5"/>
  <c r="D13" i="5"/>
  <c r="B40" i="4"/>
  <c r="B62" i="4" s="1"/>
  <c r="B39" i="4"/>
  <c r="B60" i="4" s="1"/>
  <c r="B38" i="4"/>
  <c r="B68" i="4" s="1"/>
  <c r="B43" i="4"/>
  <c r="B37" i="4"/>
  <c r="B36" i="4"/>
  <c r="B17" i="5" l="1"/>
  <c r="D47" i="4"/>
  <c r="D49" i="4"/>
  <c r="D46" i="4"/>
  <c r="D48" i="4" l="1"/>
</calcChain>
</file>

<file path=xl/sharedStrings.xml><?xml version="1.0" encoding="utf-8"?>
<sst xmlns="http://schemas.openxmlformats.org/spreadsheetml/2006/main" count="127" uniqueCount="105">
  <si>
    <t>Monthly income your family will need to meet expenses in your absence</t>
  </si>
  <si>
    <t xml:space="preserve">How long would this income be needed </t>
  </si>
  <si>
    <t>If spouse is employed and can manage independently its upto you</t>
  </si>
  <si>
    <t>Annual Inflation in monthly expenses</t>
  </si>
  <si>
    <t>Return expected when part of the insurance sum is invested to meet expenses</t>
  </si>
  <si>
    <t>Current life insurance cover</t>
  </si>
  <si>
    <t>Assets your family can use to generate some income</t>
  </si>
  <si>
    <t>Don’t include anything you don’t want them sell</t>
  </si>
  <si>
    <t>If you have separate cover for home loan you don’t need to include that</t>
  </si>
  <si>
    <t xml:space="preserve">Current liabilities (personal loan, credit card debt) </t>
  </si>
  <si>
    <t>monthly income will increase annually at this rate (inflation-indexed income)</t>
  </si>
  <si>
    <r>
      <rPr>
        <b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Sum required to generate an inflation indexed monthly income</t>
    </r>
  </si>
  <si>
    <r>
      <rPr>
        <b/>
        <sz val="11"/>
        <color theme="1"/>
        <rFont val="Calibri"/>
        <family val="2"/>
        <scheme val="minor"/>
      </rPr>
      <t xml:space="preserve">(B) </t>
    </r>
    <r>
      <rPr>
        <sz val="11"/>
        <color theme="1"/>
        <rFont val="Calibri"/>
        <family val="2"/>
        <scheme val="minor"/>
      </rPr>
      <t xml:space="preserve">Sum required to clear your liabilities </t>
    </r>
  </si>
  <si>
    <t>Fill only cells in green</t>
  </si>
  <si>
    <t>or</t>
  </si>
  <si>
    <t>lakhs</t>
  </si>
  <si>
    <t>If spouse is uneducated this will be for likely lifetime of spouse</t>
  </si>
  <si>
    <t>If spouse is unemployed but can work choose a comfortable no of years. You could also decrease the monthly income needed a little</t>
  </si>
  <si>
    <t>inflation rate on this amount</t>
  </si>
  <si>
    <t>Annual amount needed for your first childs school education</t>
  </si>
  <si>
    <t>Annual amount needed for your second childs school education</t>
  </si>
  <si>
    <t>Return expected if part of the insurance sum is invested to meet school expenses</t>
  </si>
  <si>
    <t>inflation rate on this amount (use at least 10%)</t>
  </si>
  <si>
    <t>Return expected if part of the insurance sum is invested to meet college expenses</t>
  </si>
  <si>
    <t>Years you will need this amount for (until child enters 12th grade)</t>
  </si>
  <si>
    <t>Set zero if you have only one child</t>
  </si>
  <si>
    <r>
      <rPr>
        <b/>
        <sz val="11"/>
        <color theme="1"/>
        <rFont val="Calibri"/>
        <family val="2"/>
        <scheme val="minor"/>
      </rPr>
      <t xml:space="preserve">(C) </t>
    </r>
    <r>
      <rPr>
        <sz val="11"/>
        <color theme="1"/>
        <rFont val="Calibri"/>
        <family val="2"/>
        <scheme val="minor"/>
      </rPr>
      <t>Sum required to meet inflation indexed school expenses for children</t>
    </r>
  </si>
  <si>
    <t>A more comprehensive calculator including planning for childrens marriage and other options is available at</t>
  </si>
  <si>
    <t>to be invested to provided annual interest at beginning of each year</t>
  </si>
  <si>
    <t>to be invested in a mix of equity and debt to get a corpus for college fees</t>
  </si>
  <si>
    <t>to be cleared immediately</t>
  </si>
  <si>
    <t>to be liquidated immediately</t>
  </si>
  <si>
    <t>Fill only green cells</t>
  </si>
  <si>
    <t>Years to goal</t>
  </si>
  <si>
    <t>Present cost</t>
  </si>
  <si>
    <t>Amt invested so far</t>
  </si>
  <si>
    <t>RoI of current invest.</t>
  </si>
  <si>
    <t>Future value of curr. Inv.</t>
  </si>
  <si>
    <t>initial mon. invest. reqd.</t>
  </si>
  <si>
    <t>postpone invest. (years)</t>
  </si>
  <si>
    <t xml:space="preserve"> if postponed, pm invest.</t>
  </si>
  <si>
    <t>This amount is assumed to invested at the end of the month</t>
  </si>
  <si>
    <t xml:space="preserve">1st childs  </t>
  </si>
  <si>
    <t>college funding</t>
  </si>
  <si>
    <t>Comprehensive Child Planner</t>
  </si>
  <si>
    <t>inflation (assumed same for both children)</t>
  </si>
  <si>
    <t>Net rate of return (assumed same for both children)</t>
  </si>
  <si>
    <t>Future Cost</t>
  </si>
  <si>
    <t>Provide for your childrens marriage</t>
  </si>
  <si>
    <t>Provide for your childrens college education</t>
  </si>
  <si>
    <t>Provide for your childrens schooling</t>
  </si>
  <si>
    <t>Amount needed for second child's marriage (current amt)</t>
  </si>
  <si>
    <t>Return expected if part of the insurance sum is invested to meet marriage expenses</t>
  </si>
  <si>
    <t>to be invested in a mix of equity and debt to get a corpus for marriage</t>
  </si>
  <si>
    <t>No of years  to goal</t>
  </si>
  <si>
    <r>
      <rPr>
        <b/>
        <sz val="11"/>
        <color theme="1"/>
        <rFont val="Calibri"/>
        <family val="2"/>
        <scheme val="minor"/>
      </rPr>
      <t xml:space="preserve">(D) </t>
    </r>
    <r>
      <rPr>
        <sz val="11"/>
        <color theme="1"/>
        <rFont val="Calibri"/>
        <family val="2"/>
        <scheme val="minor"/>
      </rPr>
      <t>Sum to be invested for first childs college education</t>
    </r>
  </si>
  <si>
    <r>
      <rPr>
        <b/>
        <sz val="11"/>
        <color theme="1"/>
        <rFont val="Calibri"/>
        <family val="2"/>
        <scheme val="minor"/>
      </rPr>
      <t xml:space="preserve">(E) </t>
    </r>
    <r>
      <rPr>
        <sz val="11"/>
        <color theme="1"/>
        <rFont val="Calibri"/>
        <family val="2"/>
        <scheme val="minor"/>
      </rPr>
      <t>Sum to be invested for second childs college education</t>
    </r>
  </si>
  <si>
    <r>
      <rPr>
        <b/>
        <sz val="11"/>
        <color theme="1"/>
        <rFont val="Calibri"/>
        <family val="2"/>
        <scheme val="minor"/>
      </rPr>
      <t xml:space="preserve">(F) </t>
    </r>
    <r>
      <rPr>
        <sz val="11"/>
        <color theme="1"/>
        <rFont val="Calibri"/>
        <family val="2"/>
        <scheme val="minor"/>
      </rPr>
      <t>Sum to be invested for first childs marriage</t>
    </r>
  </si>
  <si>
    <t>Insurance amount breakup (to be seen and understood by spouse)</t>
  </si>
  <si>
    <t xml:space="preserve">Action Plan </t>
  </si>
  <si>
    <t>Amount needed for first child's marriage (current amt)</t>
  </si>
  <si>
    <r>
      <t>(G)</t>
    </r>
    <r>
      <rPr>
        <sz val="11"/>
        <color theme="1"/>
        <rFont val="Calibri"/>
        <family val="2"/>
        <scheme val="minor"/>
      </rPr>
      <t xml:space="preserve"> Sum to be invested for second child's marriage</t>
    </r>
  </si>
  <si>
    <t>So net insurance required (A+B+C+D+E+F+G -H)</t>
  </si>
  <si>
    <r>
      <rPr>
        <b/>
        <sz val="11"/>
        <color theme="1"/>
        <rFont val="Calibri"/>
        <family val="2"/>
        <scheme val="minor"/>
      </rPr>
      <t xml:space="preserve">(H) </t>
    </r>
    <r>
      <rPr>
        <sz val="11"/>
        <color theme="1"/>
        <rFont val="Calibri"/>
        <family val="2"/>
        <scheme val="minor"/>
      </rPr>
      <t xml:space="preserve">Usable assets will be subtracted from sum of above two quantities </t>
    </r>
  </si>
  <si>
    <t>So your childrens school and college education will be taken care with above insurance amount in the event of your demise</t>
  </si>
  <si>
    <t>or net insurance excluding both childrens marriage expenses</t>
  </si>
  <si>
    <t>or net insurance excluding 1st childs marriage expenses</t>
  </si>
  <si>
    <t>or net insurance excluding 2nd childs marriage expenses</t>
  </si>
  <si>
    <t>insurance will be calculated with and wihout incl. marriage expenses</t>
  </si>
  <si>
    <t>So don’t set this to zero. Needed for goal planning (below)</t>
  </si>
  <si>
    <t xml:space="preserve">2nd childs  </t>
  </si>
  <si>
    <t>marriage</t>
  </si>
  <si>
    <t>Total immediate, initial  monthly investment required</t>
  </si>
  <si>
    <t>Choose a close round figure</t>
  </si>
  <si>
    <t>Let us hope that doesn't happen! Then you would need to cover their school fee with your salary and invest</t>
  </si>
  <si>
    <t>Annual increase in monthly invest. may vary for individual goals</t>
  </si>
  <si>
    <t>Annual increase in monthly investment %</t>
  </si>
  <si>
    <t>http://freefincal.com/insurance-calculators/comprehensive-insurance-calculator/</t>
  </si>
  <si>
    <t>Amount needed for first child's college expenses (current value)</t>
  </si>
  <si>
    <t>Amount needed for second child's college expenses (current value)</t>
  </si>
  <si>
    <t>Set zero if you don't have children or don't intend to</t>
  </si>
  <si>
    <t>Options for choosing a single term insurance policy</t>
  </si>
  <si>
    <t>for their college fees and marriage expenses. Find out how you need to invest for these goals using the goal planner sheet</t>
  </si>
  <si>
    <t>Term policy 1 (inflation-indexed income and liabilities) (A) and (B)</t>
  </si>
  <si>
    <t>Duration (years)</t>
  </si>
  <si>
    <t>Sum (Lakhs)</t>
  </si>
  <si>
    <t>Term policy 2 (first childs schooling, college and marriage)</t>
  </si>
  <si>
    <t xml:space="preserve">Include expenses for PG education if needed. It is assumed that this will money will be </t>
  </si>
  <si>
    <t>available after</t>
  </si>
  <si>
    <t>years for the first child</t>
  </si>
  <si>
    <t xml:space="preserve">and after </t>
  </si>
  <si>
    <t>years for the second child</t>
  </si>
  <si>
    <t>Term policy 3 (second childs schooling, college and marriage)</t>
  </si>
  <si>
    <t>Options for laddering the term insurance policies -I</t>
  </si>
  <si>
    <t>Options for laddering the term insurance policies -II</t>
  </si>
  <si>
    <t>Term policy 2 (Both childrens schooling and college)</t>
  </si>
  <si>
    <t>These are merely suggestions to help</t>
  </si>
  <si>
    <t>drive the point home</t>
  </si>
  <si>
    <t>You can choose any combination you</t>
  </si>
  <si>
    <t xml:space="preserve">are comfortable with. It would help </t>
  </si>
  <si>
    <t xml:space="preserve">if the durations of the policies are </t>
  </si>
  <si>
    <t>quite different</t>
  </si>
  <si>
    <t>If the age difference bet your children</t>
  </si>
  <si>
    <t>is quite high, ladder option-I makes</t>
  </si>
  <si>
    <t xml:space="preserve">sense. Otherwise option II makes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</si>
</sst>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s.&quot;\ #,##0.00;[Red]&quot;Rs.&quot;\ \-#,##0.00"/>
    <numFmt numFmtId="164" formatCode="0.0%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0" borderId="0" xfId="0" applyFont="1"/>
    <xf numFmtId="0" fontId="0" fillId="0" borderId="1" xfId="0" applyBorder="1"/>
    <xf numFmtId="0" fontId="0" fillId="3" borderId="1" xfId="0" applyFill="1" applyBorder="1"/>
    <xf numFmtId="0" fontId="2" fillId="3" borderId="1" xfId="0" applyFont="1" applyFill="1" applyBorder="1"/>
    <xf numFmtId="9" fontId="0" fillId="0" borderId="0" xfId="1" applyFont="1" applyFill="1" applyBorder="1"/>
    <xf numFmtId="0" fontId="0" fillId="4" borderId="1" xfId="0" applyFill="1" applyBorder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Border="1"/>
    <xf numFmtId="3" fontId="0" fillId="4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3" fontId="4" fillId="2" borderId="1" xfId="0" applyNumberFormat="1" applyFont="1" applyFill="1" applyBorder="1" applyAlignment="1" applyProtection="1">
      <alignment horizontal="center"/>
    </xf>
    <xf numFmtId="3" fontId="4" fillId="5" borderId="1" xfId="0" applyNumberFormat="1" applyFont="1" applyFill="1" applyBorder="1" applyAlignment="1" applyProtection="1">
      <alignment horizontal="center"/>
    </xf>
    <xf numFmtId="10" fontId="4" fillId="5" borderId="1" xfId="0" applyNumberFormat="1" applyFont="1" applyFill="1" applyBorder="1" applyAlignment="1" applyProtection="1">
      <alignment horizontal="center"/>
    </xf>
    <xf numFmtId="3" fontId="4" fillId="6" borderId="1" xfId="0" applyNumberFormat="1" applyFont="1" applyFill="1" applyBorder="1" applyAlignment="1" applyProtection="1">
      <alignment horizontal="center"/>
    </xf>
    <xf numFmtId="0" fontId="0" fillId="0" borderId="4" xfId="0" applyFont="1" applyBorder="1"/>
    <xf numFmtId="0" fontId="0" fillId="0" borderId="4" xfId="0" applyFont="1" applyFill="1" applyBorder="1"/>
    <xf numFmtId="0" fontId="0" fillId="0" borderId="1" xfId="0" applyFont="1" applyBorder="1" applyAlignment="1">
      <alignment horizontal="center"/>
    </xf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9" fontId="0" fillId="7" borderId="1" xfId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0" xfId="0" applyFont="1" applyFill="1" applyBorder="1"/>
    <xf numFmtId="0" fontId="0" fillId="8" borderId="0" xfId="0" applyFont="1" applyFill="1"/>
    <xf numFmtId="0" fontId="2" fillId="8" borderId="0" xfId="0" applyFont="1" applyFill="1"/>
    <xf numFmtId="0" fontId="2" fillId="9" borderId="1" xfId="0" applyFont="1" applyFill="1" applyBorder="1"/>
    <xf numFmtId="0" fontId="0" fillId="9" borderId="1" xfId="0" applyFont="1" applyFill="1" applyBorder="1"/>
    <xf numFmtId="9" fontId="0" fillId="9" borderId="1" xfId="1" applyFont="1" applyFill="1" applyBorder="1" applyAlignment="1">
      <alignment horizontal="center"/>
    </xf>
    <xf numFmtId="3" fontId="4" fillId="10" borderId="1" xfId="0" applyNumberFormat="1" applyFont="1" applyFill="1" applyBorder="1" applyAlignment="1" applyProtection="1">
      <alignment horizontal="center"/>
    </xf>
    <xf numFmtId="164" fontId="4" fillId="10" borderId="1" xfId="0" applyNumberFormat="1" applyFont="1" applyFill="1" applyBorder="1" applyAlignment="1" applyProtection="1">
      <alignment horizontal="center"/>
    </xf>
    <xf numFmtId="10" fontId="4" fillId="10" borderId="1" xfId="0" applyNumberFormat="1" applyFont="1" applyFill="1" applyBorder="1" applyAlignment="1" applyProtection="1">
      <alignment horizontal="center"/>
    </xf>
    <xf numFmtId="0" fontId="6" fillId="3" borderId="1" xfId="2" applyFont="1" applyFill="1" applyBorder="1" applyAlignment="1" applyProtection="1"/>
    <xf numFmtId="0" fontId="0" fillId="9" borderId="0" xfId="0" applyFill="1"/>
    <xf numFmtId="0" fontId="0" fillId="9" borderId="0" xfId="0" applyFont="1" applyFill="1"/>
    <xf numFmtId="0" fontId="0" fillId="7" borderId="9" xfId="0" applyFont="1" applyFill="1" applyBorder="1" applyAlignment="1">
      <alignment horizontal="center"/>
    </xf>
    <xf numFmtId="0" fontId="0" fillId="9" borderId="0" xfId="0" applyFont="1" applyFill="1" applyBorder="1"/>
    <xf numFmtId="0" fontId="0" fillId="9" borderId="5" xfId="0" applyFill="1" applyBorder="1"/>
    <xf numFmtId="0" fontId="0" fillId="9" borderId="5" xfId="0" applyFont="1" applyFill="1" applyBorder="1"/>
    <xf numFmtId="0" fontId="0" fillId="9" borderId="10" xfId="0" applyFont="1" applyFill="1" applyBorder="1"/>
    <xf numFmtId="0" fontId="0" fillId="9" borderId="9" xfId="0" applyFill="1" applyBorder="1"/>
    <xf numFmtId="0" fontId="0" fillId="9" borderId="11" xfId="0" applyFill="1" applyBorder="1"/>
    <xf numFmtId="0" fontId="0" fillId="9" borderId="11" xfId="0" applyFont="1" applyFill="1" applyBorder="1"/>
    <xf numFmtId="0" fontId="0" fillId="9" borderId="4" xfId="0" applyFont="1" applyFill="1" applyBorder="1"/>
    <xf numFmtId="0" fontId="0" fillId="9" borderId="9" xfId="0" applyFont="1" applyFill="1" applyBorder="1"/>
    <xf numFmtId="0" fontId="0" fillId="9" borderId="1" xfId="0" applyFill="1" applyBorder="1"/>
    <xf numFmtId="0" fontId="0" fillId="9" borderId="1" xfId="0" applyFont="1" applyFill="1" applyBorder="1" applyAlignment="1">
      <alignment horizontal="center"/>
    </xf>
    <xf numFmtId="4" fontId="0" fillId="0" borderId="1" xfId="0" applyNumberFormat="1" applyFont="1" applyBorder="1"/>
    <xf numFmtId="2" fontId="0" fillId="0" borderId="1" xfId="0" applyNumberFormat="1" applyFont="1" applyBorder="1"/>
    <xf numFmtId="0" fontId="0" fillId="9" borderId="13" xfId="0" applyFill="1" applyBorder="1"/>
    <xf numFmtId="0" fontId="0" fillId="9" borderId="14" xfId="0" applyFont="1" applyFill="1" applyBorder="1"/>
    <xf numFmtId="0" fontId="0" fillId="9" borderId="15" xfId="0" applyFont="1" applyFill="1" applyBorder="1"/>
    <xf numFmtId="0" fontId="0" fillId="9" borderId="16" xfId="0" applyFill="1" applyBorder="1"/>
    <xf numFmtId="0" fontId="0" fillId="9" borderId="17" xfId="0" applyFont="1" applyFill="1" applyBorder="1"/>
    <xf numFmtId="0" fontId="0" fillId="9" borderId="18" xfId="0" applyFill="1" applyBorder="1"/>
    <xf numFmtId="0" fontId="0" fillId="9" borderId="19" xfId="0" applyFont="1" applyFill="1" applyBorder="1"/>
    <xf numFmtId="0" fontId="0" fillId="9" borderId="12" xfId="0" applyFont="1" applyFill="1" applyBorder="1"/>
    <xf numFmtId="0" fontId="2" fillId="9" borderId="0" xfId="0" applyFont="1" applyFill="1" applyBorder="1" applyAlignment="1">
      <alignment horizontal="center"/>
    </xf>
    <xf numFmtId="0" fontId="0" fillId="11" borderId="1" xfId="0" applyFont="1" applyFill="1" applyBorder="1"/>
    <xf numFmtId="3" fontId="0" fillId="11" borderId="1" xfId="0" applyNumberFormat="1" applyFont="1" applyFill="1" applyBorder="1" applyAlignment="1">
      <alignment horizontal="center"/>
    </xf>
    <xf numFmtId="0" fontId="0" fillId="11" borderId="1" xfId="0" applyFill="1" applyBorder="1"/>
    <xf numFmtId="0" fontId="2" fillId="11" borderId="1" xfId="0" applyFont="1" applyFill="1" applyBorder="1"/>
    <xf numFmtId="0" fontId="2" fillId="11" borderId="3" xfId="0" applyFont="1" applyFill="1" applyBorder="1"/>
    <xf numFmtId="165" fontId="2" fillId="11" borderId="3" xfId="0" applyNumberFormat="1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8" fontId="2" fillId="11" borderId="3" xfId="0" applyNumberFormat="1" applyFont="1" applyFill="1" applyBorder="1" applyAlignment="1">
      <alignment horizontal="center"/>
    </xf>
    <xf numFmtId="0" fontId="0" fillId="3" borderId="7" xfId="0" applyFont="1" applyFill="1" applyBorder="1"/>
    <xf numFmtId="0" fontId="0" fillId="3" borderId="8" xfId="0" applyFont="1" applyFill="1" applyBorder="1"/>
    <xf numFmtId="0" fontId="0" fillId="9" borderId="3" xfId="0" applyFont="1" applyFill="1" applyBorder="1"/>
    <xf numFmtId="0" fontId="0" fillId="9" borderId="2" xfId="0" applyFont="1" applyFill="1" applyBorder="1"/>
    <xf numFmtId="0" fontId="0" fillId="9" borderId="0" xfId="0" applyFont="1" applyFill="1" applyAlignment="1">
      <alignment horizontal="center"/>
    </xf>
    <xf numFmtId="0" fontId="3" fillId="9" borderId="1" xfId="0" applyNumberFormat="1" applyFont="1" applyFill="1" applyBorder="1" applyAlignment="1" applyProtection="1">
      <alignment horizontal="center"/>
    </xf>
    <xf numFmtId="0" fontId="3" fillId="9" borderId="1" xfId="0" applyNumberFormat="1" applyFont="1" applyFill="1" applyBorder="1" applyAlignment="1" applyProtection="1">
      <alignment horizontal="left"/>
    </xf>
    <xf numFmtId="0" fontId="4" fillId="9" borderId="1" xfId="0" applyNumberFormat="1" applyFont="1" applyFill="1" applyBorder="1" applyAlignment="1" applyProtection="1">
      <alignment horizontal="left"/>
    </xf>
    <xf numFmtId="0" fontId="3" fillId="9" borderId="2" xfId="0" applyNumberFormat="1" applyFont="1" applyFill="1" applyBorder="1" applyAlignment="1" applyProtection="1">
      <alignment horizontal="left"/>
    </xf>
    <xf numFmtId="3" fontId="2" fillId="11" borderId="1" xfId="0" applyNumberFormat="1" applyFont="1" applyFill="1" applyBorder="1"/>
    <xf numFmtId="3" fontId="4" fillId="9" borderId="1" xfId="0" applyNumberFormat="1" applyFont="1" applyFill="1" applyBorder="1" applyAlignment="1" applyProtection="1">
      <alignment horizontal="center"/>
    </xf>
    <xf numFmtId="0" fontId="0" fillId="0" borderId="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fincal.com/insurance-calculators/comprehensive-insurance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zoomScale="90" zoomScaleNormal="90" workbookViewId="0">
      <selection activeCell="B69" sqref="B69"/>
    </sheetView>
  </sheetViews>
  <sheetFormatPr defaultRowHeight="14.4" x14ac:dyDescent="0.3"/>
  <cols>
    <col min="1" max="1" width="73.33203125" style="7" customWidth="1"/>
    <col min="2" max="2" width="15.6640625" style="7" bestFit="1" customWidth="1"/>
    <col min="3" max="3" width="14.88671875" style="7" customWidth="1"/>
    <col min="4" max="5" width="14" style="7" bestFit="1" customWidth="1"/>
    <col min="6" max="6" width="8.88671875" style="7"/>
    <col min="7" max="7" width="10" style="7" customWidth="1"/>
    <col min="8" max="15" width="8.88671875" style="7"/>
    <col min="16" max="16" width="8.88671875" style="7" hidden="1" customWidth="1"/>
    <col min="17" max="16384" width="8.88671875" style="7"/>
  </cols>
  <sheetData>
    <row r="1" spans="1:16" x14ac:dyDescent="0.3">
      <c r="A1" s="4" t="s">
        <v>44</v>
      </c>
      <c r="B1" s="75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7">
        <f>B16</f>
        <v>15</v>
      </c>
    </row>
    <row r="2" spans="1:16" x14ac:dyDescent="0.3">
      <c r="A2" s="4" t="s">
        <v>13</v>
      </c>
      <c r="B2" s="7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7">
        <f>B20</f>
        <v>17</v>
      </c>
    </row>
    <row r="3" spans="1:16" x14ac:dyDescent="0.3">
      <c r="A3" s="9" t="s">
        <v>0</v>
      </c>
      <c r="B3" s="27">
        <v>25000</v>
      </c>
      <c r="C3" s="18"/>
      <c r="D3" s="9"/>
      <c r="E3" s="9"/>
      <c r="F3" s="9"/>
      <c r="G3" s="9"/>
      <c r="H3" s="9"/>
      <c r="I3" s="9"/>
      <c r="J3" s="39"/>
      <c r="K3" s="39"/>
      <c r="L3" s="39"/>
      <c r="M3" s="39"/>
      <c r="N3" s="39"/>
      <c r="O3" s="39"/>
    </row>
    <row r="4" spans="1:16" x14ac:dyDescent="0.3">
      <c r="A4" s="32" t="s">
        <v>1</v>
      </c>
      <c r="B4" s="27">
        <v>30</v>
      </c>
      <c r="C4" s="39"/>
      <c r="D4" s="74"/>
      <c r="E4" s="74"/>
      <c r="F4" s="10"/>
      <c r="G4" s="10"/>
      <c r="H4" s="10"/>
      <c r="I4" s="10"/>
      <c r="J4" s="39"/>
      <c r="K4" s="39"/>
      <c r="L4" s="39"/>
      <c r="M4" s="39"/>
      <c r="N4" s="39"/>
      <c r="O4" s="39"/>
      <c r="P4" s="7">
        <f>B29</f>
        <v>23</v>
      </c>
    </row>
    <row r="5" spans="1:16" x14ac:dyDescent="0.3">
      <c r="A5" s="32" t="s">
        <v>17</v>
      </c>
      <c r="B5" s="51"/>
      <c r="C5" s="48"/>
      <c r="D5" s="32"/>
      <c r="E5" s="32"/>
      <c r="F5" s="10"/>
      <c r="G5" s="10"/>
      <c r="H5" s="10"/>
      <c r="I5" s="10"/>
      <c r="J5" s="39"/>
      <c r="K5" s="39"/>
      <c r="L5" s="39"/>
      <c r="M5" s="39"/>
      <c r="N5" s="39"/>
      <c r="O5" s="39"/>
      <c r="P5" s="7">
        <f>B31</f>
        <v>25</v>
      </c>
    </row>
    <row r="6" spans="1:16" x14ac:dyDescent="0.3">
      <c r="A6" s="32" t="s">
        <v>16</v>
      </c>
      <c r="B6" s="51"/>
      <c r="C6" s="39"/>
      <c r="D6" s="73"/>
      <c r="E6" s="73"/>
      <c r="F6" s="10"/>
      <c r="G6" s="10"/>
      <c r="H6" s="10"/>
      <c r="I6" s="10"/>
      <c r="J6" s="39"/>
      <c r="K6" s="39"/>
      <c r="L6" s="39"/>
      <c r="M6" s="39"/>
      <c r="N6" s="39"/>
      <c r="O6" s="39"/>
    </row>
    <row r="7" spans="1:16" x14ac:dyDescent="0.3">
      <c r="A7" s="32" t="s">
        <v>2</v>
      </c>
      <c r="B7" s="51"/>
      <c r="C7" s="48"/>
      <c r="D7" s="32"/>
      <c r="E7" s="32"/>
      <c r="F7" s="10"/>
      <c r="G7" s="10"/>
      <c r="H7" s="10"/>
      <c r="I7" s="10"/>
      <c r="J7" s="39"/>
      <c r="K7" s="39"/>
      <c r="L7" s="39"/>
      <c r="M7" s="39"/>
      <c r="N7" s="39"/>
      <c r="O7" s="39"/>
    </row>
    <row r="8" spans="1:16" x14ac:dyDescent="0.3">
      <c r="A8" s="9" t="s">
        <v>3</v>
      </c>
      <c r="B8" s="26">
        <v>0.09</v>
      </c>
      <c r="C8" s="19" t="s">
        <v>10</v>
      </c>
      <c r="D8" s="10"/>
      <c r="E8" s="10"/>
      <c r="F8" s="10"/>
      <c r="G8" s="10"/>
      <c r="H8" s="10"/>
      <c r="I8" s="10"/>
      <c r="J8" s="39"/>
      <c r="K8" s="39"/>
      <c r="L8" s="39"/>
      <c r="M8" s="39"/>
      <c r="N8" s="39"/>
      <c r="O8" s="39"/>
    </row>
    <row r="9" spans="1:16" x14ac:dyDescent="0.3">
      <c r="A9" s="9" t="s">
        <v>4</v>
      </c>
      <c r="B9" s="26">
        <v>0.1</v>
      </c>
      <c r="C9" s="18"/>
      <c r="D9" s="9"/>
      <c r="E9" s="9"/>
      <c r="F9" s="9"/>
      <c r="G9" s="9"/>
      <c r="H9" s="9"/>
      <c r="I9" s="9"/>
      <c r="J9" s="39"/>
      <c r="K9" s="39"/>
      <c r="L9" s="39"/>
      <c r="M9" s="39"/>
      <c r="N9" s="39"/>
      <c r="O9" s="39"/>
    </row>
    <row r="10" spans="1:16" x14ac:dyDescent="0.3">
      <c r="A10" s="9" t="s">
        <v>5</v>
      </c>
      <c r="B10" s="25">
        <v>1000000</v>
      </c>
      <c r="C10" s="18"/>
      <c r="D10" s="9"/>
      <c r="E10" s="9"/>
      <c r="F10" s="9"/>
      <c r="G10" s="9"/>
      <c r="H10" s="9"/>
      <c r="I10" s="9"/>
      <c r="J10" s="39"/>
      <c r="K10" s="39"/>
      <c r="L10" s="39"/>
      <c r="M10" s="39"/>
      <c r="N10" s="39"/>
      <c r="O10" s="39"/>
    </row>
    <row r="11" spans="1:16" x14ac:dyDescent="0.3">
      <c r="A11" s="9" t="s">
        <v>6</v>
      </c>
      <c r="B11" s="25">
        <v>500000</v>
      </c>
      <c r="C11" s="18" t="s">
        <v>7</v>
      </c>
      <c r="D11" s="9"/>
      <c r="E11" s="9"/>
      <c r="F11" s="9"/>
      <c r="G11" s="9"/>
      <c r="H11" s="9"/>
      <c r="I11" s="9"/>
      <c r="J11" s="39"/>
      <c r="K11" s="39"/>
      <c r="L11" s="39"/>
      <c r="M11" s="39"/>
      <c r="N11" s="39"/>
      <c r="O11" s="39"/>
    </row>
    <row r="12" spans="1:16" x14ac:dyDescent="0.3">
      <c r="A12" s="9" t="s">
        <v>9</v>
      </c>
      <c r="B12" s="25">
        <v>100000</v>
      </c>
      <c r="C12" s="18" t="s">
        <v>8</v>
      </c>
      <c r="D12" s="9"/>
      <c r="E12" s="9"/>
      <c r="F12" s="9"/>
      <c r="G12" s="9"/>
      <c r="H12" s="9"/>
      <c r="I12" s="9"/>
      <c r="J12" s="39"/>
      <c r="K12" s="39"/>
      <c r="L12" s="39"/>
      <c r="M12" s="39"/>
      <c r="N12" s="39"/>
      <c r="O12" s="39"/>
    </row>
    <row r="13" spans="1:16" x14ac:dyDescent="0.3">
      <c r="A13" s="4" t="s">
        <v>50</v>
      </c>
      <c r="B13" s="20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6" x14ac:dyDescent="0.3">
      <c r="A14" s="13" t="s">
        <v>19</v>
      </c>
      <c r="B14" s="25">
        <v>50000</v>
      </c>
      <c r="C14" s="38" t="s">
        <v>80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6" x14ac:dyDescent="0.3">
      <c r="A15" s="13" t="s">
        <v>18</v>
      </c>
      <c r="B15" s="26">
        <v>0.08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6" x14ac:dyDescent="0.3">
      <c r="A16" s="13" t="s">
        <v>24</v>
      </c>
      <c r="B16" s="25">
        <v>15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x14ac:dyDescent="0.3">
      <c r="A17" s="13"/>
      <c r="B17" s="20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x14ac:dyDescent="0.3">
      <c r="A18" s="13" t="s">
        <v>20</v>
      </c>
      <c r="B18" s="25">
        <v>50000</v>
      </c>
      <c r="C18" s="39" t="s">
        <v>25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x14ac:dyDescent="0.3">
      <c r="A19" s="13" t="s">
        <v>18</v>
      </c>
      <c r="B19" s="26">
        <v>0.08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x14ac:dyDescent="0.3">
      <c r="A20" s="13" t="s">
        <v>24</v>
      </c>
      <c r="B20" s="25">
        <v>17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x14ac:dyDescent="0.3">
      <c r="A21" s="13" t="s">
        <v>21</v>
      </c>
      <c r="B21" s="26">
        <v>0.09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x14ac:dyDescent="0.3">
      <c r="A22" s="31" t="s">
        <v>49</v>
      </c>
      <c r="B22" s="45" t="s">
        <v>87</v>
      </c>
      <c r="C22" s="49"/>
      <c r="D22" s="47"/>
      <c r="E22" s="47"/>
      <c r="F22" s="47"/>
      <c r="G22" s="48"/>
      <c r="H22" s="39"/>
      <c r="I22" s="39"/>
      <c r="J22" s="39"/>
      <c r="K22" s="39"/>
      <c r="L22" s="39"/>
      <c r="M22" s="39"/>
      <c r="N22" s="39"/>
      <c r="O22" s="39"/>
    </row>
    <row r="23" spans="1:15" x14ac:dyDescent="0.3">
      <c r="A23" s="50" t="s">
        <v>78</v>
      </c>
      <c r="B23" s="40">
        <v>1500000</v>
      </c>
      <c r="C23" s="50" t="s">
        <v>88</v>
      </c>
      <c r="D23" s="51">
        <f>B16+1</f>
        <v>16</v>
      </c>
      <c r="E23" s="46" t="s">
        <v>89</v>
      </c>
      <c r="F23" s="47"/>
      <c r="G23" s="48"/>
      <c r="H23" s="39"/>
      <c r="I23" s="39"/>
      <c r="J23" s="39"/>
      <c r="K23" s="39"/>
      <c r="L23" s="39"/>
      <c r="M23" s="39"/>
      <c r="N23" s="39"/>
      <c r="O23" s="39"/>
    </row>
    <row r="24" spans="1:15" x14ac:dyDescent="0.3">
      <c r="A24" s="50" t="s">
        <v>79</v>
      </c>
      <c r="B24" s="40">
        <v>1500000</v>
      </c>
      <c r="C24" s="50" t="s">
        <v>90</v>
      </c>
      <c r="D24" s="51">
        <f>B20+1</f>
        <v>18</v>
      </c>
      <c r="E24" s="42" t="s">
        <v>91</v>
      </c>
      <c r="F24" s="43"/>
      <c r="G24" s="44"/>
      <c r="H24" s="39"/>
      <c r="I24" s="39"/>
      <c r="J24" s="39"/>
      <c r="K24" s="39"/>
      <c r="L24" s="39"/>
      <c r="M24" s="39"/>
      <c r="N24" s="39"/>
      <c r="O24" s="39"/>
    </row>
    <row r="25" spans="1:15" x14ac:dyDescent="0.3">
      <c r="A25" s="32" t="s">
        <v>22</v>
      </c>
      <c r="B25" s="26">
        <v>0.1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x14ac:dyDescent="0.3">
      <c r="A26" s="32" t="s">
        <v>23</v>
      </c>
      <c r="B26" s="26">
        <v>0.09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x14ac:dyDescent="0.3">
      <c r="A27" s="4" t="s">
        <v>48</v>
      </c>
      <c r="B27" s="33"/>
      <c r="C27" s="38" t="s">
        <v>68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x14ac:dyDescent="0.3">
      <c r="A28" s="3" t="s">
        <v>60</v>
      </c>
      <c r="B28" s="25">
        <v>1000000</v>
      </c>
      <c r="C28" s="38" t="s">
        <v>69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x14ac:dyDescent="0.3">
      <c r="A29" s="3" t="s">
        <v>54</v>
      </c>
      <c r="B29" s="25">
        <v>23</v>
      </c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x14ac:dyDescent="0.3">
      <c r="A30" s="3" t="s">
        <v>51</v>
      </c>
      <c r="B30" s="25">
        <v>1000000</v>
      </c>
      <c r="C30" s="39" t="s">
        <v>25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x14ac:dyDescent="0.3">
      <c r="A31" s="3" t="s">
        <v>54</v>
      </c>
      <c r="B31" s="25">
        <v>25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x14ac:dyDescent="0.3">
      <c r="A32" s="13" t="s">
        <v>22</v>
      </c>
      <c r="B32" s="26">
        <v>0.1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x14ac:dyDescent="0.3">
      <c r="A33" s="3" t="s">
        <v>52</v>
      </c>
      <c r="B33" s="26">
        <v>0.09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x14ac:dyDescent="0.3">
      <c r="A34" s="11"/>
      <c r="B34" s="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x14ac:dyDescent="0.3">
      <c r="A35" s="28" t="s">
        <v>58</v>
      </c>
      <c r="B35" s="29"/>
      <c r="C35" s="30" t="s">
        <v>59</v>
      </c>
      <c r="D35" s="29"/>
      <c r="E35" s="29"/>
      <c r="F35" s="29"/>
      <c r="G35" s="29"/>
      <c r="H35" s="29"/>
      <c r="I35" s="29"/>
      <c r="J35" s="39"/>
      <c r="K35" s="39"/>
      <c r="L35" s="39"/>
      <c r="M35" s="39"/>
      <c r="N35" s="39"/>
      <c r="O35" s="39"/>
    </row>
    <row r="36" spans="1:15" x14ac:dyDescent="0.3">
      <c r="A36" s="63" t="s">
        <v>11</v>
      </c>
      <c r="B36" s="64">
        <f>PV((1+B9)/(1+B8)-1,B4,-B3*12,,1)</f>
        <v>7908401.8618780598</v>
      </c>
      <c r="C36" s="82" t="s">
        <v>28</v>
      </c>
      <c r="D36" s="83"/>
      <c r="E36" s="83"/>
      <c r="F36" s="83"/>
      <c r="G36" s="83"/>
      <c r="H36" s="83"/>
      <c r="I36" s="84"/>
      <c r="J36" s="39"/>
      <c r="K36" s="39"/>
      <c r="L36" s="39"/>
      <c r="M36" s="39"/>
      <c r="N36" s="39"/>
      <c r="O36" s="39"/>
    </row>
    <row r="37" spans="1:15" x14ac:dyDescent="0.3">
      <c r="A37" s="63" t="s">
        <v>12</v>
      </c>
      <c r="B37" s="64">
        <f>B12</f>
        <v>100000</v>
      </c>
      <c r="C37" s="82" t="s">
        <v>30</v>
      </c>
      <c r="D37" s="83"/>
      <c r="E37" s="83"/>
      <c r="F37" s="83"/>
      <c r="G37" s="83"/>
      <c r="H37" s="83"/>
      <c r="I37" s="84"/>
      <c r="J37" s="39"/>
      <c r="K37" s="39"/>
      <c r="L37" s="39"/>
      <c r="M37" s="39"/>
      <c r="N37" s="39"/>
      <c r="O37" s="39"/>
    </row>
    <row r="38" spans="1:15" x14ac:dyDescent="0.3">
      <c r="A38" s="63" t="s">
        <v>26</v>
      </c>
      <c r="B38" s="64">
        <f>PV((1+B21)/(1+B15)-1,B16,-B14,,1)+PV((1+B21)/(1+B19)-1,B20,-B18,,1)</f>
        <v>1494084.6837386442</v>
      </c>
      <c r="C38" s="82" t="s">
        <v>28</v>
      </c>
      <c r="D38" s="83"/>
      <c r="E38" s="83"/>
      <c r="F38" s="83"/>
      <c r="G38" s="83"/>
      <c r="H38" s="83"/>
      <c r="I38" s="84"/>
      <c r="J38" s="39"/>
      <c r="K38" s="39"/>
      <c r="L38" s="39"/>
      <c r="M38" s="39"/>
      <c r="N38" s="39"/>
      <c r="O38" s="39"/>
    </row>
    <row r="39" spans="1:15" x14ac:dyDescent="0.3">
      <c r="A39" s="65" t="s">
        <v>55</v>
      </c>
      <c r="B39" s="64">
        <f>B23*(1+B25)^(B16+1)/(1+B26)^(B16+1)</f>
        <v>1736002.1333410991</v>
      </c>
      <c r="C39" s="82" t="s">
        <v>29</v>
      </c>
      <c r="D39" s="83"/>
      <c r="E39" s="83"/>
      <c r="F39" s="83"/>
      <c r="G39" s="83"/>
      <c r="H39" s="83"/>
      <c r="I39" s="84"/>
      <c r="J39" s="39"/>
      <c r="K39" s="39"/>
      <c r="L39" s="39"/>
      <c r="M39" s="39"/>
      <c r="N39" s="39"/>
      <c r="O39" s="39"/>
    </row>
    <row r="40" spans="1:15" x14ac:dyDescent="0.3">
      <c r="A40" s="65" t="s">
        <v>56</v>
      </c>
      <c r="B40" s="64">
        <f>B24*(1+B25)^(B20+1)/(1+B26)^(B20+1)</f>
        <v>1768001.4993205371</v>
      </c>
      <c r="C40" s="82" t="s">
        <v>29</v>
      </c>
      <c r="D40" s="83"/>
      <c r="E40" s="83"/>
      <c r="F40" s="83"/>
      <c r="G40" s="83"/>
      <c r="H40" s="83"/>
      <c r="I40" s="84"/>
      <c r="J40" s="39"/>
      <c r="K40" s="39"/>
      <c r="L40" s="39"/>
      <c r="M40" s="39"/>
      <c r="N40" s="39"/>
      <c r="O40" s="39"/>
    </row>
    <row r="41" spans="1:15" x14ac:dyDescent="0.3">
      <c r="A41" s="65" t="s">
        <v>57</v>
      </c>
      <c r="B41" s="64">
        <f>B28*(1+B32)^(B29)/(1+B33)^(B29)</f>
        <v>1233736.1946487997</v>
      </c>
      <c r="C41" s="88" t="s">
        <v>53</v>
      </c>
      <c r="D41" s="89"/>
      <c r="E41" s="89"/>
      <c r="F41" s="89"/>
      <c r="G41" s="89"/>
      <c r="H41" s="89"/>
      <c r="I41" s="90"/>
      <c r="J41" s="39"/>
      <c r="K41" s="39"/>
      <c r="L41" s="39"/>
      <c r="M41" s="39"/>
      <c r="N41" s="39"/>
      <c r="O41" s="39"/>
    </row>
    <row r="42" spans="1:15" x14ac:dyDescent="0.3">
      <c r="A42" s="66" t="s">
        <v>61</v>
      </c>
      <c r="B42" s="64">
        <f>B30*(1+B32)^(B31)/(1+B33)^(B31)</f>
        <v>1256477.3971257028</v>
      </c>
      <c r="C42" s="88" t="s">
        <v>53</v>
      </c>
      <c r="D42" s="89"/>
      <c r="E42" s="89"/>
      <c r="F42" s="89"/>
      <c r="G42" s="89"/>
      <c r="H42" s="89"/>
      <c r="I42" s="90"/>
      <c r="J42" s="39"/>
      <c r="K42" s="39"/>
      <c r="L42" s="39"/>
      <c r="M42" s="39"/>
      <c r="N42" s="39"/>
      <c r="O42" s="39"/>
    </row>
    <row r="43" spans="1:15" x14ac:dyDescent="0.3">
      <c r="A43" s="6" t="s">
        <v>63</v>
      </c>
      <c r="B43" s="12">
        <f>B11</f>
        <v>500000</v>
      </c>
      <c r="C43" s="82" t="s">
        <v>31</v>
      </c>
      <c r="D43" s="83"/>
      <c r="E43" s="83"/>
      <c r="F43" s="83"/>
      <c r="G43" s="83"/>
      <c r="H43" s="83"/>
      <c r="I43" s="84"/>
      <c r="J43" s="39"/>
      <c r="K43" s="39"/>
      <c r="L43" s="39"/>
      <c r="M43" s="39"/>
      <c r="N43" s="39"/>
      <c r="O43" s="39"/>
    </row>
    <row r="44" spans="1:15" ht="15" thickBot="1" x14ac:dyDescent="0.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5" thickBot="1" x14ac:dyDescent="0.35">
      <c r="A45" s="85" t="s">
        <v>81</v>
      </c>
      <c r="B45" s="86"/>
      <c r="C45" s="86"/>
      <c r="D45" s="86"/>
      <c r="E45" s="87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x14ac:dyDescent="0.3">
      <c r="A46" s="67" t="s">
        <v>62</v>
      </c>
      <c r="B46" s="68">
        <f>SUM(B36:B42)-B43-B10</f>
        <v>13996703.770052845</v>
      </c>
      <c r="C46" s="69" t="s">
        <v>14</v>
      </c>
      <c r="D46" s="70">
        <f>B46/100000</f>
        <v>139.96703770052844</v>
      </c>
      <c r="E46" s="69" t="s">
        <v>15</v>
      </c>
      <c r="F46" s="38" t="s">
        <v>73</v>
      </c>
      <c r="G46" s="39"/>
      <c r="H46" s="39"/>
      <c r="I46" s="39"/>
      <c r="J46" s="39"/>
      <c r="K46" s="39"/>
      <c r="L46" s="39"/>
      <c r="M46" s="39"/>
      <c r="N46" s="39"/>
      <c r="O46" s="39"/>
    </row>
    <row r="47" spans="1:15" x14ac:dyDescent="0.3">
      <c r="A47" s="21" t="s">
        <v>65</v>
      </c>
      <c r="B47" s="22">
        <f>SUM(B36:B40)-B43-B10</f>
        <v>11506490.178278342</v>
      </c>
      <c r="C47" s="23" t="s">
        <v>14</v>
      </c>
      <c r="D47" s="24">
        <f>B47/100000</f>
        <v>115.06490178278342</v>
      </c>
      <c r="E47" s="23" t="s">
        <v>15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x14ac:dyDescent="0.3">
      <c r="A48" s="21" t="s">
        <v>66</v>
      </c>
      <c r="B48" s="22">
        <f>SUM(B36:B40)-B43+B42-B10</f>
        <v>12762967.575404044</v>
      </c>
      <c r="C48" s="23" t="s">
        <v>14</v>
      </c>
      <c r="D48" s="24">
        <f>B48/100000</f>
        <v>127.62967575404045</v>
      </c>
      <c r="E48" s="23" t="s">
        <v>15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x14ac:dyDescent="0.3">
      <c r="A49" s="21" t="s">
        <v>67</v>
      </c>
      <c r="B49" s="22">
        <f>SUM(B36:B40)-B43+B41-B10</f>
        <v>12740226.372927142</v>
      </c>
      <c r="C49" s="23" t="s">
        <v>14</v>
      </c>
      <c r="D49" s="24">
        <f>B49/100000</f>
        <v>127.40226372927143</v>
      </c>
      <c r="E49" s="23" t="s">
        <v>15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x14ac:dyDescent="0.3">
      <c r="A50" s="13" t="s">
        <v>27</v>
      </c>
      <c r="B50" s="13"/>
      <c r="C50" s="13"/>
      <c r="D50" s="13"/>
      <c r="E50" s="13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x14ac:dyDescent="0.3">
      <c r="A51" s="37" t="s">
        <v>77</v>
      </c>
      <c r="B51" s="13"/>
      <c r="C51" s="13"/>
      <c r="D51" s="13"/>
      <c r="E51" s="13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x14ac:dyDescent="0.3">
      <c r="A52" s="31" t="s">
        <v>64</v>
      </c>
      <c r="B52" s="32"/>
      <c r="C52" s="32"/>
      <c r="D52" s="32"/>
      <c r="E52" s="32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 x14ac:dyDescent="0.3">
      <c r="A53" s="31" t="s">
        <v>74</v>
      </c>
      <c r="B53" s="32"/>
      <c r="C53" s="32"/>
      <c r="D53" s="32"/>
      <c r="E53" s="32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x14ac:dyDescent="0.3">
      <c r="A54" s="31" t="s">
        <v>82</v>
      </c>
      <c r="B54" s="32"/>
      <c r="C54" s="32"/>
      <c r="D54" s="32"/>
      <c r="E54" s="32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 ht="15" thickBot="1" x14ac:dyDescent="0.35"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15" thickBot="1" x14ac:dyDescent="0.35">
      <c r="A56" s="85" t="s">
        <v>93</v>
      </c>
      <c r="B56" s="86"/>
      <c r="C56" s="86"/>
      <c r="D56" s="86"/>
      <c r="E56" s="87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5" thickBot="1" x14ac:dyDescent="0.35">
      <c r="B57" t="s">
        <v>85</v>
      </c>
      <c r="C57" t="s">
        <v>84</v>
      </c>
      <c r="D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x14ac:dyDescent="0.3">
      <c r="A58" s="2" t="s">
        <v>83</v>
      </c>
      <c r="B58" s="52">
        <f>(B36+B37-B43-B10)/100000</f>
        <v>65.084018618780604</v>
      </c>
      <c r="C58" s="9">
        <f>B4</f>
        <v>30</v>
      </c>
      <c r="D58" s="62"/>
      <c r="E58" s="54" t="s">
        <v>96</v>
      </c>
      <c r="F58" s="55"/>
      <c r="G58" s="56"/>
      <c r="H58" s="39"/>
      <c r="I58" s="39"/>
      <c r="J58" s="39"/>
      <c r="K58" s="39"/>
      <c r="L58" s="39"/>
      <c r="M58" s="39"/>
      <c r="N58" s="39"/>
      <c r="O58" s="39"/>
    </row>
    <row r="59" spans="1:15" x14ac:dyDescent="0.3">
      <c r="D59" s="39"/>
      <c r="E59" s="57" t="s">
        <v>97</v>
      </c>
      <c r="F59" s="41"/>
      <c r="G59" s="58"/>
      <c r="H59" s="39"/>
      <c r="I59" s="39"/>
      <c r="J59" s="39"/>
      <c r="K59" s="39"/>
      <c r="L59" s="39"/>
      <c r="M59" s="39"/>
      <c r="N59" s="39"/>
      <c r="O59" s="39"/>
    </row>
    <row r="60" spans="1:15" x14ac:dyDescent="0.3">
      <c r="A60" s="2" t="s">
        <v>86</v>
      </c>
      <c r="B60" s="53">
        <f>(PV((1+B21)/(1+B15)-1,B16,-B14,,1)+B39+B41)/100000</f>
        <v>36.734363584634103</v>
      </c>
      <c r="C60" s="9">
        <f>B29</f>
        <v>23</v>
      </c>
      <c r="D60" s="39"/>
      <c r="E60" s="57" t="s">
        <v>98</v>
      </c>
      <c r="F60" s="41"/>
      <c r="G60" s="58"/>
      <c r="H60" s="39"/>
      <c r="I60" s="39"/>
      <c r="J60" s="39"/>
      <c r="K60" s="39"/>
      <c r="L60" s="39"/>
      <c r="M60" s="39"/>
      <c r="N60" s="39"/>
      <c r="O60" s="39"/>
    </row>
    <row r="61" spans="1:15" x14ac:dyDescent="0.3">
      <c r="D61" s="39"/>
      <c r="E61" s="57" t="s">
        <v>99</v>
      </c>
      <c r="F61" s="41"/>
      <c r="G61" s="58"/>
      <c r="H61" s="39"/>
      <c r="I61" s="39"/>
      <c r="J61" s="39"/>
      <c r="K61" s="39"/>
      <c r="L61" s="39"/>
      <c r="M61" s="39"/>
      <c r="N61" s="39"/>
      <c r="O61" s="39"/>
    </row>
    <row r="62" spans="1:15" x14ac:dyDescent="0.3">
      <c r="A62" s="2" t="s">
        <v>92</v>
      </c>
      <c r="B62" s="53">
        <f>(PV((1+B21)/(1+B19)-1,B20,-B18,,1)+B40+B42)/100000</f>
        <v>38.148655497113722</v>
      </c>
      <c r="C62" s="9">
        <f>B31</f>
        <v>25</v>
      </c>
      <c r="D62" s="39"/>
      <c r="E62" s="57" t="s">
        <v>100</v>
      </c>
      <c r="F62" s="41"/>
      <c r="G62" s="58"/>
      <c r="H62" s="39"/>
      <c r="I62" s="39"/>
      <c r="J62" s="39"/>
      <c r="K62" s="39"/>
      <c r="L62" s="39"/>
      <c r="M62" s="39"/>
      <c r="N62" s="39"/>
      <c r="O62" s="39"/>
    </row>
    <row r="63" spans="1:15" ht="15" thickBot="1" x14ac:dyDescent="0.35">
      <c r="D63" s="39"/>
      <c r="E63" s="57" t="s">
        <v>101</v>
      </c>
      <c r="F63" s="41"/>
      <c r="G63" s="58"/>
      <c r="H63" s="39"/>
      <c r="I63" s="39"/>
      <c r="J63" s="39"/>
      <c r="K63" s="39"/>
      <c r="L63" s="39"/>
      <c r="M63" s="39"/>
      <c r="N63" s="39"/>
      <c r="O63" s="39"/>
    </row>
    <row r="64" spans="1:15" ht="15" thickBot="1" x14ac:dyDescent="0.35">
      <c r="A64" s="85" t="s">
        <v>94</v>
      </c>
      <c r="B64" s="86"/>
      <c r="C64" s="86"/>
      <c r="D64" s="86"/>
      <c r="E64" s="86"/>
      <c r="F64" s="71"/>
      <c r="G64" s="72"/>
      <c r="H64" s="39"/>
      <c r="I64" s="39"/>
      <c r="J64" s="39"/>
      <c r="K64" s="39"/>
      <c r="L64" s="39"/>
      <c r="M64" s="39"/>
      <c r="N64" s="39"/>
      <c r="O64" s="39"/>
    </row>
    <row r="65" spans="1:15" x14ac:dyDescent="0.3">
      <c r="B65" t="s">
        <v>85</v>
      </c>
      <c r="C65" t="s">
        <v>84</v>
      </c>
      <c r="D65" s="39"/>
      <c r="E65" s="57" t="s">
        <v>102</v>
      </c>
      <c r="F65" s="41"/>
      <c r="G65" s="58"/>
      <c r="H65" s="39"/>
      <c r="I65" s="39"/>
      <c r="J65" s="39"/>
      <c r="K65" s="39"/>
      <c r="L65" s="39"/>
      <c r="M65" s="39"/>
      <c r="N65" s="39"/>
      <c r="O65" s="39"/>
    </row>
    <row r="66" spans="1:15" x14ac:dyDescent="0.3">
      <c r="A66" s="2" t="s">
        <v>83</v>
      </c>
      <c r="B66" s="52">
        <f>(B36+B37-B43-B10)/100000</f>
        <v>65.084018618780604</v>
      </c>
      <c r="C66" s="9">
        <f>B4</f>
        <v>30</v>
      </c>
      <c r="D66" s="62"/>
      <c r="E66" s="57" t="s">
        <v>103</v>
      </c>
      <c r="F66" s="41"/>
      <c r="G66" s="58"/>
      <c r="H66" s="39"/>
      <c r="I66" s="39"/>
      <c r="J66" s="39"/>
      <c r="K66" s="39"/>
      <c r="L66" s="39"/>
      <c r="M66" s="39"/>
      <c r="N66" s="39"/>
      <c r="O66" s="39"/>
    </row>
    <row r="67" spans="1:15" ht="15" thickBot="1" x14ac:dyDescent="0.35">
      <c r="D67" s="39"/>
      <c r="E67" s="59" t="s">
        <v>104</v>
      </c>
      <c r="F67" s="60"/>
      <c r="G67" s="61"/>
      <c r="H67" s="39"/>
      <c r="I67" s="39"/>
      <c r="J67" s="39"/>
      <c r="K67" s="39"/>
      <c r="L67" s="39"/>
      <c r="M67" s="39"/>
      <c r="N67" s="39"/>
      <c r="O67" s="39"/>
    </row>
    <row r="68" spans="1:15" x14ac:dyDescent="0.3">
      <c r="A68" s="2" t="s">
        <v>95</v>
      </c>
      <c r="B68" s="53">
        <f>(B38+B39+B40)/100000</f>
        <v>49.980883164002805</v>
      </c>
      <c r="C68" s="9">
        <f>MAX(P1:P2)</f>
        <v>17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x14ac:dyDescent="0.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x14ac:dyDescent="0.3">
      <c r="A70" s="2" t="s">
        <v>92</v>
      </c>
      <c r="B70" s="53">
        <f>(B41+B42)/100000</f>
        <v>24.902135917745028</v>
      </c>
      <c r="C70" s="9">
        <f>MAX(P4:P5)</f>
        <v>25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x14ac:dyDescent="0.3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x14ac:dyDescent="0.3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x14ac:dyDescent="0.3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x14ac:dyDescent="0.3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x14ac:dyDescent="0.3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x14ac:dyDescent="0.3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x14ac:dyDescent="0.3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15" x14ac:dyDescent="0.3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x14ac:dyDescent="0.3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x14ac:dyDescent="0.3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x14ac:dyDescent="0.3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 x14ac:dyDescent="0.3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15" x14ac:dyDescent="0.3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5" x14ac:dyDescent="0.3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x14ac:dyDescent="0.3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x14ac:dyDescent="0.3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x14ac:dyDescent="0.3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x14ac:dyDescent="0.3">
      <c r="J88" s="39"/>
      <c r="K88" s="39"/>
      <c r="L88" s="39"/>
      <c r="M88" s="39"/>
      <c r="N88" s="39"/>
      <c r="O88" s="39"/>
    </row>
    <row r="89" spans="1:15" x14ac:dyDescent="0.3">
      <c r="J89" s="39"/>
      <c r="K89" s="39"/>
      <c r="L89" s="39"/>
      <c r="M89" s="39"/>
      <c r="N89" s="39"/>
      <c r="O89" s="39"/>
    </row>
  </sheetData>
  <mergeCells count="11">
    <mergeCell ref="C43:I43"/>
    <mergeCell ref="A45:E45"/>
    <mergeCell ref="A56:E56"/>
    <mergeCell ref="A64:E64"/>
    <mergeCell ref="C36:I36"/>
    <mergeCell ref="C37:I37"/>
    <mergeCell ref="C38:I38"/>
    <mergeCell ref="C39:I39"/>
    <mergeCell ref="C40:I40"/>
    <mergeCell ref="C41:I41"/>
    <mergeCell ref="C42:I42"/>
  </mergeCells>
  <hyperlinks>
    <hyperlink ref="A5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13" sqref="A13"/>
    </sheetView>
  </sheetViews>
  <sheetFormatPr defaultRowHeight="14.4" x14ac:dyDescent="0.3"/>
  <cols>
    <col min="1" max="1" width="55.6640625" bestFit="1" customWidth="1"/>
    <col min="2" max="3" width="14" bestFit="1" customWidth="1"/>
    <col min="4" max="4" width="9.5546875" bestFit="1" customWidth="1"/>
    <col min="5" max="5" width="10.33203125" bestFit="1" customWidth="1"/>
  </cols>
  <sheetData>
    <row r="1" spans="1:5" x14ac:dyDescent="0.3">
      <c r="A1" s="1" t="s">
        <v>32</v>
      </c>
      <c r="B1" s="7"/>
      <c r="C1" s="7"/>
      <c r="D1" s="7"/>
      <c r="E1" s="7"/>
    </row>
    <row r="2" spans="1:5" x14ac:dyDescent="0.3">
      <c r="A2" s="77"/>
      <c r="B2" s="76" t="s">
        <v>42</v>
      </c>
      <c r="C2" s="76" t="s">
        <v>70</v>
      </c>
      <c r="D2" s="76" t="s">
        <v>42</v>
      </c>
      <c r="E2" s="76" t="s">
        <v>70</v>
      </c>
    </row>
    <row r="3" spans="1:5" x14ac:dyDescent="0.3">
      <c r="A3" s="77"/>
      <c r="B3" s="76" t="s">
        <v>43</v>
      </c>
      <c r="C3" s="76" t="s">
        <v>43</v>
      </c>
      <c r="D3" s="76" t="s">
        <v>71</v>
      </c>
      <c r="E3" s="76" t="s">
        <v>71</v>
      </c>
    </row>
    <row r="4" spans="1:5" x14ac:dyDescent="0.3">
      <c r="A4" s="78" t="s">
        <v>33</v>
      </c>
      <c r="B4" s="15">
        <v>16</v>
      </c>
      <c r="C4" s="15">
        <v>18</v>
      </c>
      <c r="D4" s="15">
        <v>23</v>
      </c>
      <c r="E4" s="15">
        <v>25</v>
      </c>
    </row>
    <row r="5" spans="1:5" x14ac:dyDescent="0.3">
      <c r="A5" s="78" t="s">
        <v>34</v>
      </c>
      <c r="B5" s="34">
        <v>1500000</v>
      </c>
      <c r="C5" s="34">
        <v>1500000</v>
      </c>
      <c r="D5" s="34">
        <v>1500000</v>
      </c>
      <c r="E5" s="34">
        <v>1500000</v>
      </c>
    </row>
    <row r="6" spans="1:5" x14ac:dyDescent="0.3">
      <c r="A6" s="78" t="s">
        <v>45</v>
      </c>
      <c r="B6" s="35">
        <v>0.1</v>
      </c>
      <c r="C6" s="35">
        <v>0.1</v>
      </c>
      <c r="D6" s="35">
        <v>0.1</v>
      </c>
      <c r="E6" s="35">
        <v>0.1</v>
      </c>
    </row>
    <row r="7" spans="1:5" x14ac:dyDescent="0.3">
      <c r="A7" s="78" t="s">
        <v>46</v>
      </c>
      <c r="B7" s="36">
        <v>0.09</v>
      </c>
      <c r="C7" s="36">
        <v>0.09</v>
      </c>
      <c r="D7" s="36">
        <v>0.09</v>
      </c>
      <c r="E7" s="36">
        <v>0.09</v>
      </c>
    </row>
    <row r="8" spans="1:5" x14ac:dyDescent="0.3">
      <c r="A8" s="78" t="s">
        <v>47</v>
      </c>
      <c r="B8" s="34">
        <v>6892459.4795358311</v>
      </c>
      <c r="C8" s="34">
        <v>6892459.4795358311</v>
      </c>
      <c r="D8" s="34">
        <v>6892459.4795358311</v>
      </c>
      <c r="E8" s="34">
        <v>6892459.4795358311</v>
      </c>
    </row>
    <row r="9" spans="1:5" x14ac:dyDescent="0.3">
      <c r="A9" s="78" t="s">
        <v>35</v>
      </c>
      <c r="B9" s="15">
        <v>0</v>
      </c>
      <c r="C9" s="15">
        <v>0</v>
      </c>
      <c r="D9" s="15">
        <v>0</v>
      </c>
      <c r="E9" s="15">
        <v>0</v>
      </c>
    </row>
    <row r="10" spans="1:5" x14ac:dyDescent="0.3">
      <c r="A10" s="78" t="s">
        <v>36</v>
      </c>
      <c r="B10" s="16">
        <v>0</v>
      </c>
      <c r="C10" s="16">
        <v>0</v>
      </c>
      <c r="D10" s="16">
        <v>0</v>
      </c>
      <c r="E10" s="16">
        <v>0</v>
      </c>
    </row>
    <row r="11" spans="1:5" x14ac:dyDescent="0.3">
      <c r="A11" s="78" t="s">
        <v>37</v>
      </c>
      <c r="B11" s="81">
        <f>B9*(1+B10)^B4</f>
        <v>0</v>
      </c>
      <c r="C11" s="81">
        <f>C9*(1+C10)^C4</f>
        <v>0</v>
      </c>
      <c r="D11" s="81">
        <f>D9*(1+D10)^D4</f>
        <v>0</v>
      </c>
      <c r="E11" s="81">
        <f>E9*(1+E10)^E4</f>
        <v>0</v>
      </c>
    </row>
    <row r="12" spans="1:5" x14ac:dyDescent="0.3">
      <c r="A12" s="78" t="s">
        <v>76</v>
      </c>
      <c r="B12" s="16">
        <v>0</v>
      </c>
      <c r="C12" s="16">
        <v>0</v>
      </c>
      <c r="D12" s="16">
        <v>0</v>
      </c>
      <c r="E12" s="16">
        <v>0</v>
      </c>
    </row>
    <row r="13" spans="1:5" x14ac:dyDescent="0.3">
      <c r="A13" s="78" t="s">
        <v>38</v>
      </c>
      <c r="B13" s="17">
        <f>IF(B7=B12,(B8-B11)/(12*B4*(1+B7)^(B4-1)),(B8-B11)*(B7-B12)/(12*((1+B7)^(B4)-(1+B12)^(B4))))</f>
        <v>17403.408324425345</v>
      </c>
      <c r="C13" s="17">
        <f>IF(C7=C12,(C8-C11)/(12*C4*(1+C7)^(C4-1)),(C8-C11)*(C7-C12)/(12*((1+C7)^(C4)-(1+C12)^(C4))))</f>
        <v>13906.852696005084</v>
      </c>
      <c r="D13" s="17">
        <f>IF(D7=D12,(D8-D11)/(12*D4*(1+D7)^(D4-1)),(D8-D11)*(D7-D12)/(12*((1+D7)^(D4)-(1+D12)^(D4))))</f>
        <v>8260.5437878762841</v>
      </c>
      <c r="E13" s="17">
        <f>IF(E7=E12,(E8-E11)/(12*E4*(1+E7)^(E4-1)),(E8-E11)*(E7-E12)/(12*((1+E7)^(E4)-(1+E12)^(E4))))</f>
        <v>6781.1752753754281</v>
      </c>
    </row>
    <row r="14" spans="1:5" x14ac:dyDescent="0.3">
      <c r="A14" s="78" t="s">
        <v>39</v>
      </c>
      <c r="B14" s="15">
        <v>0</v>
      </c>
      <c r="C14" s="15">
        <v>0</v>
      </c>
      <c r="D14" s="15">
        <v>0</v>
      </c>
      <c r="E14" s="15">
        <v>0</v>
      </c>
    </row>
    <row r="15" spans="1:5" x14ac:dyDescent="0.3">
      <c r="A15" s="78" t="s">
        <v>40</v>
      </c>
      <c r="B15" s="14">
        <f>IF(B7=B12,(B8-B11)/(12*(B4-B14)*(1+B7)^(B4-B14-1)),(B8-B11)*(B7-B12)/(12*((1+B7)^(B4-B14)-(1+B12)^(B4-B14))))</f>
        <v>17403.408324425345</v>
      </c>
      <c r="C15" s="14">
        <f>IF(C7=C12,(C8-C11)/(12*(C4-C14)*(1+C7)^(C4-C14-1)),(C8-C11)*(C7-C12)/(12*((1+C7)^(C4-C14)-(1+C12)^(C4-C14))))</f>
        <v>13906.852696005084</v>
      </c>
      <c r="D15" s="14">
        <f>IF(D7=D12,(D8-D11)/(12*(D4-D14)*(1+D7)^(D4-D14-1)),(D8-D11)*(D7-D12)/(12*((1+D7)^(D4-D14)-(1+D12)^(D4-D14))))</f>
        <v>8260.5437878762841</v>
      </c>
      <c r="E15" s="14">
        <f>IF(E7=E12,(E8-E11)/(12*(E4-E14)*(1+E7)^(E4-E14-1)),(E8-E11)*(E7-E12)/(12*((1+E7)^(E4-E14)-(1+E12)^(E4-E14))))</f>
        <v>6781.1752753754281</v>
      </c>
    </row>
    <row r="16" spans="1:5" x14ac:dyDescent="0.3">
      <c r="A16" s="79" t="s">
        <v>41</v>
      </c>
      <c r="B16" s="8"/>
      <c r="C16" s="7"/>
      <c r="D16" s="7"/>
      <c r="E16" s="7"/>
    </row>
    <row r="17" spans="1:5" x14ac:dyDescent="0.3">
      <c r="A17" s="77" t="s">
        <v>72</v>
      </c>
      <c r="B17" s="80">
        <f>SUM(B13:E13)</f>
        <v>46351.980083682138</v>
      </c>
      <c r="C17" s="7"/>
      <c r="D17" s="7"/>
      <c r="E17" s="7"/>
    </row>
    <row r="18" spans="1:5" x14ac:dyDescent="0.3">
      <c r="A18" s="77" t="s">
        <v>75</v>
      </c>
      <c r="B18" s="7"/>
      <c r="C18" s="7"/>
      <c r="D18" s="7"/>
      <c r="E1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Laddered Term Plan Calculator</vt:lpstr>
      <vt:lpstr>Goal Planner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2012-12-29T00:08:44Z</dcterms:created>
  <dcterms:modified xsi:type="dcterms:W3CDTF">2014-02-01T09:04:14Z</dcterms:modified>
</cp:coreProperties>
</file>