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6212" windowHeight="7284" activeTab="1"/>
  </bookViews>
  <sheets>
    <sheet name="with NO liabilities" sheetId="4" r:id="rId1"/>
    <sheet name="with home loan" sheetId="1" r:id="rId2"/>
  </sheets>
  <definedNames>
    <definedName name="aint" localSheetId="0">'with NO liabilities'!$B$14</definedName>
    <definedName name="aint">'with home loan'!$D$20</definedName>
    <definedName name="emi" localSheetId="0">'with NO liabilities'!$B$8</definedName>
    <definedName name="emi">'with home loan'!$B$14</definedName>
    <definedName name="ffret" localSheetId="0">'with NO liabilities'!$B$16</definedName>
    <definedName name="ffret">'with home loan'!$B$20</definedName>
    <definedName name="first" localSheetId="0">'with NO liabilities'!$M$2</definedName>
    <definedName name="first">'with home loan'!$S$2</definedName>
    <definedName name="first1">'with home loan'!$AH$2</definedName>
    <definedName name="inc" localSheetId="0">'with NO liabilities'!$B$10</definedName>
    <definedName name="inc">'with home loan'!$B$16</definedName>
    <definedName name="inf" localSheetId="0">'with NO liabilities'!$B$12</definedName>
    <definedName name="inf">'with home loan'!$B$17</definedName>
    <definedName name="invint" localSheetId="0">'with NO liabilities'!$B$15</definedName>
    <definedName name="invint">'with home loan'!$B$19</definedName>
    <definedName name="invper" localSheetId="0">'with NO liabilities'!$B$9</definedName>
    <definedName name="invper">'with home loan'!$D$21</definedName>
    <definedName name="last" localSheetId="0">'with NO liabilities'!$M$102</definedName>
    <definedName name="last">'with home loan'!$S$102</definedName>
    <definedName name="last1">'with home loan'!$AH$102</definedName>
    <definedName name="mincorp" localSheetId="0">'with NO liabilities'!$P$2</definedName>
    <definedName name="mincorp">'with home loan'!$V$2</definedName>
    <definedName name="mincorp1">'with home loan'!$AK$2</definedName>
    <definedName name="post1" localSheetId="0">'with NO liabilities'!$B$33</definedName>
    <definedName name="post1">'with home loan'!$B$28</definedName>
    <definedName name="save">'with home loan'!$D$22</definedName>
    <definedName name="y" localSheetId="0">'with NO liabilities'!$B$13</definedName>
    <definedName name="y">'with home loan'!$B$18</definedName>
  </definedNames>
  <calcPr calcId="124519"/>
</workbook>
</file>

<file path=xl/calcChain.xml><?xml version="1.0" encoding="utf-8"?>
<calcChain xmlns="http://schemas.openxmlformats.org/spreadsheetml/2006/main">
  <c r="D14" i="1"/>
  <c r="D21"/>
  <c r="D22" s="1"/>
  <c r="Z2"/>
  <c r="K2"/>
  <c r="B28" l="1"/>
  <c r="I6"/>
  <c r="I7" s="1"/>
  <c r="I8" s="1"/>
  <c r="AC2" l="1"/>
  <c r="AB2"/>
  <c r="AB3" s="1"/>
  <c r="Z3"/>
  <c r="Z4" s="1"/>
  <c r="Y3"/>
  <c r="Y4" s="1"/>
  <c r="Y5" s="1"/>
  <c r="AC3"/>
  <c r="AC4" s="1"/>
  <c r="AC5" s="1"/>
  <c r="AC6" s="1"/>
  <c r="AC7" s="1"/>
  <c r="AC8" s="1"/>
  <c r="AC9" s="1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AC48" s="1"/>
  <c r="AC49" s="1"/>
  <c r="AC50" s="1"/>
  <c r="AC51" s="1"/>
  <c r="AC52" s="1"/>
  <c r="AC53" s="1"/>
  <c r="AC54" s="1"/>
  <c r="AC55" s="1"/>
  <c r="AC56" s="1"/>
  <c r="AC57" s="1"/>
  <c r="AC58" s="1"/>
  <c r="AC59" s="1"/>
  <c r="AC60" s="1"/>
  <c r="AC61" s="1"/>
  <c r="AC62" s="1"/>
  <c r="AC63" s="1"/>
  <c r="AC64" s="1"/>
  <c r="AC65" s="1"/>
  <c r="AC66" s="1"/>
  <c r="AC67" s="1"/>
  <c r="AC68" s="1"/>
  <c r="AC69" s="1"/>
  <c r="AC70" s="1"/>
  <c r="AC71" s="1"/>
  <c r="AC72" s="1"/>
  <c r="AC73" s="1"/>
  <c r="AC74" s="1"/>
  <c r="AC75" s="1"/>
  <c r="AC76" s="1"/>
  <c r="AC77" s="1"/>
  <c r="AC78" s="1"/>
  <c r="AC79" s="1"/>
  <c r="AC80" s="1"/>
  <c r="AC81" s="1"/>
  <c r="AC82" s="1"/>
  <c r="AC83" s="1"/>
  <c r="AC84" s="1"/>
  <c r="AC85" s="1"/>
  <c r="AC86" s="1"/>
  <c r="AC87" s="1"/>
  <c r="AC88" s="1"/>
  <c r="AC89" s="1"/>
  <c r="AC90" s="1"/>
  <c r="AC91" s="1"/>
  <c r="AC92" s="1"/>
  <c r="AC93" s="1"/>
  <c r="AC94" s="1"/>
  <c r="AC95" s="1"/>
  <c r="AC96" s="1"/>
  <c r="AC97" s="1"/>
  <c r="AC98" s="1"/>
  <c r="AC99" s="1"/>
  <c r="AC100" s="1"/>
  <c r="AC101" s="1"/>
  <c r="AC102" s="1"/>
  <c r="AD102" s="1"/>
  <c r="D3" i="4"/>
  <c r="D4" s="1"/>
  <c r="H2"/>
  <c r="H3" s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I102" s="1"/>
  <c r="G2"/>
  <c r="K2" s="1"/>
  <c r="F2"/>
  <c r="E2"/>
  <c r="E3" s="1"/>
  <c r="N2" i="1"/>
  <c r="N3" s="1"/>
  <c r="M2"/>
  <c r="Q2" s="1"/>
  <c r="J3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K3"/>
  <c r="AA2" l="1"/>
  <c r="N4"/>
  <c r="O4" s="1"/>
  <c r="O3"/>
  <c r="P3" s="1"/>
  <c r="G3" i="4"/>
  <c r="G4" s="1"/>
  <c r="G5" s="1"/>
  <c r="G6" s="1"/>
  <c r="L2"/>
  <c r="M2" s="1"/>
  <c r="I4"/>
  <c r="I6"/>
  <c r="I8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2"/>
  <c r="I74"/>
  <c r="I76"/>
  <c r="I78"/>
  <c r="I80"/>
  <c r="I82"/>
  <c r="I84"/>
  <c r="I86"/>
  <c r="I88"/>
  <c r="I90"/>
  <c r="I92"/>
  <c r="I94"/>
  <c r="I96"/>
  <c r="I98"/>
  <c r="I100"/>
  <c r="I3"/>
  <c r="J3" s="1"/>
  <c r="I5"/>
  <c r="I7"/>
  <c r="I9"/>
  <c r="I11"/>
  <c r="I13"/>
  <c r="I15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7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AF2" i="1"/>
  <c r="AD4"/>
  <c r="AD6"/>
  <c r="AD8"/>
  <c r="AD10"/>
  <c r="AD12"/>
  <c r="AD14"/>
  <c r="AD16"/>
  <c r="AD18"/>
  <c r="AD20"/>
  <c r="AD22"/>
  <c r="AD24"/>
  <c r="AD26"/>
  <c r="AD28"/>
  <c r="AD30"/>
  <c r="AD32"/>
  <c r="AD34"/>
  <c r="AD36"/>
  <c r="AD38"/>
  <c r="AD40"/>
  <c r="AD42"/>
  <c r="AD44"/>
  <c r="AD46"/>
  <c r="AD48"/>
  <c r="AD50"/>
  <c r="AD52"/>
  <c r="AD54"/>
  <c r="AD56"/>
  <c r="AD58"/>
  <c r="AD60"/>
  <c r="AD62"/>
  <c r="AD64"/>
  <c r="AD66"/>
  <c r="AD68"/>
  <c r="AD70"/>
  <c r="AD72"/>
  <c r="AD74"/>
  <c r="AD76"/>
  <c r="AD78"/>
  <c r="AD80"/>
  <c r="AD82"/>
  <c r="AD84"/>
  <c r="AD86"/>
  <c r="AD88"/>
  <c r="AD90"/>
  <c r="AD92"/>
  <c r="AD94"/>
  <c r="AD96"/>
  <c r="AD98"/>
  <c r="AD100"/>
  <c r="AD3"/>
  <c r="AE3" s="1"/>
  <c r="AD5"/>
  <c r="AD7"/>
  <c r="AD9"/>
  <c r="AD11"/>
  <c r="AD13"/>
  <c r="AD15"/>
  <c r="AD17"/>
  <c r="AD19"/>
  <c r="AD21"/>
  <c r="AD23"/>
  <c r="AD25"/>
  <c r="AD27"/>
  <c r="AD29"/>
  <c r="AD31"/>
  <c r="AD33"/>
  <c r="AD35"/>
  <c r="AD37"/>
  <c r="AD39"/>
  <c r="AD41"/>
  <c r="AD43"/>
  <c r="AD45"/>
  <c r="AD47"/>
  <c r="AD49"/>
  <c r="AD51"/>
  <c r="AD53"/>
  <c r="AD55"/>
  <c r="AD57"/>
  <c r="AD59"/>
  <c r="AD61"/>
  <c r="AD63"/>
  <c r="AD65"/>
  <c r="AD67"/>
  <c r="AD69"/>
  <c r="AD71"/>
  <c r="AD73"/>
  <c r="AD75"/>
  <c r="AD77"/>
  <c r="AD79"/>
  <c r="AD81"/>
  <c r="AD83"/>
  <c r="AD85"/>
  <c r="AD87"/>
  <c r="AD89"/>
  <c r="AD91"/>
  <c r="AD93"/>
  <c r="AD95"/>
  <c r="AD97"/>
  <c r="AD99"/>
  <c r="AD101"/>
  <c r="AG2"/>
  <c r="AH2" s="1"/>
  <c r="Y6"/>
  <c r="AF3"/>
  <c r="Z5"/>
  <c r="AA4"/>
  <c r="AA3"/>
  <c r="AB4"/>
  <c r="G7" i="4"/>
  <c r="B19"/>
  <c r="K3"/>
  <c r="E4"/>
  <c r="F3"/>
  <c r="D5"/>
  <c r="J4"/>
  <c r="K4" s="1"/>
  <c r="M3" i="1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K4"/>
  <c r="K5" s="1"/>
  <c r="K6" s="1"/>
  <c r="L3"/>
  <c r="L2"/>
  <c r="R2" s="1"/>
  <c r="D23" s="1"/>
  <c r="AE4" l="1"/>
  <c r="AF4" s="1"/>
  <c r="AG4" s="1"/>
  <c r="AH4" s="1"/>
  <c r="N5"/>
  <c r="O5" s="1"/>
  <c r="AB5"/>
  <c r="AG3"/>
  <c r="AH3" s="1"/>
  <c r="Z6"/>
  <c r="AA5"/>
  <c r="Y7"/>
  <c r="G8" i="4"/>
  <c r="L3"/>
  <c r="M3" s="1"/>
  <c r="D6"/>
  <c r="J5"/>
  <c r="K5" s="1"/>
  <c r="E5"/>
  <c r="F4"/>
  <c r="L4" s="1"/>
  <c r="M4" s="1"/>
  <c r="P4" i="1"/>
  <c r="Q4" s="1"/>
  <c r="L5"/>
  <c r="Q3"/>
  <c r="R3" s="1"/>
  <c r="S3" s="1"/>
  <c r="L4"/>
  <c r="S2"/>
  <c r="K7"/>
  <c r="L6"/>
  <c r="AE5" l="1"/>
  <c r="AF5" s="1"/>
  <c r="AG5" s="1"/>
  <c r="AH5" s="1"/>
  <c r="N6"/>
  <c r="O6" s="1"/>
  <c r="Z7"/>
  <c r="AA6"/>
  <c r="AB6"/>
  <c r="Y8"/>
  <c r="P5"/>
  <c r="Q5" s="1"/>
  <c r="R5" s="1"/>
  <c r="S5" s="1"/>
  <c r="G9" i="4"/>
  <c r="F5"/>
  <c r="L5" s="1"/>
  <c r="M5" s="1"/>
  <c r="E6"/>
  <c r="D7"/>
  <c r="J6"/>
  <c r="K6" s="1"/>
  <c r="R4" i="1"/>
  <c r="K8"/>
  <c r="L7"/>
  <c r="AE6" l="1"/>
  <c r="AE7" s="1"/>
  <c r="AE8" s="1"/>
  <c r="N7"/>
  <c r="O7" s="1"/>
  <c r="S4"/>
  <c r="Y9"/>
  <c r="AB7"/>
  <c r="Z8"/>
  <c r="AA7"/>
  <c r="P6"/>
  <c r="Q6" s="1"/>
  <c r="R6" s="1"/>
  <c r="S6" s="1"/>
  <c r="D8" i="4"/>
  <c r="J7"/>
  <c r="K7" s="1"/>
  <c r="F6"/>
  <c r="L6" s="1"/>
  <c r="M6" s="1"/>
  <c r="E7"/>
  <c r="G10"/>
  <c r="N8" i="1"/>
  <c r="O8" s="1"/>
  <c r="K9"/>
  <c r="L8"/>
  <c r="AF6" l="1"/>
  <c r="AG6" s="1"/>
  <c r="AH6" s="1"/>
  <c r="P7"/>
  <c r="Q7" s="1"/>
  <c r="R7" s="1"/>
  <c r="S7" s="1"/>
  <c r="Z9"/>
  <c r="AA8"/>
  <c r="AB8"/>
  <c r="AF7"/>
  <c r="AG7" s="1"/>
  <c r="AH7" s="1"/>
  <c r="AE9"/>
  <c r="Y10"/>
  <c r="F7" i="4"/>
  <c r="L7" s="1"/>
  <c r="M7" s="1"/>
  <c r="E8"/>
  <c r="G11"/>
  <c r="D9"/>
  <c r="J8"/>
  <c r="K8" s="1"/>
  <c r="N9" i="1"/>
  <c r="O9" s="1"/>
  <c r="K10"/>
  <c r="L9"/>
  <c r="P8" l="1"/>
  <c r="Q8" s="1"/>
  <c r="R8" s="1"/>
  <c r="S8" s="1"/>
  <c r="AE10"/>
  <c r="Y11"/>
  <c r="AB9"/>
  <c r="AF8"/>
  <c r="AG8" s="1"/>
  <c r="AH8" s="1"/>
  <c r="Z10"/>
  <c r="AA9"/>
  <c r="D10" i="4"/>
  <c r="J9"/>
  <c r="K9" s="1"/>
  <c r="G12"/>
  <c r="F8"/>
  <c r="L8" s="1"/>
  <c r="M8" s="1"/>
  <c r="E9"/>
  <c r="N10" i="1"/>
  <c r="O10" s="1"/>
  <c r="K11"/>
  <c r="L10"/>
  <c r="P9" l="1"/>
  <c r="Q9" s="1"/>
  <c r="R9" s="1"/>
  <c r="S9" s="1"/>
  <c r="Z11"/>
  <c r="AA10"/>
  <c r="AB10"/>
  <c r="AF9"/>
  <c r="AG9" s="1"/>
  <c r="AH9" s="1"/>
  <c r="AE11"/>
  <c r="Y12"/>
  <c r="G13" i="4"/>
  <c r="D11"/>
  <c r="J10"/>
  <c r="K10" s="1"/>
  <c r="F9"/>
  <c r="L9" s="1"/>
  <c r="M9" s="1"/>
  <c r="E10"/>
  <c r="N11" i="1"/>
  <c r="O11" s="1"/>
  <c r="K12"/>
  <c r="L11"/>
  <c r="P10" l="1"/>
  <c r="P11" s="1"/>
  <c r="AB11"/>
  <c r="AF10"/>
  <c r="AG10" s="1"/>
  <c r="AH10" s="1"/>
  <c r="Z12"/>
  <c r="AA11"/>
  <c r="AE12"/>
  <c r="Y13"/>
  <c r="F10" i="4"/>
  <c r="L10" s="1"/>
  <c r="M10" s="1"/>
  <c r="E11"/>
  <c r="D12"/>
  <c r="J11"/>
  <c r="K11" s="1"/>
  <c r="G14"/>
  <c r="N12" i="1"/>
  <c r="O12" s="1"/>
  <c r="K13"/>
  <c r="L12"/>
  <c r="Q10" l="1"/>
  <c r="R10" s="1"/>
  <c r="S10" s="1"/>
  <c r="AE13"/>
  <c r="Y14"/>
  <c r="Z13"/>
  <c r="AA12"/>
  <c r="AB12"/>
  <c r="AF11"/>
  <c r="AG11" s="1"/>
  <c r="AH11" s="1"/>
  <c r="G15" i="4"/>
  <c r="D13"/>
  <c r="J12"/>
  <c r="K12" s="1"/>
  <c r="F11"/>
  <c r="L11" s="1"/>
  <c r="M11" s="1"/>
  <c r="E12"/>
  <c r="Q11" i="1"/>
  <c r="R11" s="1"/>
  <c r="S11" s="1"/>
  <c r="N13"/>
  <c r="O13" s="1"/>
  <c r="P12"/>
  <c r="K14"/>
  <c r="L13"/>
  <c r="AB13" l="1"/>
  <c r="AF12"/>
  <c r="AG12" s="1"/>
  <c r="AH12" s="1"/>
  <c r="Z14"/>
  <c r="AA13"/>
  <c r="AE14"/>
  <c r="Y15"/>
  <c r="F12" i="4"/>
  <c r="L12" s="1"/>
  <c r="M12" s="1"/>
  <c r="E13"/>
  <c r="D14"/>
  <c r="J13"/>
  <c r="K13" s="1"/>
  <c r="G16"/>
  <c r="N14" i="1"/>
  <c r="O14" s="1"/>
  <c r="P13"/>
  <c r="Q12"/>
  <c r="R12" s="1"/>
  <c r="S12" s="1"/>
  <c r="K15"/>
  <c r="L14"/>
  <c r="AE15" l="1"/>
  <c r="Y16"/>
  <c r="Z15"/>
  <c r="AA14"/>
  <c r="AB14"/>
  <c r="AF13"/>
  <c r="AG13" s="1"/>
  <c r="AH13" s="1"/>
  <c r="G17" i="4"/>
  <c r="D15"/>
  <c r="J14"/>
  <c r="K14" s="1"/>
  <c r="F13"/>
  <c r="L13" s="1"/>
  <c r="M13" s="1"/>
  <c r="E14"/>
  <c r="Q13" i="1"/>
  <c r="R13" s="1"/>
  <c r="S13" s="1"/>
  <c r="N15"/>
  <c r="O15" s="1"/>
  <c r="P14"/>
  <c r="K16"/>
  <c r="L15"/>
  <c r="AB15" l="1"/>
  <c r="AF14"/>
  <c r="AG14" s="1"/>
  <c r="AH14" s="1"/>
  <c r="Z16"/>
  <c r="AA15"/>
  <c r="AE16"/>
  <c r="Y17"/>
  <c r="F14" i="4"/>
  <c r="L14" s="1"/>
  <c r="M14" s="1"/>
  <c r="E15"/>
  <c r="D16"/>
  <c r="J15"/>
  <c r="K15" s="1"/>
  <c r="G18"/>
  <c r="Q14" i="1"/>
  <c r="R14" s="1"/>
  <c r="S14" s="1"/>
  <c r="N16"/>
  <c r="O16" s="1"/>
  <c r="P15"/>
  <c r="K17"/>
  <c r="L16"/>
  <c r="AE17" l="1"/>
  <c r="Y18"/>
  <c r="Z17"/>
  <c r="AA16"/>
  <c r="AB16"/>
  <c r="AF15"/>
  <c r="AG15" s="1"/>
  <c r="AH15" s="1"/>
  <c r="G19" i="4"/>
  <c r="D17"/>
  <c r="J16"/>
  <c r="K16" s="1"/>
  <c r="F15"/>
  <c r="L15" s="1"/>
  <c r="M15" s="1"/>
  <c r="E16"/>
  <c r="Q15" i="1"/>
  <c r="R15" s="1"/>
  <c r="S15" s="1"/>
  <c r="N17"/>
  <c r="O17" s="1"/>
  <c r="P16"/>
  <c r="K18"/>
  <c r="L17"/>
  <c r="AB17" l="1"/>
  <c r="AF16"/>
  <c r="AG16" s="1"/>
  <c r="AH16" s="1"/>
  <c r="Z18"/>
  <c r="AA17"/>
  <c r="AE18"/>
  <c r="Y19"/>
  <c r="F16" i="4"/>
  <c r="L16" s="1"/>
  <c r="M16" s="1"/>
  <c r="E17"/>
  <c r="D18"/>
  <c r="J17"/>
  <c r="K17" s="1"/>
  <c r="G20"/>
  <c r="Q16" i="1"/>
  <c r="R16" s="1"/>
  <c r="S16" s="1"/>
  <c r="N18"/>
  <c r="O18" s="1"/>
  <c r="P17"/>
  <c r="K19"/>
  <c r="L18"/>
  <c r="AE19" l="1"/>
  <c r="Y20"/>
  <c r="Z19"/>
  <c r="AA18"/>
  <c r="AB18"/>
  <c r="AF17"/>
  <c r="AG17" s="1"/>
  <c r="AH17" s="1"/>
  <c r="G21" i="4"/>
  <c r="D19"/>
  <c r="J18"/>
  <c r="K18" s="1"/>
  <c r="F17"/>
  <c r="L17" s="1"/>
  <c r="M17" s="1"/>
  <c r="E18"/>
  <c r="Q17" i="1"/>
  <c r="R17" s="1"/>
  <c r="S17" s="1"/>
  <c r="N19"/>
  <c r="O19" s="1"/>
  <c r="P18"/>
  <c r="K20"/>
  <c r="L19"/>
  <c r="AB19" l="1"/>
  <c r="AF18"/>
  <c r="AG18" s="1"/>
  <c r="AH18" s="1"/>
  <c r="Z20"/>
  <c r="AA19"/>
  <c r="AE20"/>
  <c r="Y21"/>
  <c r="F18" i="4"/>
  <c r="L18" s="1"/>
  <c r="M18" s="1"/>
  <c r="E19"/>
  <c r="D20"/>
  <c r="J19"/>
  <c r="K19" s="1"/>
  <c r="G22"/>
  <c r="Q18" i="1"/>
  <c r="R18" s="1"/>
  <c r="S18" s="1"/>
  <c r="N20"/>
  <c r="O20" s="1"/>
  <c r="P19"/>
  <c r="K21"/>
  <c r="L20"/>
  <c r="AE21" l="1"/>
  <c r="Y22"/>
  <c r="Z21"/>
  <c r="AA20"/>
  <c r="AB20"/>
  <c r="AF19"/>
  <c r="AG19" s="1"/>
  <c r="AH19" s="1"/>
  <c r="G23" i="4"/>
  <c r="D21"/>
  <c r="J20"/>
  <c r="K20" s="1"/>
  <c r="F19"/>
  <c r="L19" s="1"/>
  <c r="M19" s="1"/>
  <c r="E20"/>
  <c r="Q19" i="1"/>
  <c r="R19" s="1"/>
  <c r="S19" s="1"/>
  <c r="N21"/>
  <c r="O21" s="1"/>
  <c r="P20"/>
  <c r="K22"/>
  <c r="L21"/>
  <c r="AB21" l="1"/>
  <c r="AF20"/>
  <c r="AG20" s="1"/>
  <c r="AH20" s="1"/>
  <c r="Z22"/>
  <c r="AA21"/>
  <c r="AE22"/>
  <c r="Y23"/>
  <c r="F20" i="4"/>
  <c r="L20" s="1"/>
  <c r="M20" s="1"/>
  <c r="E21"/>
  <c r="D22"/>
  <c r="J21"/>
  <c r="K21" s="1"/>
  <c r="G24"/>
  <c r="Q20" i="1"/>
  <c r="R20" s="1"/>
  <c r="S20" s="1"/>
  <c r="N22"/>
  <c r="O22" s="1"/>
  <c r="P21"/>
  <c r="K23"/>
  <c r="L22"/>
  <c r="Z23" l="1"/>
  <c r="AA22"/>
  <c r="AB22"/>
  <c r="AF21"/>
  <c r="AG21" s="1"/>
  <c r="AH21" s="1"/>
  <c r="AE23"/>
  <c r="Y24"/>
  <c r="G25" i="4"/>
  <c r="D23"/>
  <c r="J22"/>
  <c r="K22" s="1"/>
  <c r="F21"/>
  <c r="L21" s="1"/>
  <c r="M21" s="1"/>
  <c r="E22"/>
  <c r="Q21" i="1"/>
  <c r="R21" s="1"/>
  <c r="S21" s="1"/>
  <c r="N23"/>
  <c r="O23" s="1"/>
  <c r="P22"/>
  <c r="L23"/>
  <c r="K24"/>
  <c r="AB23" l="1"/>
  <c r="AF22"/>
  <c r="AG22" s="1"/>
  <c r="AH22" s="1"/>
  <c r="Z24"/>
  <c r="AA23"/>
  <c r="AE24"/>
  <c r="Y25"/>
  <c r="D24" i="4"/>
  <c r="J23"/>
  <c r="K23" s="1"/>
  <c r="F22"/>
  <c r="L22" s="1"/>
  <c r="M22" s="1"/>
  <c r="E23"/>
  <c r="G26"/>
  <c r="Q22" i="1"/>
  <c r="R22" s="1"/>
  <c r="S22" s="1"/>
  <c r="N24"/>
  <c r="O24" s="1"/>
  <c r="P23"/>
  <c r="K25"/>
  <c r="L24"/>
  <c r="AE25" l="1"/>
  <c r="Y26"/>
  <c r="Z25"/>
  <c r="AA24"/>
  <c r="AB24"/>
  <c r="AF23"/>
  <c r="AG23" s="1"/>
  <c r="AH23" s="1"/>
  <c r="E24" i="4"/>
  <c r="F23"/>
  <c r="L23" s="1"/>
  <c r="M23" s="1"/>
  <c r="G27"/>
  <c r="D25"/>
  <c r="J24"/>
  <c r="K24" s="1"/>
  <c r="Q23" i="1"/>
  <c r="R23" s="1"/>
  <c r="S23" s="1"/>
  <c r="N25"/>
  <c r="O25" s="1"/>
  <c r="P24"/>
  <c r="L25"/>
  <c r="K26"/>
  <c r="AB25" l="1"/>
  <c r="AF24"/>
  <c r="AG24" s="1"/>
  <c r="AH24" s="1"/>
  <c r="Z26"/>
  <c r="AA25"/>
  <c r="AE26"/>
  <c r="Y27"/>
  <c r="D26" i="4"/>
  <c r="J25"/>
  <c r="K25" s="1"/>
  <c r="G28"/>
  <c r="E25"/>
  <c r="F24"/>
  <c r="L24" s="1"/>
  <c r="M24" s="1"/>
  <c r="Q24" i="1"/>
  <c r="R24" s="1"/>
  <c r="S24" s="1"/>
  <c r="N26"/>
  <c r="O26" s="1"/>
  <c r="P25"/>
  <c r="K27"/>
  <c r="L26"/>
  <c r="Z27" l="1"/>
  <c r="AA26"/>
  <c r="AB26"/>
  <c r="AF25"/>
  <c r="AG25" s="1"/>
  <c r="AH25" s="1"/>
  <c r="AE27"/>
  <c r="Y28"/>
  <c r="E26" i="4"/>
  <c r="F25"/>
  <c r="L25" s="1"/>
  <c r="M25" s="1"/>
  <c r="G29"/>
  <c r="J26"/>
  <c r="K26" s="1"/>
  <c r="D27"/>
  <c r="Q25" i="1"/>
  <c r="R25" s="1"/>
  <c r="S25" s="1"/>
  <c r="N27"/>
  <c r="O27" s="1"/>
  <c r="P26"/>
  <c r="K28"/>
  <c r="L27"/>
  <c r="AB27" l="1"/>
  <c r="AF26"/>
  <c r="AG26" s="1"/>
  <c r="AH26" s="1"/>
  <c r="Z28"/>
  <c r="AA27"/>
  <c r="AE28"/>
  <c r="Y29"/>
  <c r="G30" i="4"/>
  <c r="E27"/>
  <c r="F26"/>
  <c r="L26" s="1"/>
  <c r="M26" s="1"/>
  <c r="J27"/>
  <c r="K27" s="1"/>
  <c r="D28"/>
  <c r="Q26" i="1"/>
  <c r="R26" s="1"/>
  <c r="S26" s="1"/>
  <c r="N28"/>
  <c r="O28" s="1"/>
  <c r="P27"/>
  <c r="L28"/>
  <c r="K29"/>
  <c r="Z29" l="1"/>
  <c r="AA28"/>
  <c r="AB28"/>
  <c r="AF27"/>
  <c r="AG27" s="1"/>
  <c r="AH27" s="1"/>
  <c r="AE29"/>
  <c r="Y30"/>
  <c r="D29" i="4"/>
  <c r="J28"/>
  <c r="K28" s="1"/>
  <c r="E28"/>
  <c r="F27"/>
  <c r="L27" s="1"/>
  <c r="M27" s="1"/>
  <c r="G31"/>
  <c r="Q27" i="1"/>
  <c r="R27" s="1"/>
  <c r="S27" s="1"/>
  <c r="N29"/>
  <c r="O29" s="1"/>
  <c r="P28"/>
  <c r="K30"/>
  <c r="L29"/>
  <c r="AB29" l="1"/>
  <c r="AF28"/>
  <c r="AG28" s="1"/>
  <c r="AH28" s="1"/>
  <c r="Z30"/>
  <c r="AA29"/>
  <c r="AE30"/>
  <c r="Y31"/>
  <c r="G32" i="4"/>
  <c r="E29"/>
  <c r="F28"/>
  <c r="L28" s="1"/>
  <c r="M28" s="1"/>
  <c r="D30"/>
  <c r="J29"/>
  <c r="K29" s="1"/>
  <c r="Q28" i="1"/>
  <c r="R28" s="1"/>
  <c r="S28" s="1"/>
  <c r="N30"/>
  <c r="O30" s="1"/>
  <c r="P29"/>
  <c r="L30"/>
  <c r="K31"/>
  <c r="Z31" l="1"/>
  <c r="AA30"/>
  <c r="AB30"/>
  <c r="AF29"/>
  <c r="AG29" s="1"/>
  <c r="AH29" s="1"/>
  <c r="AE31"/>
  <c r="Y32"/>
  <c r="D31" i="4"/>
  <c r="J30"/>
  <c r="K30" s="1"/>
  <c r="F29"/>
  <c r="E30"/>
  <c r="G33"/>
  <c r="L29"/>
  <c r="M29" s="1"/>
  <c r="Q29" i="1"/>
  <c r="R29" s="1"/>
  <c r="S29" s="1"/>
  <c r="N31"/>
  <c r="O31" s="1"/>
  <c r="P30"/>
  <c r="K32"/>
  <c r="L31"/>
  <c r="AB31" l="1"/>
  <c r="AF30"/>
  <c r="AG30" s="1"/>
  <c r="AH30" s="1"/>
  <c r="Z32"/>
  <c r="AA31"/>
  <c r="AE32"/>
  <c r="Y33"/>
  <c r="G34" i="4"/>
  <c r="D32"/>
  <c r="J31"/>
  <c r="K31" s="1"/>
  <c r="F30"/>
  <c r="L30" s="1"/>
  <c r="M30" s="1"/>
  <c r="E31"/>
  <c r="Q30" i="1"/>
  <c r="R30" s="1"/>
  <c r="S30" s="1"/>
  <c r="N32"/>
  <c r="O32" s="1"/>
  <c r="P31"/>
  <c r="L32"/>
  <c r="K33"/>
  <c r="Z33" l="1"/>
  <c r="AA32"/>
  <c r="AB32"/>
  <c r="AF31"/>
  <c r="AG31" s="1"/>
  <c r="AH31" s="1"/>
  <c r="AE33"/>
  <c r="Y34"/>
  <c r="F31" i="4"/>
  <c r="L31" s="1"/>
  <c r="M31" s="1"/>
  <c r="E32"/>
  <c r="D33"/>
  <c r="J32"/>
  <c r="K32" s="1"/>
  <c r="G35"/>
  <c r="Q31" i="1"/>
  <c r="R31" s="1"/>
  <c r="S31" s="1"/>
  <c r="N33"/>
  <c r="O33" s="1"/>
  <c r="P32"/>
  <c r="K34"/>
  <c r="L33"/>
  <c r="AB33" l="1"/>
  <c r="AF32"/>
  <c r="AG32" s="1"/>
  <c r="AH32" s="1"/>
  <c r="Z34"/>
  <c r="AA33"/>
  <c r="AE34"/>
  <c r="Y35"/>
  <c r="G36" i="4"/>
  <c r="D34"/>
  <c r="J33"/>
  <c r="K33" s="1"/>
  <c r="F32"/>
  <c r="L32" s="1"/>
  <c r="M32" s="1"/>
  <c r="E33"/>
  <c r="Q32" i="1"/>
  <c r="R32" s="1"/>
  <c r="S32" s="1"/>
  <c r="N34"/>
  <c r="O34" s="1"/>
  <c r="P33"/>
  <c r="K35"/>
  <c r="L34"/>
  <c r="Z35" l="1"/>
  <c r="AA34"/>
  <c r="AB34"/>
  <c r="AF33"/>
  <c r="AG33" s="1"/>
  <c r="AH33" s="1"/>
  <c r="AE35"/>
  <c r="Y36"/>
  <c r="D35" i="4"/>
  <c r="J34"/>
  <c r="K34" s="1"/>
  <c r="G37"/>
  <c r="F33"/>
  <c r="L33" s="1"/>
  <c r="M33" s="1"/>
  <c r="E34"/>
  <c r="Q33" i="1"/>
  <c r="R33" s="1"/>
  <c r="S33" s="1"/>
  <c r="N35"/>
  <c r="O35" s="1"/>
  <c r="P34"/>
  <c r="L35"/>
  <c r="K36"/>
  <c r="AB35" l="1"/>
  <c r="AF34"/>
  <c r="AG34" s="1"/>
  <c r="AH34" s="1"/>
  <c r="Z36"/>
  <c r="AA35"/>
  <c r="AE36"/>
  <c r="Y37"/>
  <c r="F34" i="4"/>
  <c r="L34" s="1"/>
  <c r="M34" s="1"/>
  <c r="E35"/>
  <c r="G38"/>
  <c r="D36"/>
  <c r="J35"/>
  <c r="K35" s="1"/>
  <c r="Q34" i="1"/>
  <c r="R34" s="1"/>
  <c r="S34" s="1"/>
  <c r="N36"/>
  <c r="O36" s="1"/>
  <c r="P35"/>
  <c r="K37"/>
  <c r="L36"/>
  <c r="Z37" l="1"/>
  <c r="AA36"/>
  <c r="AB36"/>
  <c r="AF35"/>
  <c r="AG35" s="1"/>
  <c r="AH35" s="1"/>
  <c r="AE37"/>
  <c r="Y38"/>
  <c r="D37" i="4"/>
  <c r="J36"/>
  <c r="K36" s="1"/>
  <c r="G39"/>
  <c r="F35"/>
  <c r="L35" s="1"/>
  <c r="M35" s="1"/>
  <c r="E36"/>
  <c r="Q35" i="1"/>
  <c r="R35" s="1"/>
  <c r="S35" s="1"/>
  <c r="N37"/>
  <c r="O37" s="1"/>
  <c r="P36"/>
  <c r="K38"/>
  <c r="L37"/>
  <c r="AB37" l="1"/>
  <c r="AF36"/>
  <c r="AG36" s="1"/>
  <c r="AH36" s="1"/>
  <c r="Z38"/>
  <c r="AA37"/>
  <c r="AE38"/>
  <c r="Y39"/>
  <c r="F36" i="4"/>
  <c r="L36" s="1"/>
  <c r="M36" s="1"/>
  <c r="E37"/>
  <c r="G40"/>
  <c r="D38"/>
  <c r="J37"/>
  <c r="K37" s="1"/>
  <c r="Q36" i="1"/>
  <c r="R36" s="1"/>
  <c r="S36" s="1"/>
  <c r="N38"/>
  <c r="O38" s="1"/>
  <c r="P37"/>
  <c r="K39"/>
  <c r="L38"/>
  <c r="Z39" l="1"/>
  <c r="AA38"/>
  <c r="AB38"/>
  <c r="AF37"/>
  <c r="AG37" s="1"/>
  <c r="AH37" s="1"/>
  <c r="AE39"/>
  <c r="Y40"/>
  <c r="J38" i="4"/>
  <c r="K38" s="1"/>
  <c r="D39"/>
  <c r="G41"/>
  <c r="E38"/>
  <c r="F37"/>
  <c r="L37" s="1"/>
  <c r="M37" s="1"/>
  <c r="Q37" i="1"/>
  <c r="R37" s="1"/>
  <c r="S37" s="1"/>
  <c r="N39"/>
  <c r="O39" s="1"/>
  <c r="P38"/>
  <c r="K40"/>
  <c r="L39"/>
  <c r="AB39" l="1"/>
  <c r="AF38"/>
  <c r="AG38" s="1"/>
  <c r="AH38" s="1"/>
  <c r="Z40"/>
  <c r="AA39"/>
  <c r="AE40"/>
  <c r="Y41"/>
  <c r="E39" i="4"/>
  <c r="F38"/>
  <c r="L38" s="1"/>
  <c r="M38" s="1"/>
  <c r="G42"/>
  <c r="J39"/>
  <c r="K39" s="1"/>
  <c r="D40"/>
  <c r="Q38" i="1"/>
  <c r="R38" s="1"/>
  <c r="S38" s="1"/>
  <c r="N40"/>
  <c r="O40" s="1"/>
  <c r="P39"/>
  <c r="L40"/>
  <c r="K41"/>
  <c r="Z41" l="1"/>
  <c r="AA40"/>
  <c r="AB40"/>
  <c r="AF39"/>
  <c r="AG39" s="1"/>
  <c r="AH39" s="1"/>
  <c r="AE41"/>
  <c r="Y42"/>
  <c r="J40" i="4"/>
  <c r="K40" s="1"/>
  <c r="D41"/>
  <c r="G43"/>
  <c r="E40"/>
  <c r="F39"/>
  <c r="L39" s="1"/>
  <c r="M39" s="1"/>
  <c r="Q39" i="1"/>
  <c r="R39" s="1"/>
  <c r="S39" s="1"/>
  <c r="N41"/>
  <c r="O41" s="1"/>
  <c r="P40"/>
  <c r="L41"/>
  <c r="K42"/>
  <c r="AB41" l="1"/>
  <c r="AF40"/>
  <c r="AG40" s="1"/>
  <c r="AH40" s="1"/>
  <c r="Z42"/>
  <c r="AA41"/>
  <c r="AE42"/>
  <c r="Y43"/>
  <c r="E41" i="4"/>
  <c r="F40"/>
  <c r="L40" s="1"/>
  <c r="M40" s="1"/>
  <c r="G44"/>
  <c r="J41"/>
  <c r="K41" s="1"/>
  <c r="D42"/>
  <c r="Q40" i="1"/>
  <c r="R40" s="1"/>
  <c r="S40" s="1"/>
  <c r="N42"/>
  <c r="O42" s="1"/>
  <c r="P41"/>
  <c r="L42"/>
  <c r="K43"/>
  <c r="Z43" l="1"/>
  <c r="AA42"/>
  <c r="AB42"/>
  <c r="AF41"/>
  <c r="AG41" s="1"/>
  <c r="AH41" s="1"/>
  <c r="AE43"/>
  <c r="Y44"/>
  <c r="J42" i="4"/>
  <c r="K42" s="1"/>
  <c r="D43"/>
  <c r="G45"/>
  <c r="E42"/>
  <c r="F41"/>
  <c r="L41" s="1"/>
  <c r="M41" s="1"/>
  <c r="Q41" i="1"/>
  <c r="R41" s="1"/>
  <c r="S41" s="1"/>
  <c r="N43"/>
  <c r="O43" s="1"/>
  <c r="P42"/>
  <c r="L43"/>
  <c r="K44"/>
  <c r="AB43" l="1"/>
  <c r="AF42"/>
  <c r="AG42" s="1"/>
  <c r="AH42" s="1"/>
  <c r="Z44"/>
  <c r="AA43"/>
  <c r="AE44"/>
  <c r="Y45"/>
  <c r="E43" i="4"/>
  <c r="F42"/>
  <c r="L42" s="1"/>
  <c r="M42" s="1"/>
  <c r="G46"/>
  <c r="J43"/>
  <c r="K43" s="1"/>
  <c r="D44"/>
  <c r="Q42" i="1"/>
  <c r="R42" s="1"/>
  <c r="S42" s="1"/>
  <c r="N44"/>
  <c r="O44" s="1"/>
  <c r="P43"/>
  <c r="L44"/>
  <c r="K45"/>
  <c r="Z45" l="1"/>
  <c r="AA44"/>
  <c r="AB44"/>
  <c r="AF43"/>
  <c r="AG43" s="1"/>
  <c r="AH43" s="1"/>
  <c r="AE45"/>
  <c r="Y46"/>
  <c r="J44" i="4"/>
  <c r="K44" s="1"/>
  <c r="D45"/>
  <c r="G47"/>
  <c r="E44"/>
  <c r="F43"/>
  <c r="L43" s="1"/>
  <c r="M43" s="1"/>
  <c r="Q43" i="1"/>
  <c r="R43" s="1"/>
  <c r="S43" s="1"/>
  <c r="N45"/>
  <c r="O45" s="1"/>
  <c r="P44"/>
  <c r="L45"/>
  <c r="K46"/>
  <c r="AB45" l="1"/>
  <c r="AF44"/>
  <c r="AG44" s="1"/>
  <c r="AH44" s="1"/>
  <c r="Z46"/>
  <c r="AA45"/>
  <c r="AE46"/>
  <c r="Y47"/>
  <c r="E45" i="4"/>
  <c r="F44"/>
  <c r="L44" s="1"/>
  <c r="M44" s="1"/>
  <c r="G48"/>
  <c r="J45"/>
  <c r="K45" s="1"/>
  <c r="D46"/>
  <c r="Q44" i="1"/>
  <c r="R44" s="1"/>
  <c r="S44" s="1"/>
  <c r="N46"/>
  <c r="O46" s="1"/>
  <c r="P45"/>
  <c r="L46"/>
  <c r="K47"/>
  <c r="Z47" l="1"/>
  <c r="AA46"/>
  <c r="AB46"/>
  <c r="AF45"/>
  <c r="AG45" s="1"/>
  <c r="AH45" s="1"/>
  <c r="AE47"/>
  <c r="Y48"/>
  <c r="J46" i="4"/>
  <c r="K46" s="1"/>
  <c r="D47"/>
  <c r="G49"/>
  <c r="E46"/>
  <c r="F45"/>
  <c r="L45" s="1"/>
  <c r="M45" s="1"/>
  <c r="Q45" i="1"/>
  <c r="R45" s="1"/>
  <c r="S45" s="1"/>
  <c r="N47"/>
  <c r="O47" s="1"/>
  <c r="P46"/>
  <c r="K48"/>
  <c r="L47"/>
  <c r="AB47" l="1"/>
  <c r="AF46"/>
  <c r="AG46" s="1"/>
  <c r="AH46" s="1"/>
  <c r="Z48"/>
  <c r="AA47"/>
  <c r="AE48"/>
  <c r="Y49"/>
  <c r="E47" i="4"/>
  <c r="F46"/>
  <c r="L46" s="1"/>
  <c r="M46" s="1"/>
  <c r="G50"/>
  <c r="J47"/>
  <c r="K47" s="1"/>
  <c r="D48"/>
  <c r="Q46" i="1"/>
  <c r="R46" s="1"/>
  <c r="S46" s="1"/>
  <c r="N48"/>
  <c r="O48" s="1"/>
  <c r="P47"/>
  <c r="K49"/>
  <c r="L48"/>
  <c r="Z49" l="1"/>
  <c r="AA48"/>
  <c r="AB48"/>
  <c r="AF47"/>
  <c r="AG47" s="1"/>
  <c r="AH47" s="1"/>
  <c r="AE49"/>
  <c r="Y50"/>
  <c r="J48" i="4"/>
  <c r="K48" s="1"/>
  <c r="D49"/>
  <c r="G51"/>
  <c r="E48"/>
  <c r="F47"/>
  <c r="L47" s="1"/>
  <c r="M47" s="1"/>
  <c r="Q47" i="1"/>
  <c r="R47" s="1"/>
  <c r="S47" s="1"/>
  <c r="N49"/>
  <c r="O49" s="1"/>
  <c r="P48"/>
  <c r="K50"/>
  <c r="L49"/>
  <c r="AB49" l="1"/>
  <c r="AF48"/>
  <c r="AG48" s="1"/>
  <c r="AH48" s="1"/>
  <c r="Z50"/>
  <c r="AA49"/>
  <c r="AE50"/>
  <c r="Y51"/>
  <c r="J49" i="4"/>
  <c r="K49" s="1"/>
  <c r="D50"/>
  <c r="E49"/>
  <c r="F48"/>
  <c r="L48" s="1"/>
  <c r="M48" s="1"/>
  <c r="G52"/>
  <c r="Q48" i="1"/>
  <c r="R48" s="1"/>
  <c r="S48" s="1"/>
  <c r="N50"/>
  <c r="O50" s="1"/>
  <c r="P49"/>
  <c r="K51"/>
  <c r="L50"/>
  <c r="Z51" l="1"/>
  <c r="AA50"/>
  <c r="AB50"/>
  <c r="AF49"/>
  <c r="AG49" s="1"/>
  <c r="AH49" s="1"/>
  <c r="AE51"/>
  <c r="Y52"/>
  <c r="J50" i="4"/>
  <c r="K50" s="1"/>
  <c r="D51"/>
  <c r="G53"/>
  <c r="E50"/>
  <c r="F49"/>
  <c r="L49" s="1"/>
  <c r="M49" s="1"/>
  <c r="Q49" i="1"/>
  <c r="R49" s="1"/>
  <c r="S49" s="1"/>
  <c r="N51"/>
  <c r="O51" s="1"/>
  <c r="P50"/>
  <c r="K52"/>
  <c r="L51"/>
  <c r="AE52" l="1"/>
  <c r="Y53"/>
  <c r="AB51"/>
  <c r="AF50"/>
  <c r="AG50" s="1"/>
  <c r="AH50" s="1"/>
  <c r="Z52"/>
  <c r="AA51"/>
  <c r="J51" i="4"/>
  <c r="K51" s="1"/>
  <c r="D52"/>
  <c r="E51"/>
  <c r="F50"/>
  <c r="L50" s="1"/>
  <c r="M50" s="1"/>
  <c r="G54"/>
  <c r="Q50" i="1"/>
  <c r="R50" s="1"/>
  <c r="S50" s="1"/>
  <c r="N52"/>
  <c r="O52" s="1"/>
  <c r="P51"/>
  <c r="K53"/>
  <c r="L52"/>
  <c r="Z53" l="1"/>
  <c r="AA52"/>
  <c r="AB52"/>
  <c r="AF51"/>
  <c r="AG51" s="1"/>
  <c r="AH51" s="1"/>
  <c r="AE53"/>
  <c r="Y54"/>
  <c r="G55" i="4"/>
  <c r="E52"/>
  <c r="F51"/>
  <c r="L51" s="1"/>
  <c r="M51" s="1"/>
  <c r="J52"/>
  <c r="K52" s="1"/>
  <c r="D53"/>
  <c r="Q51" i="1"/>
  <c r="R51" s="1"/>
  <c r="S51" s="1"/>
  <c r="N53"/>
  <c r="O53" s="1"/>
  <c r="P52"/>
  <c r="K54"/>
  <c r="L53"/>
  <c r="AE54" l="1"/>
  <c r="Y55"/>
  <c r="AB53"/>
  <c r="AF52"/>
  <c r="AG52" s="1"/>
  <c r="AH52" s="1"/>
  <c r="Z54"/>
  <c r="AA53"/>
  <c r="J53" i="4"/>
  <c r="K53" s="1"/>
  <c r="D54"/>
  <c r="E53"/>
  <c r="F52"/>
  <c r="L52" s="1"/>
  <c r="M52" s="1"/>
  <c r="G56"/>
  <c r="Q52" i="1"/>
  <c r="R52" s="1"/>
  <c r="S52" s="1"/>
  <c r="N54"/>
  <c r="O54" s="1"/>
  <c r="P53"/>
  <c r="K55"/>
  <c r="L54"/>
  <c r="Z55" l="1"/>
  <c r="AA54"/>
  <c r="AB54"/>
  <c r="AF53"/>
  <c r="AG53" s="1"/>
  <c r="AH53" s="1"/>
  <c r="AE55"/>
  <c r="Y56"/>
  <c r="J54" i="4"/>
  <c r="K54" s="1"/>
  <c r="D55"/>
  <c r="G57"/>
  <c r="E54"/>
  <c r="F53"/>
  <c r="L53" s="1"/>
  <c r="M53" s="1"/>
  <c r="Q53" i="1"/>
  <c r="R53" s="1"/>
  <c r="S53" s="1"/>
  <c r="N55"/>
  <c r="O55" s="1"/>
  <c r="P54"/>
  <c r="K56"/>
  <c r="L55"/>
  <c r="AE56" l="1"/>
  <c r="Y57"/>
  <c r="AB55"/>
  <c r="AF54"/>
  <c r="AG54" s="1"/>
  <c r="AH54" s="1"/>
  <c r="Z56"/>
  <c r="AA55"/>
  <c r="J55" i="4"/>
  <c r="K55" s="1"/>
  <c r="D56"/>
  <c r="E55"/>
  <c r="F54"/>
  <c r="L54" s="1"/>
  <c r="M54" s="1"/>
  <c r="G58"/>
  <c r="Q54" i="1"/>
  <c r="R54" s="1"/>
  <c r="S54" s="1"/>
  <c r="N56"/>
  <c r="O56" s="1"/>
  <c r="P55"/>
  <c r="K57"/>
  <c r="L56"/>
  <c r="Z57" l="1"/>
  <c r="AA56"/>
  <c r="AB56"/>
  <c r="AF55"/>
  <c r="AG55" s="1"/>
  <c r="AH55" s="1"/>
  <c r="AE57"/>
  <c r="Y58"/>
  <c r="J56" i="4"/>
  <c r="K56" s="1"/>
  <c r="D57"/>
  <c r="G59"/>
  <c r="E56"/>
  <c r="F55"/>
  <c r="L55" s="1"/>
  <c r="M55" s="1"/>
  <c r="Q55" i="1"/>
  <c r="R55" s="1"/>
  <c r="S55" s="1"/>
  <c r="N57"/>
  <c r="O57" s="1"/>
  <c r="P56"/>
  <c r="K58"/>
  <c r="L57"/>
  <c r="AB57" l="1"/>
  <c r="AF56"/>
  <c r="AG56" s="1"/>
  <c r="AH56" s="1"/>
  <c r="Z58"/>
  <c r="AA57"/>
  <c r="AE58"/>
  <c r="Y59"/>
  <c r="J57" i="4"/>
  <c r="K57" s="1"/>
  <c r="D58"/>
  <c r="E57"/>
  <c r="F56"/>
  <c r="L56" s="1"/>
  <c r="M56" s="1"/>
  <c r="G60"/>
  <c r="Q56" i="1"/>
  <c r="R56" s="1"/>
  <c r="S56" s="1"/>
  <c r="N58"/>
  <c r="O58" s="1"/>
  <c r="P57"/>
  <c r="K59"/>
  <c r="L58"/>
  <c r="Z59" l="1"/>
  <c r="AA58"/>
  <c r="AB58"/>
  <c r="AF57"/>
  <c r="AG57" s="1"/>
  <c r="AH57" s="1"/>
  <c r="AE59"/>
  <c r="Y60"/>
  <c r="J58" i="4"/>
  <c r="K58" s="1"/>
  <c r="D59"/>
  <c r="G61"/>
  <c r="E58"/>
  <c r="F57"/>
  <c r="L57" s="1"/>
  <c r="M57" s="1"/>
  <c r="Q57" i="1"/>
  <c r="R57" s="1"/>
  <c r="S57" s="1"/>
  <c r="N59"/>
  <c r="O59" s="1"/>
  <c r="P58"/>
  <c r="K60"/>
  <c r="L59"/>
  <c r="AB59" l="1"/>
  <c r="AF58"/>
  <c r="AG58" s="1"/>
  <c r="AH58" s="1"/>
  <c r="Z60"/>
  <c r="AA59"/>
  <c r="AE60"/>
  <c r="Y61"/>
  <c r="J59" i="4"/>
  <c r="K59" s="1"/>
  <c r="D60"/>
  <c r="E59"/>
  <c r="F58"/>
  <c r="L58" s="1"/>
  <c r="M58" s="1"/>
  <c r="G62"/>
  <c r="Q58" i="1"/>
  <c r="R58" s="1"/>
  <c r="S58" s="1"/>
  <c r="N60"/>
  <c r="O60" s="1"/>
  <c r="P59"/>
  <c r="K61"/>
  <c r="L60"/>
  <c r="Z61" l="1"/>
  <c r="AA60"/>
  <c r="AB60"/>
  <c r="AF59"/>
  <c r="AG59" s="1"/>
  <c r="AH59" s="1"/>
  <c r="AE61"/>
  <c r="Y62"/>
  <c r="G63" i="4"/>
  <c r="E60"/>
  <c r="F59"/>
  <c r="L59" s="1"/>
  <c r="M59" s="1"/>
  <c r="J60"/>
  <c r="K60" s="1"/>
  <c r="D61"/>
  <c r="Q59" i="1"/>
  <c r="R59" s="1"/>
  <c r="S59" s="1"/>
  <c r="N61"/>
  <c r="O61" s="1"/>
  <c r="P60"/>
  <c r="K62"/>
  <c r="L61"/>
  <c r="AB61" l="1"/>
  <c r="AF60"/>
  <c r="AG60" s="1"/>
  <c r="AH60" s="1"/>
  <c r="Z62"/>
  <c r="AA61"/>
  <c r="AE62"/>
  <c r="Y63"/>
  <c r="D62" i="4"/>
  <c r="J61"/>
  <c r="K61" s="1"/>
  <c r="E61"/>
  <c r="F60"/>
  <c r="L60" s="1"/>
  <c r="M60" s="1"/>
  <c r="G64"/>
  <c r="Q60" i="1"/>
  <c r="R60" s="1"/>
  <c r="S60" s="1"/>
  <c r="N62"/>
  <c r="O62" s="1"/>
  <c r="P61"/>
  <c r="K63"/>
  <c r="L62"/>
  <c r="Z63" l="1"/>
  <c r="AA62"/>
  <c r="AB62"/>
  <c r="AF61"/>
  <c r="AG61" s="1"/>
  <c r="AH61" s="1"/>
  <c r="Y64"/>
  <c r="AE63"/>
  <c r="G65" i="4"/>
  <c r="E62"/>
  <c r="F61"/>
  <c r="L61" s="1"/>
  <c r="M61" s="1"/>
  <c r="D63"/>
  <c r="J62"/>
  <c r="K62" s="1"/>
  <c r="Q61" i="1"/>
  <c r="R61" s="1"/>
  <c r="S61" s="1"/>
  <c r="N63"/>
  <c r="O63" s="1"/>
  <c r="P62"/>
  <c r="L63"/>
  <c r="K64"/>
  <c r="Y65" l="1"/>
  <c r="AE64"/>
  <c r="AB63"/>
  <c r="AF62"/>
  <c r="AG62" s="1"/>
  <c r="AH62" s="1"/>
  <c r="AA63"/>
  <c r="Z64"/>
  <c r="D64" i="4"/>
  <c r="J63"/>
  <c r="K63" s="1"/>
  <c r="F62"/>
  <c r="L62" s="1"/>
  <c r="M62" s="1"/>
  <c r="E63"/>
  <c r="G66"/>
  <c r="Q62" i="1"/>
  <c r="R62" s="1"/>
  <c r="S62" s="1"/>
  <c r="N64"/>
  <c r="O64" s="1"/>
  <c r="P63"/>
  <c r="L64"/>
  <c r="K65"/>
  <c r="AB64" l="1"/>
  <c r="AF63"/>
  <c r="AG63" s="1"/>
  <c r="AH63" s="1"/>
  <c r="Y66"/>
  <c r="AE65"/>
  <c r="AA64"/>
  <c r="Z65"/>
  <c r="F63" i="4"/>
  <c r="L63" s="1"/>
  <c r="M63" s="1"/>
  <c r="E64"/>
  <c r="G67"/>
  <c r="D65"/>
  <c r="J64"/>
  <c r="K64" s="1"/>
  <c r="Q63" i="1"/>
  <c r="R63" s="1"/>
  <c r="S63" s="1"/>
  <c r="N65"/>
  <c r="O65" s="1"/>
  <c r="P64"/>
  <c r="L65"/>
  <c r="K66"/>
  <c r="Y67" l="1"/>
  <c r="AE66"/>
  <c r="AB65"/>
  <c r="AF64"/>
  <c r="AG64" s="1"/>
  <c r="AH64" s="1"/>
  <c r="AA65"/>
  <c r="Z66"/>
  <c r="D66" i="4"/>
  <c r="J65"/>
  <c r="K65" s="1"/>
  <c r="G68"/>
  <c r="F64"/>
  <c r="L64" s="1"/>
  <c r="M64" s="1"/>
  <c r="E65"/>
  <c r="Q64" i="1"/>
  <c r="R64" s="1"/>
  <c r="S64" s="1"/>
  <c r="N66"/>
  <c r="O66" s="1"/>
  <c r="P65"/>
  <c r="L66"/>
  <c r="K67"/>
  <c r="AB66" l="1"/>
  <c r="AF65"/>
  <c r="AG65" s="1"/>
  <c r="AH65" s="1"/>
  <c r="Y68"/>
  <c r="AE67"/>
  <c r="AA66"/>
  <c r="Z67"/>
  <c r="G69" i="4"/>
  <c r="D67"/>
  <c r="J66"/>
  <c r="K66" s="1"/>
  <c r="F65"/>
  <c r="L65" s="1"/>
  <c r="M65" s="1"/>
  <c r="E66"/>
  <c r="Q65" i="1"/>
  <c r="R65" s="1"/>
  <c r="S65" s="1"/>
  <c r="N67"/>
  <c r="O67" s="1"/>
  <c r="P66"/>
  <c r="L67"/>
  <c r="K68"/>
  <c r="Y69" l="1"/>
  <c r="AE68"/>
  <c r="AB67"/>
  <c r="AF66"/>
  <c r="AG66" s="1"/>
  <c r="AH66" s="1"/>
  <c r="AA67"/>
  <c r="Z68"/>
  <c r="D68" i="4"/>
  <c r="J67"/>
  <c r="K67" s="1"/>
  <c r="G70"/>
  <c r="F66"/>
  <c r="E67"/>
  <c r="L66"/>
  <c r="M66" s="1"/>
  <c r="Q66" i="1"/>
  <c r="R66" s="1"/>
  <c r="S66" s="1"/>
  <c r="N68"/>
  <c r="O68" s="1"/>
  <c r="P67"/>
  <c r="L68"/>
  <c r="K69"/>
  <c r="AB68" l="1"/>
  <c r="AF67"/>
  <c r="AG67" s="1"/>
  <c r="AH67" s="1"/>
  <c r="Y70"/>
  <c r="AE69"/>
  <c r="AA68"/>
  <c r="Z69"/>
  <c r="G71" i="4"/>
  <c r="D69"/>
  <c r="J68"/>
  <c r="K68" s="1"/>
  <c r="F67"/>
  <c r="L67" s="1"/>
  <c r="M67" s="1"/>
  <c r="E68"/>
  <c r="N69" i="1"/>
  <c r="O69" s="1"/>
  <c r="P68"/>
  <c r="Q67"/>
  <c r="R67" s="1"/>
  <c r="S67" s="1"/>
  <c r="L69"/>
  <c r="K70"/>
  <c r="Y71" l="1"/>
  <c r="AE70"/>
  <c r="AB69"/>
  <c r="AF68"/>
  <c r="AG68" s="1"/>
  <c r="AH68" s="1"/>
  <c r="AA69"/>
  <c r="Z70"/>
  <c r="F68" i="4"/>
  <c r="L68" s="1"/>
  <c r="M68" s="1"/>
  <c r="E69"/>
  <c r="D70"/>
  <c r="J69"/>
  <c r="K69" s="1"/>
  <c r="G72"/>
  <c r="Q68" i="1"/>
  <c r="R68" s="1"/>
  <c r="S68" s="1"/>
  <c r="N70"/>
  <c r="O70" s="1"/>
  <c r="P69"/>
  <c r="L70"/>
  <c r="K71"/>
  <c r="AB70" l="1"/>
  <c r="AF69"/>
  <c r="AG69" s="1"/>
  <c r="AH69" s="1"/>
  <c r="Y72"/>
  <c r="AE71"/>
  <c r="AA70"/>
  <c r="Z71"/>
  <c r="G73" i="4"/>
  <c r="D71"/>
  <c r="J70"/>
  <c r="K70" s="1"/>
  <c r="F69"/>
  <c r="L69" s="1"/>
  <c r="M69" s="1"/>
  <c r="E70"/>
  <c r="Q69" i="1"/>
  <c r="R69" s="1"/>
  <c r="S69" s="1"/>
  <c r="N71"/>
  <c r="O71" s="1"/>
  <c r="P70"/>
  <c r="K72"/>
  <c r="L71"/>
  <c r="Y73" l="1"/>
  <c r="AE72"/>
  <c r="AB71"/>
  <c r="AF70"/>
  <c r="AG70" s="1"/>
  <c r="AH70" s="1"/>
  <c r="AA71"/>
  <c r="Z72"/>
  <c r="F70" i="4"/>
  <c r="L70" s="1"/>
  <c r="M70" s="1"/>
  <c r="E71"/>
  <c r="D72"/>
  <c r="J71"/>
  <c r="K71" s="1"/>
  <c r="G74"/>
  <c r="Q70" i="1"/>
  <c r="R70" s="1"/>
  <c r="S70" s="1"/>
  <c r="N72"/>
  <c r="O72" s="1"/>
  <c r="P71"/>
  <c r="L72"/>
  <c r="K73"/>
  <c r="AB72" l="1"/>
  <c r="AF71"/>
  <c r="AG71" s="1"/>
  <c r="AH71" s="1"/>
  <c r="Y74"/>
  <c r="AE73"/>
  <c r="AA72"/>
  <c r="Z73"/>
  <c r="G75" i="4"/>
  <c r="D73"/>
  <c r="J72"/>
  <c r="K72" s="1"/>
  <c r="F71"/>
  <c r="L71" s="1"/>
  <c r="M71" s="1"/>
  <c r="E72"/>
  <c r="Q71" i="1"/>
  <c r="R71" s="1"/>
  <c r="S71" s="1"/>
  <c r="N73"/>
  <c r="O73" s="1"/>
  <c r="P72"/>
  <c r="K74"/>
  <c r="L73"/>
  <c r="Y75" l="1"/>
  <c r="AE74"/>
  <c r="AB73"/>
  <c r="AF72"/>
  <c r="AG72" s="1"/>
  <c r="AH72" s="1"/>
  <c r="AA73"/>
  <c r="Z74"/>
  <c r="F72" i="4"/>
  <c r="L72" s="1"/>
  <c r="M72" s="1"/>
  <c r="E73"/>
  <c r="D74"/>
  <c r="J73"/>
  <c r="K73" s="1"/>
  <c r="G76"/>
  <c r="N74" i="1"/>
  <c r="O74" s="1"/>
  <c r="P73"/>
  <c r="Q72"/>
  <c r="R72" s="1"/>
  <c r="S72" s="1"/>
  <c r="L74"/>
  <c r="K75"/>
  <c r="AB74" l="1"/>
  <c r="AF73"/>
  <c r="AG73" s="1"/>
  <c r="AH73" s="1"/>
  <c r="Y76"/>
  <c r="AE75"/>
  <c r="AA74"/>
  <c r="Z75"/>
  <c r="G77" i="4"/>
  <c r="D75"/>
  <c r="J74"/>
  <c r="K74" s="1"/>
  <c r="F73"/>
  <c r="L73" s="1"/>
  <c r="M73" s="1"/>
  <c r="E74"/>
  <c r="Q73" i="1"/>
  <c r="R73" s="1"/>
  <c r="S73" s="1"/>
  <c r="N75"/>
  <c r="O75" s="1"/>
  <c r="P74"/>
  <c r="K76"/>
  <c r="L75"/>
  <c r="Y77" l="1"/>
  <c r="AE76"/>
  <c r="AB75"/>
  <c r="AF74"/>
  <c r="AG74" s="1"/>
  <c r="AH74" s="1"/>
  <c r="AA75"/>
  <c r="Z76"/>
  <c r="F74" i="4"/>
  <c r="L74" s="1"/>
  <c r="M74" s="1"/>
  <c r="E75"/>
  <c r="D76"/>
  <c r="J75"/>
  <c r="K75" s="1"/>
  <c r="G78"/>
  <c r="N76" i="1"/>
  <c r="O76" s="1"/>
  <c r="P75"/>
  <c r="Q74"/>
  <c r="R74" s="1"/>
  <c r="S74" s="1"/>
  <c r="K77"/>
  <c r="L76"/>
  <c r="AB76" l="1"/>
  <c r="AF75"/>
  <c r="AG75" s="1"/>
  <c r="AH75" s="1"/>
  <c r="Y78"/>
  <c r="AE77"/>
  <c r="AA76"/>
  <c r="Z77"/>
  <c r="G79" i="4"/>
  <c r="D77"/>
  <c r="J76"/>
  <c r="K76" s="1"/>
  <c r="F75"/>
  <c r="L75" s="1"/>
  <c r="M75" s="1"/>
  <c r="E76"/>
  <c r="Q75" i="1"/>
  <c r="R75" s="1"/>
  <c r="S75" s="1"/>
  <c r="N77"/>
  <c r="O77" s="1"/>
  <c r="P76"/>
  <c r="K78"/>
  <c r="L77"/>
  <c r="Y79" l="1"/>
  <c r="AE78"/>
  <c r="AB77"/>
  <c r="AF76"/>
  <c r="AG76" s="1"/>
  <c r="AH76" s="1"/>
  <c r="AA77"/>
  <c r="Z78"/>
  <c r="F76" i="4"/>
  <c r="L76" s="1"/>
  <c r="M76" s="1"/>
  <c r="E77"/>
  <c r="D78"/>
  <c r="J77"/>
  <c r="K77" s="1"/>
  <c r="G80"/>
  <c r="N78" i="1"/>
  <c r="O78" s="1"/>
  <c r="P77"/>
  <c r="Q76"/>
  <c r="R76" s="1"/>
  <c r="S76" s="1"/>
  <c r="K79"/>
  <c r="L78"/>
  <c r="AB78" l="1"/>
  <c r="AF77"/>
  <c r="AG77" s="1"/>
  <c r="AH77" s="1"/>
  <c r="Y80"/>
  <c r="AE79"/>
  <c r="AA78"/>
  <c r="Z79"/>
  <c r="G81" i="4"/>
  <c r="D79"/>
  <c r="J78"/>
  <c r="K78" s="1"/>
  <c r="F77"/>
  <c r="L77" s="1"/>
  <c r="M77" s="1"/>
  <c r="E78"/>
  <c r="Q77" i="1"/>
  <c r="R77" s="1"/>
  <c r="S77" s="1"/>
  <c r="N79"/>
  <c r="O79" s="1"/>
  <c r="P78"/>
  <c r="K80"/>
  <c r="L79"/>
  <c r="Y81" l="1"/>
  <c r="AE80"/>
  <c r="AB79"/>
  <c r="AF78"/>
  <c r="AG78" s="1"/>
  <c r="AH78" s="1"/>
  <c r="AA79"/>
  <c r="Z80"/>
  <c r="F78" i="4"/>
  <c r="L78" s="1"/>
  <c r="M78" s="1"/>
  <c r="E79"/>
  <c r="D80"/>
  <c r="J79"/>
  <c r="K79" s="1"/>
  <c r="G82"/>
  <c r="N80" i="1"/>
  <c r="O80" s="1"/>
  <c r="P79"/>
  <c r="Q78"/>
  <c r="R78" s="1"/>
  <c r="S78" s="1"/>
  <c r="K81"/>
  <c r="L80"/>
  <c r="AB80" l="1"/>
  <c r="AF79"/>
  <c r="AG79" s="1"/>
  <c r="AH79" s="1"/>
  <c r="Y82"/>
  <c r="AE81"/>
  <c r="AA80"/>
  <c r="Z81"/>
  <c r="G83" i="4"/>
  <c r="D81"/>
  <c r="J80"/>
  <c r="K80" s="1"/>
  <c r="F79"/>
  <c r="L79" s="1"/>
  <c r="M79" s="1"/>
  <c r="E80"/>
  <c r="Q79" i="1"/>
  <c r="R79" s="1"/>
  <c r="S79" s="1"/>
  <c r="N81"/>
  <c r="O81" s="1"/>
  <c r="P80"/>
  <c r="K82"/>
  <c r="L81"/>
  <c r="Y83" l="1"/>
  <c r="AE82"/>
  <c r="AB81"/>
  <c r="AF80"/>
  <c r="AG80" s="1"/>
  <c r="AH80" s="1"/>
  <c r="AA81"/>
  <c r="Z82"/>
  <c r="F80" i="4"/>
  <c r="L80" s="1"/>
  <c r="M80" s="1"/>
  <c r="E81"/>
  <c r="D82"/>
  <c r="J81"/>
  <c r="K81" s="1"/>
  <c r="G84"/>
  <c r="Q80" i="1"/>
  <c r="R80" s="1"/>
  <c r="S80" s="1"/>
  <c r="N82"/>
  <c r="O82" s="1"/>
  <c r="P81"/>
  <c r="K83"/>
  <c r="L82"/>
  <c r="AB82" l="1"/>
  <c r="AF81"/>
  <c r="AG81" s="1"/>
  <c r="AH81" s="1"/>
  <c r="Y84"/>
  <c r="AE83"/>
  <c r="AA82"/>
  <c r="Z83"/>
  <c r="G85" i="4"/>
  <c r="D83"/>
  <c r="J82"/>
  <c r="K82" s="1"/>
  <c r="F81"/>
  <c r="L81" s="1"/>
  <c r="M81" s="1"/>
  <c r="E82"/>
  <c r="Q81" i="1"/>
  <c r="R81" s="1"/>
  <c r="S81" s="1"/>
  <c r="N83"/>
  <c r="O83" s="1"/>
  <c r="P82"/>
  <c r="L83"/>
  <c r="K84"/>
  <c r="Y85" l="1"/>
  <c r="AE84"/>
  <c r="AB83"/>
  <c r="AF82"/>
  <c r="AG82" s="1"/>
  <c r="AH82" s="1"/>
  <c r="AA83"/>
  <c r="Z84"/>
  <c r="D84" i="4"/>
  <c r="J83"/>
  <c r="K83" s="1"/>
  <c r="G86"/>
  <c r="F82"/>
  <c r="L82" s="1"/>
  <c r="M82" s="1"/>
  <c r="E83"/>
  <c r="Q82" i="1"/>
  <c r="R82" s="1"/>
  <c r="S82" s="1"/>
  <c r="N84"/>
  <c r="O84" s="1"/>
  <c r="P83"/>
  <c r="L84"/>
  <c r="K85"/>
  <c r="AB84" l="1"/>
  <c r="AF83"/>
  <c r="AG83" s="1"/>
  <c r="AH83" s="1"/>
  <c r="Y86"/>
  <c r="AE85"/>
  <c r="AA84"/>
  <c r="Z85"/>
  <c r="F83" i="4"/>
  <c r="L83" s="1"/>
  <c r="M83" s="1"/>
  <c r="E84"/>
  <c r="G87"/>
  <c r="D85"/>
  <c r="J84"/>
  <c r="K84" s="1"/>
  <c r="Q83" i="1"/>
  <c r="R83" s="1"/>
  <c r="S83" s="1"/>
  <c r="N85"/>
  <c r="O85" s="1"/>
  <c r="P84"/>
  <c r="L85"/>
  <c r="K86"/>
  <c r="Y87" l="1"/>
  <c r="AE86"/>
  <c r="AB85"/>
  <c r="AF84"/>
  <c r="AG84" s="1"/>
  <c r="AH84" s="1"/>
  <c r="AA85"/>
  <c r="Z86"/>
  <c r="D86" i="4"/>
  <c r="J85"/>
  <c r="K85" s="1"/>
  <c r="G88"/>
  <c r="F84"/>
  <c r="E85"/>
  <c r="L84"/>
  <c r="M84" s="1"/>
  <c r="Q84" i="1"/>
  <c r="R84" s="1"/>
  <c r="S84" s="1"/>
  <c r="N86"/>
  <c r="O86" s="1"/>
  <c r="P85"/>
  <c r="L86"/>
  <c r="K87"/>
  <c r="AB86" l="1"/>
  <c r="AF85"/>
  <c r="AG85" s="1"/>
  <c r="AH85" s="1"/>
  <c r="Y88"/>
  <c r="AE87"/>
  <c r="AA86"/>
  <c r="Z87"/>
  <c r="F85" i="4"/>
  <c r="E86"/>
  <c r="G89"/>
  <c r="D87"/>
  <c r="J86"/>
  <c r="K86" s="1"/>
  <c r="L85"/>
  <c r="M85" s="1"/>
  <c r="Q85" i="1"/>
  <c r="R85" s="1"/>
  <c r="S85" s="1"/>
  <c r="N87"/>
  <c r="O87" s="1"/>
  <c r="P86"/>
  <c r="L87"/>
  <c r="K88"/>
  <c r="Y89" l="1"/>
  <c r="AE88"/>
  <c r="AB87"/>
  <c r="AF86"/>
  <c r="AG86" s="1"/>
  <c r="AH86" s="1"/>
  <c r="AA87"/>
  <c r="Z88"/>
  <c r="D88" i="4"/>
  <c r="J87"/>
  <c r="K87" s="1"/>
  <c r="G90"/>
  <c r="F86"/>
  <c r="L86" s="1"/>
  <c r="M86" s="1"/>
  <c r="E87"/>
  <c r="Q86" i="1"/>
  <c r="R86" s="1"/>
  <c r="S86" s="1"/>
  <c r="N88"/>
  <c r="O88" s="1"/>
  <c r="P87"/>
  <c r="K89"/>
  <c r="L88"/>
  <c r="AB88" l="1"/>
  <c r="AF87"/>
  <c r="AG87" s="1"/>
  <c r="AH87" s="1"/>
  <c r="Y90"/>
  <c r="AE89"/>
  <c r="AA88"/>
  <c r="Z89"/>
  <c r="G91" i="4"/>
  <c r="D89"/>
  <c r="J88"/>
  <c r="K88" s="1"/>
  <c r="F87"/>
  <c r="L87" s="1"/>
  <c r="M87" s="1"/>
  <c r="E88"/>
  <c r="N89" i="1"/>
  <c r="O89" s="1"/>
  <c r="P88"/>
  <c r="Q87"/>
  <c r="R87" s="1"/>
  <c r="S87" s="1"/>
  <c r="K90"/>
  <c r="L89"/>
  <c r="Y91" l="1"/>
  <c r="AE90"/>
  <c r="AB89"/>
  <c r="AF88"/>
  <c r="AG88" s="1"/>
  <c r="AH88" s="1"/>
  <c r="AA89"/>
  <c r="Z90"/>
  <c r="F88" i="4"/>
  <c r="L88" s="1"/>
  <c r="M88" s="1"/>
  <c r="E89"/>
  <c r="D90"/>
  <c r="J89"/>
  <c r="K89" s="1"/>
  <c r="G92"/>
  <c r="Q88" i="1"/>
  <c r="R88" s="1"/>
  <c r="S88" s="1"/>
  <c r="N90"/>
  <c r="O90" s="1"/>
  <c r="P89"/>
  <c r="L90"/>
  <c r="K91"/>
  <c r="AB90" l="1"/>
  <c r="AF89"/>
  <c r="AG89" s="1"/>
  <c r="AH89" s="1"/>
  <c r="Y92"/>
  <c r="AE91"/>
  <c r="AA90"/>
  <c r="Z91"/>
  <c r="G93" i="4"/>
  <c r="D91"/>
  <c r="J90"/>
  <c r="K90" s="1"/>
  <c r="F89"/>
  <c r="L89" s="1"/>
  <c r="M89" s="1"/>
  <c r="E90"/>
  <c r="Q89" i="1"/>
  <c r="R89" s="1"/>
  <c r="S89" s="1"/>
  <c r="N91"/>
  <c r="O91" s="1"/>
  <c r="P90"/>
  <c r="K92"/>
  <c r="L91"/>
  <c r="Y93" l="1"/>
  <c r="AE92"/>
  <c r="AB91"/>
  <c r="AF90"/>
  <c r="AG90" s="1"/>
  <c r="AH90" s="1"/>
  <c r="AA91"/>
  <c r="Z92"/>
  <c r="F90" i="4"/>
  <c r="L90" s="1"/>
  <c r="M90" s="1"/>
  <c r="E91"/>
  <c r="D92"/>
  <c r="J91"/>
  <c r="K91" s="1"/>
  <c r="G94"/>
  <c r="Q90" i="1"/>
  <c r="R90" s="1"/>
  <c r="S90" s="1"/>
  <c r="N92"/>
  <c r="O92" s="1"/>
  <c r="P91"/>
  <c r="L92"/>
  <c r="K93"/>
  <c r="AA92" l="1"/>
  <c r="Z93"/>
  <c r="AB92"/>
  <c r="AF91"/>
  <c r="AG91" s="1"/>
  <c r="AH91" s="1"/>
  <c r="Y94"/>
  <c r="AE93"/>
  <c r="G95" i="4"/>
  <c r="D93"/>
  <c r="J92"/>
  <c r="K92" s="1"/>
  <c r="F91"/>
  <c r="L91" s="1"/>
  <c r="M91" s="1"/>
  <c r="E92"/>
  <c r="Q91" i="1"/>
  <c r="R91" s="1"/>
  <c r="S91" s="1"/>
  <c r="N93"/>
  <c r="O93" s="1"/>
  <c r="P92"/>
  <c r="K94"/>
  <c r="L93"/>
  <c r="AA93" l="1"/>
  <c r="Z94"/>
  <c r="Y95"/>
  <c r="AE94"/>
  <c r="AB93"/>
  <c r="AF92"/>
  <c r="AG92" s="1"/>
  <c r="AH92" s="1"/>
  <c r="F92" i="4"/>
  <c r="L92" s="1"/>
  <c r="M92" s="1"/>
  <c r="E93"/>
  <c r="D94"/>
  <c r="J93"/>
  <c r="K93" s="1"/>
  <c r="G96"/>
  <c r="N94" i="1"/>
  <c r="O94" s="1"/>
  <c r="P93"/>
  <c r="Q92"/>
  <c r="R92" s="1"/>
  <c r="S92" s="1"/>
  <c r="L94"/>
  <c r="K95"/>
  <c r="AA94" l="1"/>
  <c r="Z95"/>
  <c r="AB94"/>
  <c r="AF93"/>
  <c r="AG93" s="1"/>
  <c r="AH93" s="1"/>
  <c r="Y96"/>
  <c r="AE95"/>
  <c r="F93" i="4"/>
  <c r="L93" s="1"/>
  <c r="M93" s="1"/>
  <c r="E94"/>
  <c r="G97"/>
  <c r="D95"/>
  <c r="J94"/>
  <c r="K94" s="1"/>
  <c r="Q93" i="1"/>
  <c r="R93" s="1"/>
  <c r="S93" s="1"/>
  <c r="N95"/>
  <c r="O95" s="1"/>
  <c r="P94"/>
  <c r="K96"/>
  <c r="L95"/>
  <c r="AA95" l="1"/>
  <c r="Z96"/>
  <c r="Y97"/>
  <c r="AE96"/>
  <c r="AB95"/>
  <c r="AF94"/>
  <c r="AG94" s="1"/>
  <c r="AH94" s="1"/>
  <c r="D96" i="4"/>
  <c r="J95"/>
  <c r="K95" s="1"/>
  <c r="G98"/>
  <c r="F94"/>
  <c r="L94" s="1"/>
  <c r="M94" s="1"/>
  <c r="E95"/>
  <c r="N96" i="1"/>
  <c r="O96" s="1"/>
  <c r="P95"/>
  <c r="Q94"/>
  <c r="R94" s="1"/>
  <c r="S94" s="1"/>
  <c r="L96"/>
  <c r="K97"/>
  <c r="AA96" l="1"/>
  <c r="Z97"/>
  <c r="AB96"/>
  <c r="AF95"/>
  <c r="AG95" s="1"/>
  <c r="AH95" s="1"/>
  <c r="Y98"/>
  <c r="AE97"/>
  <c r="G99" i="4"/>
  <c r="D97"/>
  <c r="J96"/>
  <c r="K96" s="1"/>
  <c r="F95"/>
  <c r="L95" s="1"/>
  <c r="M95" s="1"/>
  <c r="E96"/>
  <c r="Q95" i="1"/>
  <c r="R95" s="1"/>
  <c r="S95" s="1"/>
  <c r="N97"/>
  <c r="O97" s="1"/>
  <c r="P96"/>
  <c r="K98"/>
  <c r="L97"/>
  <c r="AA97" l="1"/>
  <c r="Z98"/>
  <c r="Y99"/>
  <c r="AE98"/>
  <c r="AB97"/>
  <c r="AF96"/>
  <c r="AG96" s="1"/>
  <c r="AH96" s="1"/>
  <c r="F96" i="4"/>
  <c r="L96" s="1"/>
  <c r="M96" s="1"/>
  <c r="E97"/>
  <c r="D98"/>
  <c r="J97"/>
  <c r="K97" s="1"/>
  <c r="G100"/>
  <c r="N98" i="1"/>
  <c r="O98" s="1"/>
  <c r="P97"/>
  <c r="Q96"/>
  <c r="R96" s="1"/>
  <c r="S96" s="1"/>
  <c r="L98"/>
  <c r="K99"/>
  <c r="AA98" l="1"/>
  <c r="Z99"/>
  <c r="AB98"/>
  <c r="AF97"/>
  <c r="AG97" s="1"/>
  <c r="AH97" s="1"/>
  <c r="Y100"/>
  <c r="AE99"/>
  <c r="G101" i="4"/>
  <c r="D99"/>
  <c r="J98"/>
  <c r="K98" s="1"/>
  <c r="F97"/>
  <c r="L97" s="1"/>
  <c r="M97" s="1"/>
  <c r="E98"/>
  <c r="Q97" i="1"/>
  <c r="R97" s="1"/>
  <c r="S97" s="1"/>
  <c r="N99"/>
  <c r="O99" s="1"/>
  <c r="P98"/>
  <c r="L99"/>
  <c r="K100"/>
  <c r="AA99" l="1"/>
  <c r="Z100"/>
  <c r="Y101"/>
  <c r="AE100"/>
  <c r="AB99"/>
  <c r="AF98"/>
  <c r="AG98" s="1"/>
  <c r="AH98" s="1"/>
  <c r="F98" i="4"/>
  <c r="L98" s="1"/>
  <c r="M98" s="1"/>
  <c r="E99"/>
  <c r="D100"/>
  <c r="J99"/>
  <c r="K99" s="1"/>
  <c r="G102"/>
  <c r="Q98" i="1"/>
  <c r="R98" s="1"/>
  <c r="S98" s="1"/>
  <c r="N100"/>
  <c r="O100" s="1"/>
  <c r="P99"/>
  <c r="L100"/>
  <c r="K101"/>
  <c r="AA100" l="1"/>
  <c r="Z101"/>
  <c r="AB100"/>
  <c r="AF99"/>
  <c r="AG99" s="1"/>
  <c r="AH99" s="1"/>
  <c r="Y102"/>
  <c r="AE101"/>
  <c r="D101" i="4"/>
  <c r="J100"/>
  <c r="K100" s="1"/>
  <c r="F99"/>
  <c r="L99" s="1"/>
  <c r="M99" s="1"/>
  <c r="E100"/>
  <c r="Q99" i="1"/>
  <c r="R99" s="1"/>
  <c r="S99" s="1"/>
  <c r="N101"/>
  <c r="O101" s="1"/>
  <c r="P100"/>
  <c r="K102"/>
  <c r="L102" s="1"/>
  <c r="L101"/>
  <c r="AA101" l="1"/>
  <c r="Z102"/>
  <c r="AA102" s="1"/>
  <c r="AB101"/>
  <c r="AF100"/>
  <c r="AG100" s="1"/>
  <c r="AH100" s="1"/>
  <c r="AE102"/>
  <c r="F100" i="4"/>
  <c r="L100" s="1"/>
  <c r="M100" s="1"/>
  <c r="E101"/>
  <c r="D102"/>
  <c r="J101"/>
  <c r="K101" s="1"/>
  <c r="Q100" i="1"/>
  <c r="R100" s="1"/>
  <c r="S100" s="1"/>
  <c r="N102"/>
  <c r="O102" s="1"/>
  <c r="P101"/>
  <c r="AB102" l="1"/>
  <c r="AF102" s="1"/>
  <c r="AG102" s="1"/>
  <c r="AH102" s="1"/>
  <c r="AF101"/>
  <c r="AG101" s="1"/>
  <c r="AH101" s="1"/>
  <c r="J102" i="4"/>
  <c r="K102" s="1"/>
  <c r="F101"/>
  <c r="L101" s="1"/>
  <c r="M101" s="1"/>
  <c r="E102"/>
  <c r="F102" s="1"/>
  <c r="P102" i="1"/>
  <c r="Q102" s="1"/>
  <c r="R102" s="1"/>
  <c r="S102" s="1"/>
  <c r="Q101"/>
  <c r="R101" s="1"/>
  <c r="S101" s="1"/>
  <c r="AK2" l="1"/>
  <c r="AI102" s="1"/>
  <c r="L102" i="4"/>
  <c r="M102" s="1"/>
  <c r="AI101" i="1" l="1"/>
  <c r="AJ4"/>
  <c r="AJ3"/>
  <c r="AI4"/>
  <c r="AI3"/>
  <c r="AI5"/>
  <c r="AJ5"/>
  <c r="AI6"/>
  <c r="AJ6"/>
  <c r="AI7"/>
  <c r="AJ7"/>
  <c r="AI8"/>
  <c r="AJ8"/>
  <c r="AI9"/>
  <c r="AJ9"/>
  <c r="AI10"/>
  <c r="AJ10"/>
  <c r="AI11"/>
  <c r="AJ11"/>
  <c r="AI12"/>
  <c r="AJ12"/>
  <c r="AI13"/>
  <c r="AJ13"/>
  <c r="AI14"/>
  <c r="AJ14"/>
  <c r="AI15"/>
  <c r="AJ15"/>
  <c r="AI16"/>
  <c r="AJ16"/>
  <c r="AI17"/>
  <c r="AJ17"/>
  <c r="AI18"/>
  <c r="AJ18"/>
  <c r="AJ19"/>
  <c r="AI19"/>
  <c r="AJ20"/>
  <c r="AI20"/>
  <c r="AJ21"/>
  <c r="AI21"/>
  <c r="AI22"/>
  <c r="AJ22"/>
  <c r="AI23"/>
  <c r="AJ23"/>
  <c r="AI24"/>
  <c r="AJ24"/>
  <c r="AI25"/>
  <c r="AJ25"/>
  <c r="AI26"/>
  <c r="AJ26"/>
  <c r="AI27"/>
  <c r="AJ27"/>
  <c r="AI28"/>
  <c r="AJ28"/>
  <c r="AI29"/>
  <c r="AJ29"/>
  <c r="AI30"/>
  <c r="AJ30"/>
  <c r="AI31"/>
  <c r="AJ31"/>
  <c r="AI32"/>
  <c r="AJ32"/>
  <c r="AI33"/>
  <c r="AJ33"/>
  <c r="AI34"/>
  <c r="AJ34"/>
  <c r="AI35"/>
  <c r="AJ35"/>
  <c r="AI36"/>
  <c r="AJ36"/>
  <c r="AI37"/>
  <c r="AJ37"/>
  <c r="AI38"/>
  <c r="AJ38"/>
  <c r="AI39"/>
  <c r="AJ39"/>
  <c r="AI40"/>
  <c r="AJ40"/>
  <c r="AI41"/>
  <c r="AJ41"/>
  <c r="AI42"/>
  <c r="AJ42"/>
  <c r="AJ43"/>
  <c r="AI43"/>
  <c r="AI44"/>
  <c r="AJ44"/>
  <c r="AI45"/>
  <c r="AJ45"/>
  <c r="AI46"/>
  <c r="AJ46"/>
  <c r="AI47"/>
  <c r="AJ47"/>
  <c r="AI48"/>
  <c r="AJ48"/>
  <c r="AI49"/>
  <c r="AJ49"/>
  <c r="AI50"/>
  <c r="AJ50"/>
  <c r="AI51"/>
  <c r="AJ51"/>
  <c r="AI52"/>
  <c r="AJ52"/>
  <c r="AI53"/>
  <c r="AJ53"/>
  <c r="AI54"/>
  <c r="AJ54"/>
  <c r="AI55"/>
  <c r="AJ55"/>
  <c r="AJ56"/>
  <c r="AI56"/>
  <c r="AI57"/>
  <c r="AJ57"/>
  <c r="AI58"/>
  <c r="AJ58"/>
  <c r="AI59"/>
  <c r="AJ59"/>
  <c r="AI60"/>
  <c r="AJ60"/>
  <c r="AI61"/>
  <c r="AJ61"/>
  <c r="AI62"/>
  <c r="AJ62"/>
  <c r="AI63"/>
  <c r="AJ63"/>
  <c r="AI64"/>
  <c r="AJ64"/>
  <c r="AI65"/>
  <c r="AJ65"/>
  <c r="AI66"/>
  <c r="AJ66"/>
  <c r="AI67"/>
  <c r="AJ67"/>
  <c r="AI68"/>
  <c r="AJ68"/>
  <c r="AI69"/>
  <c r="AJ69"/>
  <c r="AI70"/>
  <c r="AJ70"/>
  <c r="AI71"/>
  <c r="AJ71"/>
  <c r="AI72"/>
  <c r="AJ72"/>
  <c r="AI73"/>
  <c r="AJ73"/>
  <c r="AI74"/>
  <c r="AJ74"/>
  <c r="AI75"/>
  <c r="AJ75"/>
  <c r="AI76"/>
  <c r="AJ76"/>
  <c r="AI77"/>
  <c r="AJ77"/>
  <c r="AI78"/>
  <c r="AJ78"/>
  <c r="AJ79"/>
  <c r="AI79"/>
  <c r="AI80"/>
  <c r="AJ80"/>
  <c r="AI81"/>
  <c r="AJ81"/>
  <c r="AI82"/>
  <c r="AJ82"/>
  <c r="AI83"/>
  <c r="AJ83"/>
  <c r="AI84"/>
  <c r="AJ84"/>
  <c r="AJ85"/>
  <c r="AI85"/>
  <c r="AJ86"/>
  <c r="AI86"/>
  <c r="AJ87"/>
  <c r="AI87"/>
  <c r="AJ88"/>
  <c r="AI88"/>
  <c r="AJ89"/>
  <c r="AI89"/>
  <c r="AJ90"/>
  <c r="AI90"/>
  <c r="AJ91"/>
  <c r="AI91"/>
  <c r="AJ92"/>
  <c r="AI92"/>
  <c r="AJ93"/>
  <c r="AI93"/>
  <c r="AJ94"/>
  <c r="AI94"/>
  <c r="AJ95"/>
  <c r="AI95"/>
  <c r="AJ96"/>
  <c r="AI96"/>
  <c r="AJ97"/>
  <c r="AI97"/>
  <c r="AJ98"/>
  <c r="AI98"/>
  <c r="AJ99"/>
  <c r="AI99"/>
  <c r="AJ100"/>
  <c r="AI100"/>
  <c r="AJ102"/>
  <c r="AJ101"/>
  <c r="P2" i="4"/>
  <c r="AK3" i="1" l="1"/>
  <c r="AK4"/>
  <c r="D29" s="1"/>
  <c r="N4" i="4"/>
  <c r="N3"/>
  <c r="O4"/>
  <c r="O3"/>
  <c r="O5"/>
  <c r="N5"/>
  <c r="O6"/>
  <c r="N6"/>
  <c r="N7"/>
  <c r="O7"/>
  <c r="O8"/>
  <c r="N8"/>
  <c r="O9"/>
  <c r="N9"/>
  <c r="O10"/>
  <c r="N10"/>
  <c r="O11"/>
  <c r="N11"/>
  <c r="O12"/>
  <c r="N12"/>
  <c r="O13"/>
  <c r="N13"/>
  <c r="N14"/>
  <c r="O14"/>
  <c r="O15"/>
  <c r="N15"/>
  <c r="O16"/>
  <c r="N16"/>
  <c r="O17"/>
  <c r="N17"/>
  <c r="O18"/>
  <c r="N18"/>
  <c r="O19"/>
  <c r="N19"/>
  <c r="O20"/>
  <c r="N20"/>
  <c r="O21"/>
  <c r="N21"/>
  <c r="N22"/>
  <c r="O22"/>
  <c r="O23"/>
  <c r="N23"/>
  <c r="N24"/>
  <c r="O24"/>
  <c r="O25"/>
  <c r="N25"/>
  <c r="N26"/>
  <c r="O26"/>
  <c r="O27"/>
  <c r="N27"/>
  <c r="N28"/>
  <c r="O28"/>
  <c r="O29"/>
  <c r="N29"/>
  <c r="O30"/>
  <c r="N30"/>
  <c r="O31"/>
  <c r="N31"/>
  <c r="O32"/>
  <c r="N32"/>
  <c r="O33"/>
  <c r="N33"/>
  <c r="O34"/>
  <c r="N34"/>
  <c r="O35"/>
  <c r="N35"/>
  <c r="O36"/>
  <c r="N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O62"/>
  <c r="N62"/>
  <c r="O63"/>
  <c r="N63"/>
  <c r="O64"/>
  <c r="N64"/>
  <c r="O65"/>
  <c r="N65"/>
  <c r="O66"/>
  <c r="N66"/>
  <c r="O67"/>
  <c r="N67"/>
  <c r="O68"/>
  <c r="N68"/>
  <c r="O69"/>
  <c r="N69"/>
  <c r="O70"/>
  <c r="N70"/>
  <c r="O71"/>
  <c r="N71"/>
  <c r="O72"/>
  <c r="N72"/>
  <c r="O73"/>
  <c r="N73"/>
  <c r="O74"/>
  <c r="N74"/>
  <c r="O75"/>
  <c r="N75"/>
  <c r="O76"/>
  <c r="N76"/>
  <c r="O77"/>
  <c r="N77"/>
  <c r="O78"/>
  <c r="N78"/>
  <c r="O79"/>
  <c r="N79"/>
  <c r="O80"/>
  <c r="N80"/>
  <c r="O81"/>
  <c r="N81"/>
  <c r="O82"/>
  <c r="N82"/>
  <c r="O83"/>
  <c r="N83"/>
  <c r="O84"/>
  <c r="N84"/>
  <c r="O85"/>
  <c r="N85"/>
  <c r="O86"/>
  <c r="N86"/>
  <c r="N87"/>
  <c r="O87"/>
  <c r="O88"/>
  <c r="N88"/>
  <c r="O89"/>
  <c r="N89"/>
  <c r="O90"/>
  <c r="N90"/>
  <c r="O91"/>
  <c r="N91"/>
  <c r="O92"/>
  <c r="N92"/>
  <c r="O93"/>
  <c r="N93"/>
  <c r="O94"/>
  <c r="N94"/>
  <c r="O95"/>
  <c r="N95"/>
  <c r="O96"/>
  <c r="N96"/>
  <c r="O97"/>
  <c r="N97"/>
  <c r="O98"/>
  <c r="N98"/>
  <c r="O99"/>
  <c r="N99"/>
  <c r="O100"/>
  <c r="N100"/>
  <c r="N101"/>
  <c r="O101"/>
  <c r="N102"/>
  <c r="O102"/>
  <c r="D28" i="1" l="1"/>
  <c r="D30" s="1"/>
  <c r="D32" s="1"/>
  <c r="P4" i="4"/>
  <c r="B21" s="1"/>
  <c r="P3"/>
  <c r="B20" s="1"/>
  <c r="V2" i="1"/>
  <c r="U89" s="1"/>
  <c r="D33" l="1"/>
  <c r="T3"/>
  <c r="U3"/>
  <c r="T102"/>
  <c r="T86"/>
  <c r="T70"/>
  <c r="T54"/>
  <c r="T40"/>
  <c r="T24"/>
  <c r="T8"/>
  <c r="U12"/>
  <c r="U32"/>
  <c r="T100"/>
  <c r="T84"/>
  <c r="T68"/>
  <c r="T52"/>
  <c r="T34"/>
  <c r="T18"/>
  <c r="U24"/>
  <c r="U60"/>
  <c r="U76"/>
  <c r="U92"/>
  <c r="U11"/>
  <c r="U27"/>
  <c r="U43"/>
  <c r="U59"/>
  <c r="U75"/>
  <c r="U91"/>
  <c r="T99"/>
  <c r="T91"/>
  <c r="T83"/>
  <c r="T75"/>
  <c r="T67"/>
  <c r="T59"/>
  <c r="T51"/>
  <c r="T43"/>
  <c r="T35"/>
  <c r="T27"/>
  <c r="T19"/>
  <c r="T11"/>
  <c r="U6"/>
  <c r="U26"/>
  <c r="U42"/>
  <c r="U58"/>
  <c r="U74"/>
  <c r="U90"/>
  <c r="U5"/>
  <c r="U21"/>
  <c r="U37"/>
  <c r="U53"/>
  <c r="U69"/>
  <c r="U85"/>
  <c r="U101"/>
  <c r="T90"/>
  <c r="T74"/>
  <c r="T58"/>
  <c r="T44"/>
  <c r="T28"/>
  <c r="T12"/>
  <c r="U8"/>
  <c r="U28"/>
  <c r="U44"/>
  <c r="T88"/>
  <c r="T72"/>
  <c r="T56"/>
  <c r="T38"/>
  <c r="T22"/>
  <c r="T6"/>
  <c r="U56"/>
  <c r="U72"/>
  <c r="U88"/>
  <c r="U7"/>
  <c r="U23"/>
  <c r="U39"/>
  <c r="U55"/>
  <c r="U71"/>
  <c r="U87"/>
  <c r="T101"/>
  <c r="T93"/>
  <c r="T85"/>
  <c r="T77"/>
  <c r="T69"/>
  <c r="T61"/>
  <c r="T53"/>
  <c r="T45"/>
  <c r="T37"/>
  <c r="T29"/>
  <c r="T21"/>
  <c r="T13"/>
  <c r="T4"/>
  <c r="U18"/>
  <c r="U38"/>
  <c r="U54"/>
  <c r="U70"/>
  <c r="U86"/>
  <c r="U102"/>
  <c r="U17"/>
  <c r="U33"/>
  <c r="U49"/>
  <c r="U65"/>
  <c r="U81"/>
  <c r="U97"/>
  <c r="U22"/>
  <c r="T94"/>
  <c r="T78"/>
  <c r="T62"/>
  <c r="T46"/>
  <c r="T32"/>
  <c r="T16"/>
  <c r="U4"/>
  <c r="U20"/>
  <c r="U40"/>
  <c r="T92"/>
  <c r="T76"/>
  <c r="T60"/>
  <c r="T42"/>
  <c r="T26"/>
  <c r="T10"/>
  <c r="U52"/>
  <c r="U68"/>
  <c r="U84"/>
  <c r="U100"/>
  <c r="U19"/>
  <c r="U35"/>
  <c r="U51"/>
  <c r="U67"/>
  <c r="U83"/>
  <c r="U99"/>
  <c r="T95"/>
  <c r="T87"/>
  <c r="T79"/>
  <c r="T71"/>
  <c r="T63"/>
  <c r="T55"/>
  <c r="T47"/>
  <c r="T39"/>
  <c r="T31"/>
  <c r="T23"/>
  <c r="T15"/>
  <c r="T7"/>
  <c r="U14"/>
  <c r="U34"/>
  <c r="U50"/>
  <c r="U66"/>
  <c r="U82"/>
  <c r="U98"/>
  <c r="U13"/>
  <c r="U29"/>
  <c r="U45"/>
  <c r="U61"/>
  <c r="U77"/>
  <c r="U93"/>
  <c r="T98"/>
  <c r="T82"/>
  <c r="T66"/>
  <c r="T50"/>
  <c r="T36"/>
  <c r="T20"/>
  <c r="T5"/>
  <c r="U16"/>
  <c r="U36"/>
  <c r="T96"/>
  <c r="T80"/>
  <c r="T64"/>
  <c r="T48"/>
  <c r="T30"/>
  <c r="T14"/>
  <c r="U48"/>
  <c r="U64"/>
  <c r="U80"/>
  <c r="U96"/>
  <c r="U15"/>
  <c r="U31"/>
  <c r="U47"/>
  <c r="U63"/>
  <c r="U79"/>
  <c r="U95"/>
  <c r="T97"/>
  <c r="T89"/>
  <c r="T81"/>
  <c r="T73"/>
  <c r="T65"/>
  <c r="T57"/>
  <c r="T49"/>
  <c r="T41"/>
  <c r="T33"/>
  <c r="T25"/>
  <c r="T17"/>
  <c r="T9"/>
  <c r="U10"/>
  <c r="U30"/>
  <c r="U46"/>
  <c r="U62"/>
  <c r="U78"/>
  <c r="U94"/>
  <c r="U9"/>
  <c r="U25"/>
  <c r="U41"/>
  <c r="U57"/>
  <c r="U73"/>
  <c r="V3" l="1"/>
  <c r="B31" s="1"/>
  <c r="V4"/>
  <c r="B32" s="1"/>
</calcChain>
</file>

<file path=xl/sharedStrings.xml><?xml version="1.0" encoding="utf-8"?>
<sst xmlns="http://schemas.openxmlformats.org/spreadsheetml/2006/main" count="117" uniqueCount="84">
  <si>
    <t>Increase in salary each year</t>
  </si>
  <si>
    <t>Current Assets</t>
  </si>
  <si>
    <t>Years in retirement</t>
  </si>
  <si>
    <t>rate of return on your assets</t>
  </si>
  <si>
    <t>rate of return on your investments</t>
  </si>
  <si>
    <t>rate of return on your assets after you can stop working!</t>
  </si>
  <si>
    <t>year</t>
  </si>
  <si>
    <t>expenses</t>
  </si>
  <si>
    <t>inflation</t>
  </si>
  <si>
    <t>corpus</t>
  </si>
  <si>
    <t>assets</t>
  </si>
  <si>
    <t>investment</t>
  </si>
  <si>
    <t>salary</t>
  </si>
  <si>
    <t>corpus acc</t>
  </si>
  <si>
    <t>tot corpus</t>
  </si>
  <si>
    <t>% comp</t>
  </si>
  <si>
    <t>% readiness of your corpus right now for financial freedom</t>
  </si>
  <si>
    <t>Corpus you will need</t>
  </si>
  <si>
    <t>Columns between C and Q contain the detailed tables</t>
  </si>
  <si>
    <t>When will you have enough saved to generate enough money for all future expenses,</t>
  </si>
  <si>
    <t>so that you can be independent of your salary/job? Use this calculator to find out</t>
  </si>
  <si>
    <t>Fill only the green cells</t>
  </si>
  <si>
    <t>You can be financially free in (years)</t>
  </si>
  <si>
    <t>Outstanding loan amount</t>
  </si>
  <si>
    <t>Scenario I</t>
  </si>
  <si>
    <t>Current annual income (takehome)</t>
  </si>
  <si>
    <t>toward your home loan and close it early</t>
  </si>
  <si>
    <t>`</t>
  </si>
  <si>
    <t>Payments per year</t>
  </si>
  <si>
    <t>What is your home loan emi</t>
  </si>
  <si>
    <t>What % of income forms your expenses (excluding emi)</t>
  </si>
  <si>
    <t xml:space="preserve">You then invest the entire amount you can save save plus </t>
  </si>
  <si>
    <t>the emi amount to achieve financial freedom</t>
  </si>
  <si>
    <t>Then home loan will get closed after (years)</t>
  </si>
  <si>
    <t>Scenario II</t>
  </si>
  <si>
    <t xml:space="preserve">You invest what you can each month and continue to pay </t>
  </si>
  <si>
    <t>At which time your outstanding loan amount will be</t>
  </si>
  <si>
    <t>your loan you can close it after (years)</t>
  </si>
  <si>
    <t>You can be financially and debt free in (years)</t>
  </si>
  <si>
    <t>When will you have enough saved to generate enough money for all future expenses, so that you can be independent of your salary/job? Use this calculator to find out</t>
  </si>
  <si>
    <t>With a housing loan you have two options close out the loan fast and then save for financial freedom (Scenario I) or</t>
  </si>
  <si>
    <t>start saving now and achieve financial freedom wrt expenses and then quickly close out the home loan (Scenario II)</t>
  </si>
  <si>
    <t>wrt expenses</t>
  </si>
  <si>
    <t>you then pay EMI+amt you can save each month towards</t>
  </si>
  <si>
    <t>financial freedom if that is of higher priority to you.</t>
  </si>
  <si>
    <t>Also there are tax benefits if you continue your home loan. If you are already close to paying off your home loan then Scenario I maybe suitable if faster to achive and</t>
  </si>
  <si>
    <t>% of your income you can invest towards financial freedom</t>
  </si>
  <si>
    <t>If you have other goals make sure the savings amt towards these goals are not part of this calculation</t>
  </si>
  <si>
    <t>Make sure you enter the loan emi, interest rate, current outstanding loan amount and years left for paying correctly. These are not calculated by the file.</t>
  </si>
  <si>
    <t>Financial freedom implies being debt free. You need to close out all your loans except a housing loan before you try this out (if have only one loan (any kind) then you can use this!)</t>
  </si>
  <si>
    <t>when you can achieve this financial freedom. It assumed you have no loans or liabilities</t>
  </si>
  <si>
    <t>Amount you can save per month this year</t>
  </si>
  <si>
    <t>If financial freedom is a high priority then choosing the scenario which projects the shortest time to freedom makes sense. However:</t>
  </si>
  <si>
    <t>If there is not much difference between the results of both scenarios then scenario II is better since it allows your investment to compond longer which is a bit safer</t>
  </si>
  <si>
    <t xml:space="preserve">Don’t change </t>
  </si>
  <si>
    <t>results will become</t>
  </si>
  <si>
    <t>inconsistent</t>
  </si>
  <si>
    <t>If so enter the lump sum amt. If no enter zero</t>
  </si>
  <si>
    <t>Net Current Assets (after accounting for the above)</t>
  </si>
  <si>
    <t>New Loan Balance</t>
  </si>
  <si>
    <t>Interest</t>
  </si>
  <si>
    <t>principal</t>
  </si>
  <si>
    <t>Home loan emi</t>
  </si>
  <si>
    <t>Annual expenses (excluding home loan emi)</t>
  </si>
  <si>
    <t>You pay EMI + amt you can save each month this year***</t>
  </si>
  <si>
    <t>*** when your salary increases each year the extra amount for savings will be used for creating the financial freedom corpus</t>
  </si>
  <si>
    <t>Annual investment towards other* goals</t>
  </si>
  <si>
    <t>*Goals other than financial freedom</t>
  </si>
  <si>
    <t>Years  left for closing the home loan (rounded out)</t>
  </si>
  <si>
    <t>current home loan interest rate</t>
  </si>
  <si>
    <t>approximate corpus accumulated (lakhs)</t>
  </si>
  <si>
    <t>Columns between J and AK contain the detailed tables</t>
  </si>
  <si>
    <t>out your home loan as per original schedule</t>
  </si>
  <si>
    <t>** This is relevant only for scenario I. It is assumed that this lump sum is paid to the lender the following month</t>
  </si>
  <si>
    <t xml:space="preserve">If the new outstanding loan amount is below a certain threshold then </t>
  </si>
  <si>
    <t>Yes</t>
  </si>
  <si>
    <t>No</t>
  </si>
  <si>
    <t>If this is applicable in your case select 'Yes' else 'No'</t>
  </si>
  <si>
    <t>The new outstanding loan amount is **</t>
  </si>
  <si>
    <t>If 'Yes' then the revised interest rate is **</t>
  </si>
  <si>
    <t>Wish to  close loan early by paying a lump sum?**</t>
  </si>
  <si>
    <t>Rate of return on your assets</t>
  </si>
  <si>
    <t>the interest rate could decrease (depending on the lender)#</t>
  </si>
  <si>
    <t># The emi is assumed to be same.  Thus the principal component increases if the interest rate is reduced.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</si>
</sst>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9" fontId="0" fillId="3" borderId="2" xfId="0" applyNumberFormat="1" applyFill="1" applyBorder="1"/>
    <xf numFmtId="0" fontId="0" fillId="3" borderId="4" xfId="0" applyFill="1" applyBorder="1"/>
    <xf numFmtId="0" fontId="0" fillId="3" borderId="6" xfId="0" applyFill="1" applyBorder="1"/>
    <xf numFmtId="0" fontId="2" fillId="0" borderId="0" xfId="0" applyFont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0" xfId="0" applyFill="1" applyBorder="1"/>
    <xf numFmtId="0" fontId="0" fillId="4" borderId="11" xfId="0" applyFill="1" applyBorder="1"/>
    <xf numFmtId="0" fontId="0" fillId="2" borderId="0" xfId="0" applyFill="1"/>
    <xf numFmtId="0" fontId="0" fillId="0" borderId="0" xfId="0" applyFill="1" applyBorder="1"/>
    <xf numFmtId="0" fontId="0" fillId="0" borderId="12" xfId="0" applyBorder="1"/>
    <xf numFmtId="9" fontId="0" fillId="0" borderId="12" xfId="1" applyFont="1" applyBorder="1"/>
    <xf numFmtId="9" fontId="0" fillId="0" borderId="12" xfId="0" applyNumberFormat="1" applyBorder="1"/>
    <xf numFmtId="1" fontId="0" fillId="0" borderId="12" xfId="1" applyNumberFormat="1" applyFont="1" applyBorder="1"/>
    <xf numFmtId="164" fontId="0" fillId="0" borderId="12" xfId="0" applyNumberFormat="1" applyBorder="1"/>
    <xf numFmtId="9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9" fontId="3" fillId="0" borderId="0" xfId="1" applyFont="1" applyFill="1" applyBorder="1"/>
    <xf numFmtId="0" fontId="0" fillId="0" borderId="0" xfId="0" applyFont="1" applyFill="1" applyBorder="1"/>
    <xf numFmtId="9" fontId="0" fillId="0" borderId="0" xfId="1" applyFont="1" applyFill="1" applyBorder="1"/>
    <xf numFmtId="1" fontId="0" fillId="0" borderId="0" xfId="0" applyNumberFormat="1" applyFill="1" applyBorder="1"/>
    <xf numFmtId="0" fontId="2" fillId="0" borderId="0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2" fillId="4" borderId="10" xfId="0" applyFont="1" applyFill="1" applyBorder="1"/>
    <xf numFmtId="0" fontId="0" fillId="4" borderId="17" xfId="0" applyFill="1" applyBorder="1"/>
    <xf numFmtId="0" fontId="0" fillId="7" borderId="2" xfId="0" applyFont="1" applyFill="1" applyBorder="1"/>
    <xf numFmtId="9" fontId="0" fillId="7" borderId="4" xfId="1" applyFont="1" applyFill="1" applyBorder="1"/>
    <xf numFmtId="0" fontId="0" fillId="7" borderId="4" xfId="0" applyFill="1" applyBorder="1"/>
    <xf numFmtId="9" fontId="0" fillId="7" borderId="6" xfId="1" applyFont="1" applyFill="1" applyBorder="1"/>
    <xf numFmtId="10" fontId="0" fillId="0" borderId="0" xfId="1" applyNumberFormat="1" applyFont="1" applyFill="1"/>
    <xf numFmtId="0" fontId="0" fillId="0" borderId="4" xfId="0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9" fontId="0" fillId="7" borderId="20" xfId="1" applyFont="1" applyFill="1" applyBorder="1" applyAlignment="1">
      <alignment horizontal="center"/>
    </xf>
    <xf numFmtId="9" fontId="1" fillId="7" borderId="20" xfId="1" applyFont="1" applyFill="1" applyBorder="1" applyAlignment="1">
      <alignment horizontal="center"/>
    </xf>
    <xf numFmtId="0" fontId="0" fillId="6" borderId="1" xfId="0" applyFill="1" applyBorder="1"/>
    <xf numFmtId="0" fontId="0" fillId="0" borderId="2" xfId="0" applyBorder="1" applyAlignment="1">
      <alignment horizontal="center"/>
    </xf>
    <xf numFmtId="0" fontId="0" fillId="6" borderId="3" xfId="0" applyFill="1" applyBorder="1"/>
    <xf numFmtId="0" fontId="2" fillId="6" borderId="3" xfId="0" applyFont="1" applyFill="1" applyBorder="1"/>
    <xf numFmtId="0" fontId="2" fillId="5" borderId="3" xfId="0" applyFont="1" applyFill="1" applyBorder="1"/>
    <xf numFmtId="0" fontId="0" fillId="5" borderId="3" xfId="0" applyFill="1" applyBorder="1"/>
    <xf numFmtId="165" fontId="2" fillId="3" borderId="6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9" fontId="0" fillId="7" borderId="4" xfId="1" applyFont="1" applyFill="1" applyBorder="1" applyAlignment="1">
      <alignment horizontal="center"/>
    </xf>
    <xf numFmtId="10" fontId="0" fillId="3" borderId="4" xfId="1" applyNumberFormat="1" applyFon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0" fontId="0" fillId="0" borderId="21" xfId="0" applyFill="1" applyBorder="1"/>
    <xf numFmtId="0" fontId="0" fillId="7" borderId="16" xfId="0" applyFill="1" applyBorder="1" applyAlignment="1">
      <alignment horizontal="center"/>
    </xf>
    <xf numFmtId="0" fontId="2" fillId="8" borderId="19" xfId="0" applyFont="1" applyFill="1" applyBorder="1"/>
    <xf numFmtId="0" fontId="2" fillId="6" borderId="22" xfId="0" applyFont="1" applyFill="1" applyBorder="1"/>
    <xf numFmtId="0" fontId="0" fillId="0" borderId="23" xfId="0" applyBorder="1" applyAlignment="1">
      <alignment horizontal="center"/>
    </xf>
    <xf numFmtId="0" fontId="0" fillId="5" borderId="5" xfId="0" applyFill="1" applyBorder="1"/>
    <xf numFmtId="0" fontId="0" fillId="8" borderId="0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13" xfId="0" applyFill="1" applyBorder="1"/>
    <xf numFmtId="0" fontId="0" fillId="8" borderId="9" xfId="0" applyFill="1" applyBorder="1"/>
    <xf numFmtId="0" fontId="0" fillId="8" borderId="14" xfId="0" applyFill="1" applyBorder="1"/>
    <xf numFmtId="0" fontId="2" fillId="8" borderId="9" xfId="0" applyFont="1" applyFill="1" applyBorder="1"/>
    <xf numFmtId="0" fontId="2" fillId="8" borderId="10" xfId="0" applyFont="1" applyFill="1" applyBorder="1"/>
    <xf numFmtId="0" fontId="2" fillId="8" borderId="11" xfId="0" applyFont="1" applyFill="1" applyBorder="1"/>
    <xf numFmtId="0" fontId="0" fillId="8" borderId="11" xfId="0" applyFill="1" applyBorder="1"/>
    <xf numFmtId="0" fontId="0" fillId="8" borderId="17" xfId="0" applyFill="1" applyBorder="1"/>
    <xf numFmtId="0" fontId="0" fillId="5" borderId="1" xfId="0" applyFill="1" applyBorder="1"/>
    <xf numFmtId="0" fontId="2" fillId="3" borderId="2" xfId="0" applyFont="1" applyFill="1" applyBorder="1" applyAlignment="1">
      <alignment horizontal="center"/>
    </xf>
    <xf numFmtId="0" fontId="0" fillId="0" borderId="19" xfId="0" applyBorder="1"/>
    <xf numFmtId="0" fontId="2" fillId="5" borderId="24" xfId="0" applyFont="1" applyFill="1" applyBorder="1"/>
    <xf numFmtId="0" fontId="0" fillId="7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10" borderId="3" xfId="0" applyFill="1" applyBorder="1"/>
    <xf numFmtId="0" fontId="0" fillId="10" borderId="4" xfId="0" applyFill="1" applyBorder="1" applyAlignment="1">
      <alignment horizontal="center"/>
    </xf>
    <xf numFmtId="0" fontId="0" fillId="10" borderId="18" xfId="0" applyFill="1" applyBorder="1"/>
    <xf numFmtId="0" fontId="0" fillId="10" borderId="14" xfId="0" applyFill="1" applyBorder="1"/>
    <xf numFmtId="0" fontId="2" fillId="7" borderId="4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0" borderId="18" xfId="0" applyBorder="1"/>
    <xf numFmtId="10" fontId="0" fillId="7" borderId="26" xfId="1" applyNumberFormat="1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0" borderId="15" xfId="0" applyFill="1" applyBorder="1"/>
    <xf numFmtId="0" fontId="0" fillId="10" borderId="12" xfId="0" applyFill="1" applyBorder="1" applyAlignment="1"/>
    <xf numFmtId="0" fontId="0" fillId="0" borderId="10" xfId="0" applyBorder="1"/>
    <xf numFmtId="0" fontId="0" fillId="0" borderId="17" xfId="0" applyBorder="1"/>
    <xf numFmtId="0" fontId="2" fillId="0" borderId="22" xfId="0" applyFont="1" applyBorder="1"/>
    <xf numFmtId="0" fontId="0" fillId="0" borderId="28" xfId="0" applyBorder="1"/>
    <xf numFmtId="0" fontId="0" fillId="0" borderId="8" xfId="0" applyBorder="1"/>
    <xf numFmtId="0" fontId="0" fillId="0" borderId="13" xfId="0" applyBorder="1"/>
    <xf numFmtId="0" fontId="0" fillId="9" borderId="9" xfId="0" applyFill="1" applyBorder="1"/>
    <xf numFmtId="0" fontId="0" fillId="9" borderId="0" xfId="0" applyFill="1" applyBorder="1"/>
    <xf numFmtId="0" fontId="0" fillId="9" borderId="14" xfId="0" applyFill="1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1" fontId="2" fillId="3" borderId="4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18" xfId="0" applyFill="1" applyBorder="1"/>
    <xf numFmtId="0" fontId="0" fillId="11" borderId="0" xfId="0" applyFill="1" applyBorder="1"/>
  </cellXfs>
  <cellStyles count="2">
    <cellStyle name="Normal" xfId="0" builtinId="0"/>
    <cellStyle name="Percent" xfId="1" builtinId="5"/>
  </cellStyles>
  <dxfs count="3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opLeftCell="A7" workbookViewId="0">
      <selection activeCell="C23" sqref="C23"/>
    </sheetView>
  </sheetViews>
  <sheetFormatPr defaultRowHeight="14.4"/>
  <cols>
    <col min="1" max="1" width="49" customWidth="1"/>
    <col min="2" max="2" width="9.88671875" customWidth="1"/>
    <col min="3" max="3" width="28.6640625" customWidth="1"/>
    <col min="4" max="4" width="4.5546875" hidden="1" customWidth="1"/>
    <col min="5" max="5" width="8.88671875" hidden="1" customWidth="1"/>
    <col min="6" max="6" width="11.44140625" hidden="1" customWidth="1"/>
    <col min="7" max="7" width="8.88671875" hidden="1" customWidth="1"/>
    <col min="8" max="8" width="9.77734375" hidden="1" customWidth="1"/>
    <col min="9" max="12" width="8.88671875" hidden="1" customWidth="1"/>
    <col min="13" max="13" width="8.109375" hidden="1" customWidth="1"/>
    <col min="14" max="15" width="8.88671875" hidden="1" customWidth="1"/>
    <col min="16" max="16" width="16" hidden="1" customWidth="1"/>
  </cols>
  <sheetData>
    <row r="1" spans="1:17">
      <c r="A1" s="8" t="s">
        <v>19</v>
      </c>
      <c r="B1" s="9"/>
      <c r="C1" s="28"/>
      <c r="D1" s="76" t="s">
        <v>6</v>
      </c>
      <c r="E1" s="15" t="s">
        <v>7</v>
      </c>
      <c r="F1" s="15" t="s">
        <v>9</v>
      </c>
      <c r="G1" s="15" t="s">
        <v>10</v>
      </c>
      <c r="H1" s="15" t="s">
        <v>12</v>
      </c>
      <c r="I1" s="15" t="s">
        <v>11</v>
      </c>
      <c r="J1" s="15" t="s">
        <v>13</v>
      </c>
      <c r="K1" s="15" t="s">
        <v>14</v>
      </c>
      <c r="L1" s="15" t="s">
        <v>15</v>
      </c>
      <c r="M1" s="15"/>
      <c r="N1" s="15"/>
      <c r="O1" s="15"/>
      <c r="P1" s="15"/>
      <c r="Q1" t="s">
        <v>27</v>
      </c>
    </row>
    <row r="2" spans="1:17">
      <c r="A2" s="10" t="s">
        <v>20</v>
      </c>
      <c r="B2" s="11"/>
      <c r="C2" s="29"/>
      <c r="D2" s="76">
        <v>0</v>
      </c>
      <c r="E2" s="18">
        <f>B6*B7</f>
        <v>625000</v>
      </c>
      <c r="F2" s="19">
        <f t="shared" ref="F2:F33" si="0">PV((1+ffret)/(1+inf)-1,y,-E2,,1)</f>
        <v>31250000</v>
      </c>
      <c r="G2" s="15">
        <f>B11</f>
        <v>1000000</v>
      </c>
      <c r="H2" s="15">
        <f>B6</f>
        <v>2500000</v>
      </c>
      <c r="I2" s="15"/>
      <c r="J2" s="15"/>
      <c r="K2" s="15">
        <f>G2+J2</f>
        <v>1000000</v>
      </c>
      <c r="L2" s="16">
        <f>K2/F2</f>
        <v>3.2000000000000001E-2</v>
      </c>
      <c r="M2" s="17">
        <f>ABS(105%-L2)</f>
        <v>1.018</v>
      </c>
      <c r="N2" s="15"/>
      <c r="O2" s="15"/>
      <c r="P2" s="16">
        <f>MIN(first:last)</f>
        <v>1.5048061706182558E-2</v>
      </c>
    </row>
    <row r="3" spans="1:17">
      <c r="A3" s="10" t="s">
        <v>50</v>
      </c>
      <c r="B3" s="11"/>
      <c r="C3" s="29"/>
      <c r="D3" s="76">
        <f>D2+1</f>
        <v>1</v>
      </c>
      <c r="E3" s="15">
        <f t="shared" ref="E3:E34" si="1">E2*(1+inf)</f>
        <v>675000</v>
      </c>
      <c r="F3" s="19">
        <f t="shared" si="0"/>
        <v>33750000</v>
      </c>
      <c r="G3" s="15">
        <f t="shared" ref="G3:G34" si="2">G2*(1+aint)</f>
        <v>1100000</v>
      </c>
      <c r="H3" s="15">
        <f t="shared" ref="H3:H34" si="3">H2*(1+inc)</f>
        <v>2750000</v>
      </c>
      <c r="I3" s="15">
        <f t="shared" ref="I3:I34" si="4">H3*invper</f>
        <v>1100000</v>
      </c>
      <c r="J3" s="15">
        <f t="shared" ref="J3:J34" si="5">I3+J2*(1+invint)</f>
        <v>1100000</v>
      </c>
      <c r="K3" s="15">
        <f>G3+J3</f>
        <v>2200000</v>
      </c>
      <c r="L3" s="16">
        <f t="shared" ref="L3:L66" si="6">K3/F3</f>
        <v>6.5185185185185179E-2</v>
      </c>
      <c r="M3" s="17">
        <f t="shared" ref="M3:M66" si="7">ABS(105%-L3)</f>
        <v>0.98481481481481481</v>
      </c>
      <c r="N3" s="15">
        <f t="shared" ref="N3:N34" si="8">IF(M3=mincorp,D3,0)</f>
        <v>0</v>
      </c>
      <c r="O3" s="15">
        <f t="shared" ref="O3:O34" si="9">IF(M3=mincorp,K3,0)</f>
        <v>0</v>
      </c>
      <c r="P3" s="15">
        <f>MAX(N2:N102)</f>
        <v>21</v>
      </c>
    </row>
    <row r="4" spans="1:17" ht="15" thickBot="1">
      <c r="A4" s="30" t="s">
        <v>47</v>
      </c>
      <c r="B4" s="12"/>
      <c r="C4" s="31"/>
      <c r="D4" s="76">
        <f t="shared" ref="D4:D67" si="10">D3+1</f>
        <v>2</v>
      </c>
      <c r="E4" s="15">
        <f t="shared" si="1"/>
        <v>729000</v>
      </c>
      <c r="F4" s="19">
        <f t="shared" si="0"/>
        <v>36450000</v>
      </c>
      <c r="G4" s="15">
        <f t="shared" si="2"/>
        <v>1210000</v>
      </c>
      <c r="H4" s="15">
        <f t="shared" si="3"/>
        <v>3025000.0000000005</v>
      </c>
      <c r="I4" s="15">
        <f t="shared" si="4"/>
        <v>1210000.0000000002</v>
      </c>
      <c r="J4" s="15">
        <f t="shared" si="5"/>
        <v>2420000</v>
      </c>
      <c r="K4" s="15">
        <f t="shared" ref="K4:K67" si="11">G4+J4</f>
        <v>3630000</v>
      </c>
      <c r="L4" s="16">
        <f t="shared" si="6"/>
        <v>9.9588477366255146E-2</v>
      </c>
      <c r="M4" s="17">
        <f t="shared" si="7"/>
        <v>0.95041152263374484</v>
      </c>
      <c r="N4" s="15">
        <f t="shared" si="8"/>
        <v>0</v>
      </c>
      <c r="O4" s="15">
        <f t="shared" si="9"/>
        <v>0</v>
      </c>
      <c r="P4" s="15">
        <f>MAX(O2:O102)</f>
        <v>162805498.77367991</v>
      </c>
    </row>
    <row r="5" spans="1:17" ht="15" thickBot="1">
      <c r="A5" s="7" t="s">
        <v>21</v>
      </c>
      <c r="D5" s="15">
        <f t="shared" si="10"/>
        <v>3</v>
      </c>
      <c r="E5" s="15">
        <f t="shared" si="1"/>
        <v>787320</v>
      </c>
      <c r="F5" s="19">
        <f t="shared" si="0"/>
        <v>39366000</v>
      </c>
      <c r="G5" s="15">
        <f t="shared" si="2"/>
        <v>1331000</v>
      </c>
      <c r="H5" s="15">
        <f t="shared" si="3"/>
        <v>3327500.0000000009</v>
      </c>
      <c r="I5" s="15">
        <f t="shared" si="4"/>
        <v>1331000.0000000005</v>
      </c>
      <c r="J5" s="15">
        <f t="shared" si="5"/>
        <v>3993000.0000000005</v>
      </c>
      <c r="K5" s="15">
        <f t="shared" si="11"/>
        <v>5324000</v>
      </c>
      <c r="L5" s="16">
        <f t="shared" si="6"/>
        <v>0.13524361123812426</v>
      </c>
      <c r="M5" s="17">
        <f t="shared" si="7"/>
        <v>0.91475638876187582</v>
      </c>
      <c r="N5" s="15">
        <f t="shared" si="8"/>
        <v>0</v>
      </c>
      <c r="O5" s="15">
        <f t="shared" si="9"/>
        <v>0</v>
      </c>
      <c r="P5" s="15"/>
    </row>
    <row r="6" spans="1:17">
      <c r="A6" s="1" t="s">
        <v>25</v>
      </c>
      <c r="B6" s="32">
        <v>2500000</v>
      </c>
      <c r="D6" s="15">
        <f t="shared" si="10"/>
        <v>4</v>
      </c>
      <c r="E6" s="15">
        <f t="shared" si="1"/>
        <v>850305.60000000009</v>
      </c>
      <c r="F6" s="19">
        <f t="shared" si="0"/>
        <v>42515280.000000007</v>
      </c>
      <c r="G6" s="15">
        <f t="shared" si="2"/>
        <v>1464100.0000000002</v>
      </c>
      <c r="H6" s="15">
        <f t="shared" si="3"/>
        <v>3660250.0000000014</v>
      </c>
      <c r="I6" s="15">
        <f t="shared" si="4"/>
        <v>1464100.0000000007</v>
      </c>
      <c r="J6" s="15">
        <f t="shared" si="5"/>
        <v>5856400.0000000019</v>
      </c>
      <c r="K6" s="15">
        <f t="shared" si="11"/>
        <v>7320500.0000000019</v>
      </c>
      <c r="L6" s="16">
        <f t="shared" si="6"/>
        <v>0.17218515319668601</v>
      </c>
      <c r="M6" s="17">
        <f t="shared" si="7"/>
        <v>0.87781484680331401</v>
      </c>
      <c r="N6" s="15">
        <f t="shared" si="8"/>
        <v>0</v>
      </c>
      <c r="O6" s="15">
        <f t="shared" si="9"/>
        <v>0</v>
      </c>
      <c r="P6" s="15"/>
    </row>
    <row r="7" spans="1:17">
      <c r="A7" s="2" t="s">
        <v>30</v>
      </c>
      <c r="B7" s="33">
        <v>0.25</v>
      </c>
      <c r="D7" s="15">
        <f t="shared" si="10"/>
        <v>5</v>
      </c>
      <c r="E7" s="15">
        <f t="shared" si="1"/>
        <v>918330.04800000018</v>
      </c>
      <c r="F7" s="19">
        <f t="shared" si="0"/>
        <v>45916502.400000006</v>
      </c>
      <c r="G7" s="15">
        <f t="shared" si="2"/>
        <v>1610510.0000000005</v>
      </c>
      <c r="H7" s="15">
        <f t="shared" si="3"/>
        <v>4026275.0000000019</v>
      </c>
      <c r="I7" s="15">
        <f t="shared" si="4"/>
        <v>1610510.0000000009</v>
      </c>
      <c r="J7" s="15">
        <f t="shared" si="5"/>
        <v>8052550.0000000037</v>
      </c>
      <c r="K7" s="15">
        <f t="shared" si="11"/>
        <v>9663060.0000000037</v>
      </c>
      <c r="L7" s="16">
        <f t="shared" si="6"/>
        <v>0.21044852057372737</v>
      </c>
      <c r="M7" s="17">
        <f t="shared" si="7"/>
        <v>0.83955147942627262</v>
      </c>
      <c r="N7" s="15">
        <f t="shared" si="8"/>
        <v>0</v>
      </c>
      <c r="O7" s="15">
        <f t="shared" si="9"/>
        <v>0</v>
      </c>
      <c r="P7" s="15"/>
    </row>
    <row r="8" spans="1:17">
      <c r="A8" s="2" t="s">
        <v>29</v>
      </c>
      <c r="B8" s="34">
        <v>107461</v>
      </c>
      <c r="D8" s="15">
        <f t="shared" si="10"/>
        <v>6</v>
      </c>
      <c r="E8" s="15">
        <f t="shared" si="1"/>
        <v>991796.45184000023</v>
      </c>
      <c r="F8" s="19">
        <f t="shared" si="0"/>
        <v>49589822.592000008</v>
      </c>
      <c r="G8" s="15">
        <f t="shared" si="2"/>
        <v>1771561.0000000007</v>
      </c>
      <c r="H8" s="15">
        <f t="shared" si="3"/>
        <v>4428902.5000000028</v>
      </c>
      <c r="I8" s="15">
        <f t="shared" si="4"/>
        <v>1771561.0000000012</v>
      </c>
      <c r="J8" s="15">
        <f t="shared" si="5"/>
        <v>10629366.000000007</v>
      </c>
      <c r="K8" s="15">
        <f t="shared" si="11"/>
        <v>12400927.000000007</v>
      </c>
      <c r="L8" s="16">
        <f t="shared" si="6"/>
        <v>0.25007000129902796</v>
      </c>
      <c r="M8" s="17">
        <f t="shared" si="7"/>
        <v>0.79992999870097203</v>
      </c>
      <c r="N8" s="15">
        <f t="shared" si="8"/>
        <v>0</v>
      </c>
      <c r="O8" s="15">
        <f t="shared" si="9"/>
        <v>0</v>
      </c>
      <c r="P8" s="15"/>
    </row>
    <row r="9" spans="1:17">
      <c r="A9" s="2" t="s">
        <v>46</v>
      </c>
      <c r="B9" s="33">
        <v>0.4</v>
      </c>
      <c r="D9" s="15">
        <f t="shared" si="10"/>
        <v>7</v>
      </c>
      <c r="E9" s="15">
        <f t="shared" si="1"/>
        <v>1071140.1679872004</v>
      </c>
      <c r="F9" s="19">
        <f t="shared" si="0"/>
        <v>53557008.399360023</v>
      </c>
      <c r="G9" s="15">
        <f t="shared" si="2"/>
        <v>1948717.100000001</v>
      </c>
      <c r="H9" s="15">
        <f t="shared" si="3"/>
        <v>4871792.7500000037</v>
      </c>
      <c r="I9" s="15">
        <f t="shared" si="4"/>
        <v>1948717.1000000015</v>
      </c>
      <c r="J9" s="15">
        <f t="shared" si="5"/>
        <v>13641019.70000001</v>
      </c>
      <c r="K9" s="15">
        <f t="shared" si="11"/>
        <v>15589736.800000012</v>
      </c>
      <c r="L9" s="16">
        <f t="shared" si="6"/>
        <v>0.29108677399886845</v>
      </c>
      <c r="M9" s="17">
        <f t="shared" si="7"/>
        <v>0.75891322600113154</v>
      </c>
      <c r="N9" s="15">
        <f t="shared" si="8"/>
        <v>0</v>
      </c>
      <c r="O9" s="15">
        <f t="shared" si="9"/>
        <v>0</v>
      </c>
      <c r="P9" s="15"/>
    </row>
    <row r="10" spans="1:17">
      <c r="A10" s="2" t="s">
        <v>0</v>
      </c>
      <c r="B10" s="33">
        <v>0.1</v>
      </c>
      <c r="D10" s="15">
        <f t="shared" si="10"/>
        <v>8</v>
      </c>
      <c r="E10" s="15">
        <f t="shared" si="1"/>
        <v>1156831.3814261765</v>
      </c>
      <c r="F10" s="19">
        <f t="shared" si="0"/>
        <v>57841569.071308829</v>
      </c>
      <c r="G10" s="15">
        <f t="shared" si="2"/>
        <v>2143588.8100000015</v>
      </c>
      <c r="H10" s="15">
        <f t="shared" si="3"/>
        <v>5358972.0250000041</v>
      </c>
      <c r="I10" s="15">
        <f t="shared" si="4"/>
        <v>2143588.8100000019</v>
      </c>
      <c r="J10" s="15">
        <f t="shared" si="5"/>
        <v>17148710.480000015</v>
      </c>
      <c r="K10" s="15">
        <f t="shared" si="11"/>
        <v>19292299.290000018</v>
      </c>
      <c r="L10" s="16">
        <f t="shared" si="6"/>
        <v>0.33353692854037015</v>
      </c>
      <c r="M10" s="17">
        <f t="shared" si="7"/>
        <v>0.71646307145962984</v>
      </c>
      <c r="N10" s="15">
        <f t="shared" si="8"/>
        <v>0</v>
      </c>
      <c r="O10" s="15">
        <f t="shared" si="9"/>
        <v>0</v>
      </c>
      <c r="P10" s="15"/>
    </row>
    <row r="11" spans="1:17">
      <c r="A11" s="2" t="s">
        <v>1</v>
      </c>
      <c r="B11" s="34">
        <v>1000000</v>
      </c>
      <c r="D11" s="15">
        <f t="shared" si="10"/>
        <v>9</v>
      </c>
      <c r="E11" s="15">
        <f t="shared" si="1"/>
        <v>1249377.8919402708</v>
      </c>
      <c r="F11" s="19">
        <f t="shared" si="0"/>
        <v>62468894.597013541</v>
      </c>
      <c r="G11" s="15">
        <f t="shared" si="2"/>
        <v>2357947.691000002</v>
      </c>
      <c r="H11" s="15">
        <f t="shared" si="3"/>
        <v>5894869.2275000047</v>
      </c>
      <c r="I11" s="15">
        <f t="shared" si="4"/>
        <v>2357947.691000002</v>
      </c>
      <c r="J11" s="15">
        <f t="shared" si="5"/>
        <v>21221529.219000023</v>
      </c>
      <c r="K11" s="15">
        <f t="shared" si="11"/>
        <v>23579476.910000026</v>
      </c>
      <c r="L11" s="16">
        <f t="shared" si="6"/>
        <v>0.37745948703128313</v>
      </c>
      <c r="M11" s="17">
        <f t="shared" si="7"/>
        <v>0.67254051296871697</v>
      </c>
      <c r="N11" s="15">
        <f t="shared" si="8"/>
        <v>0</v>
      </c>
      <c r="O11" s="15">
        <f t="shared" si="9"/>
        <v>0</v>
      </c>
      <c r="P11" s="15"/>
    </row>
    <row r="12" spans="1:17">
      <c r="A12" s="2" t="s">
        <v>8</v>
      </c>
      <c r="B12" s="33">
        <v>0.08</v>
      </c>
      <c r="D12" s="15">
        <f t="shared" si="10"/>
        <v>10</v>
      </c>
      <c r="E12" s="15">
        <f t="shared" si="1"/>
        <v>1349328.1232954925</v>
      </c>
      <c r="F12" s="19">
        <f t="shared" si="0"/>
        <v>67466406.164774626</v>
      </c>
      <c r="G12" s="15">
        <f t="shared" si="2"/>
        <v>2593742.4601000026</v>
      </c>
      <c r="H12" s="15">
        <f t="shared" si="3"/>
        <v>6484356.1502500055</v>
      </c>
      <c r="I12" s="15">
        <f t="shared" si="4"/>
        <v>2593742.4601000026</v>
      </c>
      <c r="J12" s="15">
        <f t="shared" si="5"/>
        <v>25937424.60100003</v>
      </c>
      <c r="K12" s="15">
        <f t="shared" si="11"/>
        <v>28531167.061100032</v>
      </c>
      <c r="L12" s="16">
        <f t="shared" si="6"/>
        <v>0.42289442528504873</v>
      </c>
      <c r="M12" s="17">
        <f t="shared" si="7"/>
        <v>0.62710557471495132</v>
      </c>
      <c r="N12" s="15">
        <f t="shared" si="8"/>
        <v>0</v>
      </c>
      <c r="O12" s="15">
        <f t="shared" si="9"/>
        <v>0</v>
      </c>
      <c r="P12" s="15"/>
    </row>
    <row r="13" spans="1:17">
      <c r="A13" s="2" t="s">
        <v>2</v>
      </c>
      <c r="B13" s="34">
        <v>50</v>
      </c>
      <c r="D13" s="15">
        <f t="shared" si="10"/>
        <v>11</v>
      </c>
      <c r="E13" s="15">
        <f t="shared" si="1"/>
        <v>1457274.373159132</v>
      </c>
      <c r="F13" s="19">
        <f t="shared" si="0"/>
        <v>72863718.6579566</v>
      </c>
      <c r="G13" s="15">
        <f t="shared" si="2"/>
        <v>2853116.7061100029</v>
      </c>
      <c r="H13" s="15">
        <f t="shared" si="3"/>
        <v>7132791.7652750071</v>
      </c>
      <c r="I13" s="15">
        <f t="shared" si="4"/>
        <v>2853116.7061100029</v>
      </c>
      <c r="J13" s="15">
        <f t="shared" si="5"/>
        <v>31384283.76721004</v>
      </c>
      <c r="K13" s="15">
        <f t="shared" si="11"/>
        <v>34237400.473320045</v>
      </c>
      <c r="L13" s="16">
        <f t="shared" si="6"/>
        <v>0.46988269476116529</v>
      </c>
      <c r="M13" s="17">
        <f t="shared" si="7"/>
        <v>0.58011730523883476</v>
      </c>
      <c r="N13" s="15">
        <f t="shared" si="8"/>
        <v>0</v>
      </c>
      <c r="O13" s="15">
        <f t="shared" si="9"/>
        <v>0</v>
      </c>
      <c r="P13" s="15"/>
    </row>
    <row r="14" spans="1:17">
      <c r="A14" s="2" t="s">
        <v>3</v>
      </c>
      <c r="B14" s="33">
        <v>0.1</v>
      </c>
      <c r="D14" s="15">
        <f t="shared" si="10"/>
        <v>12</v>
      </c>
      <c r="E14" s="15">
        <f t="shared" si="1"/>
        <v>1573856.3230118626</v>
      </c>
      <c r="F14" s="19">
        <f t="shared" si="0"/>
        <v>78692816.150593132</v>
      </c>
      <c r="G14" s="15">
        <f t="shared" si="2"/>
        <v>3138428.3767210036</v>
      </c>
      <c r="H14" s="15">
        <f t="shared" si="3"/>
        <v>7846070.9418025082</v>
      </c>
      <c r="I14" s="15">
        <f t="shared" si="4"/>
        <v>3138428.3767210036</v>
      </c>
      <c r="J14" s="15">
        <f t="shared" si="5"/>
        <v>37661140.520652048</v>
      </c>
      <c r="K14" s="15">
        <f t="shared" si="11"/>
        <v>40799568.89737305</v>
      </c>
      <c r="L14" s="16">
        <f t="shared" si="6"/>
        <v>0.5184662449911005</v>
      </c>
      <c r="M14" s="17">
        <f t="shared" si="7"/>
        <v>0.53153375500889954</v>
      </c>
      <c r="N14" s="15">
        <f t="shared" si="8"/>
        <v>0</v>
      </c>
      <c r="O14" s="15">
        <f t="shared" si="9"/>
        <v>0</v>
      </c>
      <c r="P14" s="15"/>
    </row>
    <row r="15" spans="1:17">
      <c r="A15" s="2" t="s">
        <v>4</v>
      </c>
      <c r="B15" s="33">
        <v>0.1</v>
      </c>
      <c r="D15" s="15">
        <f t="shared" si="10"/>
        <v>13</v>
      </c>
      <c r="E15" s="15">
        <f t="shared" si="1"/>
        <v>1699764.8288528116</v>
      </c>
      <c r="F15" s="19">
        <f t="shared" si="0"/>
        <v>84988241.442640573</v>
      </c>
      <c r="G15" s="15">
        <f t="shared" si="2"/>
        <v>3452271.214393104</v>
      </c>
      <c r="H15" s="15">
        <f t="shared" si="3"/>
        <v>8630678.0359827597</v>
      </c>
      <c r="I15" s="15">
        <f t="shared" si="4"/>
        <v>3452271.214393104</v>
      </c>
      <c r="J15" s="15">
        <f t="shared" si="5"/>
        <v>44879525.787110358</v>
      </c>
      <c r="K15" s="15">
        <f t="shared" si="11"/>
        <v>48331797.00150346</v>
      </c>
      <c r="L15" s="16">
        <f t="shared" si="6"/>
        <v>0.56868804650020999</v>
      </c>
      <c r="M15" s="17">
        <f t="shared" si="7"/>
        <v>0.48131195349979006</v>
      </c>
      <c r="N15" s="15">
        <f t="shared" si="8"/>
        <v>0</v>
      </c>
      <c r="O15" s="15">
        <f t="shared" si="9"/>
        <v>0</v>
      </c>
      <c r="P15" s="15"/>
    </row>
    <row r="16" spans="1:17" ht="15" thickBot="1">
      <c r="A16" s="3" t="s">
        <v>5</v>
      </c>
      <c r="B16" s="35">
        <v>0.08</v>
      </c>
      <c r="D16" s="15">
        <f t="shared" si="10"/>
        <v>14</v>
      </c>
      <c r="E16" s="15">
        <f t="shared" si="1"/>
        <v>1835746.0151610367</v>
      </c>
      <c r="F16" s="19">
        <f t="shared" si="0"/>
        <v>91787300.758051842</v>
      </c>
      <c r="G16" s="15">
        <f t="shared" si="2"/>
        <v>3797498.3358324147</v>
      </c>
      <c r="H16" s="15">
        <f t="shared" si="3"/>
        <v>9493745.8395810369</v>
      </c>
      <c r="I16" s="15">
        <f t="shared" si="4"/>
        <v>3797498.3358324151</v>
      </c>
      <c r="J16" s="15">
        <f t="shared" si="5"/>
        <v>53164976.701653816</v>
      </c>
      <c r="K16" s="15">
        <f t="shared" si="11"/>
        <v>56962475.037486233</v>
      </c>
      <c r="L16" s="16">
        <f t="shared" si="6"/>
        <v>0.62059211423634031</v>
      </c>
      <c r="M16" s="17">
        <f t="shared" si="7"/>
        <v>0.42940788576365974</v>
      </c>
      <c r="N16" s="15">
        <f t="shared" si="8"/>
        <v>0</v>
      </c>
      <c r="O16" s="15">
        <f t="shared" si="9"/>
        <v>0</v>
      </c>
      <c r="P16" s="15"/>
    </row>
    <row r="17" spans="1:16">
      <c r="D17" s="15">
        <f t="shared" si="10"/>
        <v>15</v>
      </c>
      <c r="E17" s="15">
        <f t="shared" si="1"/>
        <v>1982605.6963739197</v>
      </c>
      <c r="F17" s="19">
        <f t="shared" si="0"/>
        <v>99130284.818695992</v>
      </c>
      <c r="G17" s="15">
        <f t="shared" si="2"/>
        <v>4177248.1694156565</v>
      </c>
      <c r="H17" s="15">
        <f t="shared" si="3"/>
        <v>10443120.423539141</v>
      </c>
      <c r="I17" s="15">
        <f t="shared" si="4"/>
        <v>4177248.1694156565</v>
      </c>
      <c r="J17" s="15">
        <f t="shared" si="5"/>
        <v>62658722.541234866</v>
      </c>
      <c r="K17" s="15">
        <f t="shared" si="11"/>
        <v>66835970.710650519</v>
      </c>
      <c r="L17" s="16">
        <f t="shared" si="6"/>
        <v>0.6742235315160241</v>
      </c>
      <c r="M17" s="17">
        <f t="shared" si="7"/>
        <v>0.37577646848397595</v>
      </c>
      <c r="N17" s="15">
        <f t="shared" si="8"/>
        <v>0</v>
      </c>
      <c r="O17" s="15">
        <f t="shared" si="9"/>
        <v>0</v>
      </c>
      <c r="P17" s="15"/>
    </row>
    <row r="18" spans="1:16" ht="15" thickBot="1">
      <c r="D18" s="15">
        <f t="shared" si="10"/>
        <v>16</v>
      </c>
      <c r="E18" s="15">
        <f t="shared" si="1"/>
        <v>2141214.1520838332</v>
      </c>
      <c r="F18" s="19">
        <f t="shared" si="0"/>
        <v>107060707.60419166</v>
      </c>
      <c r="G18" s="15">
        <f t="shared" si="2"/>
        <v>4594972.9863572223</v>
      </c>
      <c r="H18" s="15">
        <f t="shared" si="3"/>
        <v>11487432.465893056</v>
      </c>
      <c r="I18" s="15">
        <f t="shared" si="4"/>
        <v>4594972.9863572223</v>
      </c>
      <c r="J18" s="15">
        <f t="shared" si="5"/>
        <v>73519567.781715587</v>
      </c>
      <c r="K18" s="15">
        <f t="shared" si="11"/>
        <v>78114540.768072814</v>
      </c>
      <c r="L18" s="16">
        <f t="shared" si="6"/>
        <v>0.72962847449940127</v>
      </c>
      <c r="M18" s="17">
        <f t="shared" si="7"/>
        <v>0.32037152550059877</v>
      </c>
      <c r="N18" s="15">
        <f t="shared" si="8"/>
        <v>0</v>
      </c>
      <c r="O18" s="15">
        <f t="shared" si="9"/>
        <v>0</v>
      </c>
      <c r="P18" s="15"/>
    </row>
    <row r="19" spans="1:16">
      <c r="A19" s="1" t="s">
        <v>16</v>
      </c>
      <c r="B19" s="4">
        <f>L2</f>
        <v>3.2000000000000001E-2</v>
      </c>
      <c r="D19" s="15">
        <f t="shared" si="10"/>
        <v>17</v>
      </c>
      <c r="E19" s="15">
        <f t="shared" si="1"/>
        <v>2312511.2842505402</v>
      </c>
      <c r="F19" s="19">
        <f t="shared" si="0"/>
        <v>115625564.21252701</v>
      </c>
      <c r="G19" s="15">
        <f t="shared" si="2"/>
        <v>5054470.2849929454</v>
      </c>
      <c r="H19" s="15">
        <f t="shared" si="3"/>
        <v>12636175.712482363</v>
      </c>
      <c r="I19" s="15">
        <f t="shared" si="4"/>
        <v>5054470.2849929454</v>
      </c>
      <c r="J19" s="15">
        <f t="shared" si="5"/>
        <v>85925994.844880104</v>
      </c>
      <c r="K19" s="15">
        <f t="shared" si="11"/>
        <v>90980465.129873052</v>
      </c>
      <c r="L19" s="16">
        <f t="shared" si="6"/>
        <v>0.78685423720523673</v>
      </c>
      <c r="M19" s="17">
        <f t="shared" si="7"/>
        <v>0.26314576279476332</v>
      </c>
      <c r="N19" s="15">
        <f t="shared" si="8"/>
        <v>0</v>
      </c>
      <c r="O19" s="15">
        <f t="shared" si="9"/>
        <v>0</v>
      </c>
      <c r="P19" s="15"/>
    </row>
    <row r="20" spans="1:16">
      <c r="A20" s="2" t="s">
        <v>22</v>
      </c>
      <c r="B20" s="5">
        <f>P3</f>
        <v>21</v>
      </c>
      <c r="D20" s="15">
        <f t="shared" si="10"/>
        <v>18</v>
      </c>
      <c r="E20" s="15">
        <f t="shared" si="1"/>
        <v>2497512.1869905838</v>
      </c>
      <c r="F20" s="19">
        <f t="shared" si="0"/>
        <v>124875609.34952919</v>
      </c>
      <c r="G20" s="15">
        <f t="shared" si="2"/>
        <v>5559917.3134922404</v>
      </c>
      <c r="H20" s="15">
        <f t="shared" si="3"/>
        <v>13899793.2837306</v>
      </c>
      <c r="I20" s="15">
        <f t="shared" si="4"/>
        <v>5559917.3134922404</v>
      </c>
      <c r="J20" s="15">
        <f t="shared" si="5"/>
        <v>100078511.64286037</v>
      </c>
      <c r="K20" s="15">
        <f t="shared" si="11"/>
        <v>105638428.95635261</v>
      </c>
      <c r="L20" s="16">
        <f t="shared" si="6"/>
        <v>0.84594925707764634</v>
      </c>
      <c r="M20" s="17">
        <f t="shared" si="7"/>
        <v>0.2040507429223537</v>
      </c>
      <c r="N20" s="15">
        <f t="shared" si="8"/>
        <v>0</v>
      </c>
      <c r="O20" s="15">
        <f t="shared" si="9"/>
        <v>0</v>
      </c>
      <c r="P20" s="15"/>
    </row>
    <row r="21" spans="1:16" ht="15" thickBot="1">
      <c r="A21" s="3" t="s">
        <v>17</v>
      </c>
      <c r="B21" s="6">
        <f>P4</f>
        <v>162805498.77367991</v>
      </c>
      <c r="D21" s="15">
        <f t="shared" si="10"/>
        <v>19</v>
      </c>
      <c r="E21" s="15">
        <f t="shared" si="1"/>
        <v>2697313.1619498306</v>
      </c>
      <c r="F21" s="19">
        <f t="shared" si="0"/>
        <v>134865658.09749153</v>
      </c>
      <c r="G21" s="15">
        <f t="shared" si="2"/>
        <v>6115909.0448414646</v>
      </c>
      <c r="H21" s="15">
        <f t="shared" si="3"/>
        <v>15289772.612103662</v>
      </c>
      <c r="I21" s="15">
        <f t="shared" si="4"/>
        <v>6115909.0448414646</v>
      </c>
      <c r="J21" s="15">
        <f t="shared" si="5"/>
        <v>116202271.85198788</v>
      </c>
      <c r="K21" s="15">
        <f t="shared" si="11"/>
        <v>122318180.89682935</v>
      </c>
      <c r="L21" s="16">
        <f t="shared" si="6"/>
        <v>0.9069631411163851</v>
      </c>
      <c r="M21" s="17">
        <f t="shared" si="7"/>
        <v>0.14303685888361495</v>
      </c>
      <c r="N21" s="15">
        <f t="shared" si="8"/>
        <v>0</v>
      </c>
      <c r="O21" s="15">
        <f t="shared" si="9"/>
        <v>0</v>
      </c>
      <c r="P21" s="15"/>
    </row>
    <row r="22" spans="1:16">
      <c r="A22" t="s">
        <v>18</v>
      </c>
      <c r="D22" s="15">
        <f t="shared" si="10"/>
        <v>20</v>
      </c>
      <c r="E22" s="15">
        <f t="shared" si="1"/>
        <v>2913098.2149058171</v>
      </c>
      <c r="F22" s="19">
        <f t="shared" si="0"/>
        <v>145654910.74529085</v>
      </c>
      <c r="G22" s="15">
        <f t="shared" si="2"/>
        <v>6727499.9493256118</v>
      </c>
      <c r="H22" s="15">
        <f t="shared" si="3"/>
        <v>16818749.87331403</v>
      </c>
      <c r="I22" s="15">
        <f t="shared" si="4"/>
        <v>6727499.9493256127</v>
      </c>
      <c r="J22" s="15">
        <f t="shared" si="5"/>
        <v>134549998.9865123</v>
      </c>
      <c r="K22" s="15">
        <f t="shared" si="11"/>
        <v>141277498.93583792</v>
      </c>
      <c r="L22" s="16">
        <f t="shared" si="6"/>
        <v>0.96994669258280086</v>
      </c>
      <c r="M22" s="17">
        <f t="shared" si="7"/>
        <v>8.0053307417199182E-2</v>
      </c>
      <c r="N22" s="15">
        <f t="shared" si="8"/>
        <v>0</v>
      </c>
      <c r="O22" s="15">
        <f t="shared" si="9"/>
        <v>0</v>
      </c>
      <c r="P22" s="15"/>
    </row>
    <row r="23" spans="1:16">
      <c r="D23" s="15">
        <f t="shared" si="10"/>
        <v>21</v>
      </c>
      <c r="E23" s="15">
        <f t="shared" si="1"/>
        <v>3146146.0720982826</v>
      </c>
      <c r="F23" s="19">
        <f t="shared" si="0"/>
        <v>157307303.60491413</v>
      </c>
      <c r="G23" s="15">
        <f t="shared" si="2"/>
        <v>7400249.9442581739</v>
      </c>
      <c r="H23" s="15">
        <f t="shared" si="3"/>
        <v>18500624.860645436</v>
      </c>
      <c r="I23" s="15">
        <f t="shared" si="4"/>
        <v>7400249.9442581749</v>
      </c>
      <c r="J23" s="15">
        <f t="shared" si="5"/>
        <v>155405248.82942173</v>
      </c>
      <c r="K23" s="15">
        <f t="shared" si="11"/>
        <v>162805498.77367991</v>
      </c>
      <c r="L23" s="16">
        <f t="shared" si="6"/>
        <v>1.0349519382938175</v>
      </c>
      <c r="M23" s="17">
        <f t="shared" si="7"/>
        <v>1.5048061706182558E-2</v>
      </c>
      <c r="N23" s="15">
        <f t="shared" si="8"/>
        <v>21</v>
      </c>
      <c r="O23" s="15">
        <f t="shared" si="9"/>
        <v>162805498.77367991</v>
      </c>
      <c r="P23" s="15"/>
    </row>
    <row r="24" spans="1:16">
      <c r="A24" s="14"/>
      <c r="B24" s="26"/>
      <c r="D24" s="15">
        <f t="shared" si="10"/>
        <v>22</v>
      </c>
      <c r="E24" s="15">
        <f t="shared" si="1"/>
        <v>3397837.7578661456</v>
      </c>
      <c r="F24" s="19">
        <f t="shared" si="0"/>
        <v>169891887.89330727</v>
      </c>
      <c r="G24" s="15">
        <f t="shared" si="2"/>
        <v>8140274.9386839923</v>
      </c>
      <c r="H24" s="15">
        <f t="shared" si="3"/>
        <v>20350687.346709982</v>
      </c>
      <c r="I24" s="15">
        <f t="shared" si="4"/>
        <v>8140274.9386839932</v>
      </c>
      <c r="J24" s="15">
        <f t="shared" si="5"/>
        <v>179086048.65104792</v>
      </c>
      <c r="K24" s="15">
        <f t="shared" si="11"/>
        <v>187226323.5897319</v>
      </c>
      <c r="L24" s="16">
        <f t="shared" si="6"/>
        <v>1.1020321565165649</v>
      </c>
      <c r="M24" s="17">
        <f t="shared" si="7"/>
        <v>5.2032156516564898E-2</v>
      </c>
      <c r="N24" s="15">
        <f t="shared" si="8"/>
        <v>0</v>
      </c>
      <c r="O24" s="15">
        <f t="shared" si="9"/>
        <v>0</v>
      </c>
      <c r="P24" s="15"/>
    </row>
    <row r="25" spans="1:16">
      <c r="A25" s="14"/>
      <c r="B25" s="14"/>
      <c r="D25" s="15">
        <f t="shared" si="10"/>
        <v>23</v>
      </c>
      <c r="E25" s="15">
        <f t="shared" si="1"/>
        <v>3669664.7784954375</v>
      </c>
      <c r="F25" s="19">
        <f t="shared" si="0"/>
        <v>183483238.92477188</v>
      </c>
      <c r="G25" s="15">
        <f t="shared" si="2"/>
        <v>8954302.4325523917</v>
      </c>
      <c r="H25" s="15">
        <f t="shared" si="3"/>
        <v>22385756.081380982</v>
      </c>
      <c r="I25" s="15">
        <f t="shared" si="4"/>
        <v>8954302.4325523935</v>
      </c>
      <c r="J25" s="15">
        <f t="shared" si="5"/>
        <v>205948955.94870511</v>
      </c>
      <c r="K25" s="15">
        <f t="shared" si="11"/>
        <v>214903258.3812575</v>
      </c>
      <c r="L25" s="16">
        <f t="shared" si="6"/>
        <v>1.1712419054765424</v>
      </c>
      <c r="M25" s="17">
        <f t="shared" si="7"/>
        <v>0.12124190547654234</v>
      </c>
      <c r="N25" s="15">
        <f t="shared" si="8"/>
        <v>0</v>
      </c>
      <c r="O25" s="15">
        <f t="shared" si="9"/>
        <v>0</v>
      </c>
      <c r="P25" s="15"/>
    </row>
    <row r="26" spans="1:16">
      <c r="A26" s="14"/>
      <c r="B26" s="14"/>
      <c r="D26" s="15">
        <f t="shared" si="10"/>
        <v>24</v>
      </c>
      <c r="E26" s="15">
        <f t="shared" si="1"/>
        <v>3963237.9607750727</v>
      </c>
      <c r="F26" s="19">
        <f t="shared" si="0"/>
        <v>198161898.03875363</v>
      </c>
      <c r="G26" s="15">
        <f t="shared" si="2"/>
        <v>9849732.6758076325</v>
      </c>
      <c r="H26" s="15">
        <f t="shared" si="3"/>
        <v>24624331.689519081</v>
      </c>
      <c r="I26" s="15">
        <f t="shared" si="4"/>
        <v>9849732.6758076325</v>
      </c>
      <c r="J26" s="15">
        <f t="shared" si="5"/>
        <v>236393584.21938327</v>
      </c>
      <c r="K26" s="15">
        <f t="shared" si="11"/>
        <v>246243316.89519089</v>
      </c>
      <c r="L26" s="16">
        <f t="shared" si="6"/>
        <v>1.2426370524924737</v>
      </c>
      <c r="M26" s="17">
        <f t="shared" si="7"/>
        <v>0.19263705249247365</v>
      </c>
      <c r="N26" s="15">
        <f t="shared" si="8"/>
        <v>0</v>
      </c>
      <c r="O26" s="15">
        <f t="shared" si="9"/>
        <v>0</v>
      </c>
      <c r="P26" s="15"/>
    </row>
    <row r="27" spans="1:16">
      <c r="A27" s="14"/>
      <c r="B27" s="25"/>
      <c r="D27" s="15">
        <f t="shared" si="10"/>
        <v>25</v>
      </c>
      <c r="E27" s="15">
        <f t="shared" si="1"/>
        <v>4280296.9976370791</v>
      </c>
      <c r="F27" s="19">
        <f t="shared" si="0"/>
        <v>214014849.88185397</v>
      </c>
      <c r="G27" s="15">
        <f t="shared" si="2"/>
        <v>10834705.943388397</v>
      </c>
      <c r="H27" s="15">
        <f t="shared" si="3"/>
        <v>27086764.858470991</v>
      </c>
      <c r="I27" s="15">
        <f t="shared" si="4"/>
        <v>10834705.943388397</v>
      </c>
      <c r="J27" s="15">
        <f t="shared" si="5"/>
        <v>270867648.58471</v>
      </c>
      <c r="K27" s="15">
        <f t="shared" si="11"/>
        <v>281702354.5280984</v>
      </c>
      <c r="L27" s="16">
        <f t="shared" si="6"/>
        <v>1.3162748037512866</v>
      </c>
      <c r="M27" s="17">
        <f t="shared" si="7"/>
        <v>0.26627480375128654</v>
      </c>
      <c r="N27" s="15">
        <f t="shared" si="8"/>
        <v>0</v>
      </c>
      <c r="O27" s="15">
        <f t="shared" si="9"/>
        <v>0</v>
      </c>
      <c r="P27" s="15"/>
    </row>
    <row r="28" spans="1:16">
      <c r="A28" s="14"/>
      <c r="B28" s="14"/>
      <c r="D28" s="15">
        <f t="shared" si="10"/>
        <v>26</v>
      </c>
      <c r="E28" s="15">
        <f t="shared" si="1"/>
        <v>4622720.7574480455</v>
      </c>
      <c r="F28" s="19">
        <f t="shared" si="0"/>
        <v>231136037.87240228</v>
      </c>
      <c r="G28" s="15">
        <f t="shared" si="2"/>
        <v>11918176.537727237</v>
      </c>
      <c r="H28" s="15">
        <f t="shared" si="3"/>
        <v>29795441.344318092</v>
      </c>
      <c r="I28" s="15">
        <f t="shared" si="4"/>
        <v>11918176.537727237</v>
      </c>
      <c r="J28" s="15">
        <f t="shared" si="5"/>
        <v>309872589.98090827</v>
      </c>
      <c r="K28" s="15">
        <f t="shared" si="11"/>
        <v>321790766.51863551</v>
      </c>
      <c r="L28" s="16">
        <f t="shared" si="6"/>
        <v>1.3922137347369379</v>
      </c>
      <c r="M28" s="17">
        <f t="shared" si="7"/>
        <v>0.34221373473693784</v>
      </c>
      <c r="N28" s="15">
        <f t="shared" si="8"/>
        <v>0</v>
      </c>
      <c r="O28" s="15">
        <f t="shared" si="9"/>
        <v>0</v>
      </c>
      <c r="P28" s="15"/>
    </row>
    <row r="29" spans="1:16">
      <c r="A29" s="14"/>
      <c r="B29" s="14"/>
      <c r="D29" s="15">
        <f t="shared" si="10"/>
        <v>27</v>
      </c>
      <c r="E29" s="15">
        <f t="shared" si="1"/>
        <v>4992538.4180438891</v>
      </c>
      <c r="F29" s="19">
        <f t="shared" si="0"/>
        <v>249626920.90219444</v>
      </c>
      <c r="G29" s="15">
        <f t="shared" si="2"/>
        <v>13109994.191499962</v>
      </c>
      <c r="H29" s="15">
        <f t="shared" si="3"/>
        <v>32774985.478749905</v>
      </c>
      <c r="I29" s="15">
        <f t="shared" si="4"/>
        <v>13109994.191499963</v>
      </c>
      <c r="J29" s="15">
        <f t="shared" si="5"/>
        <v>353969843.17049909</v>
      </c>
      <c r="K29" s="15">
        <f t="shared" si="11"/>
        <v>367079837.36199903</v>
      </c>
      <c r="L29" s="16">
        <f t="shared" si="6"/>
        <v>1.4705138213270814</v>
      </c>
      <c r="M29" s="17">
        <f t="shared" si="7"/>
        <v>0.42051382132708137</v>
      </c>
      <c r="N29" s="15">
        <f t="shared" si="8"/>
        <v>0</v>
      </c>
      <c r="O29" s="15">
        <f t="shared" si="9"/>
        <v>0</v>
      </c>
      <c r="P29" s="15"/>
    </row>
    <row r="30" spans="1:16">
      <c r="A30" s="14"/>
      <c r="B30" s="14"/>
      <c r="D30" s="15">
        <f t="shared" si="10"/>
        <v>28</v>
      </c>
      <c r="E30" s="15">
        <f t="shared" si="1"/>
        <v>5391941.4914874006</v>
      </c>
      <c r="F30" s="19">
        <f t="shared" si="0"/>
        <v>269597074.57437003</v>
      </c>
      <c r="G30" s="15">
        <f t="shared" si="2"/>
        <v>14420993.610649958</v>
      </c>
      <c r="H30" s="15">
        <f t="shared" si="3"/>
        <v>36052484.026624896</v>
      </c>
      <c r="I30" s="15">
        <f t="shared" si="4"/>
        <v>14420993.610649958</v>
      </c>
      <c r="J30" s="15">
        <f t="shared" si="5"/>
        <v>403787821.09819895</v>
      </c>
      <c r="K30" s="15">
        <f t="shared" si="11"/>
        <v>418208814.70884889</v>
      </c>
      <c r="L30" s="16">
        <f t="shared" si="6"/>
        <v>1.5512364715718878</v>
      </c>
      <c r="M30" s="17">
        <f t="shared" si="7"/>
        <v>0.50123647157188778</v>
      </c>
      <c r="N30" s="15">
        <f t="shared" si="8"/>
        <v>0</v>
      </c>
      <c r="O30" s="15">
        <f t="shared" si="9"/>
        <v>0</v>
      </c>
      <c r="P30" s="15"/>
    </row>
    <row r="31" spans="1:16">
      <c r="A31" s="14"/>
      <c r="B31" s="14"/>
      <c r="D31" s="15">
        <f t="shared" si="10"/>
        <v>29</v>
      </c>
      <c r="E31" s="15">
        <f t="shared" si="1"/>
        <v>5823296.8108063927</v>
      </c>
      <c r="F31" s="19">
        <f t="shared" si="0"/>
        <v>291164840.54031962</v>
      </c>
      <c r="G31" s="15">
        <f t="shared" si="2"/>
        <v>15863092.971714955</v>
      </c>
      <c r="H31" s="15">
        <f t="shared" si="3"/>
        <v>39657732.429287389</v>
      </c>
      <c r="I31" s="15">
        <f t="shared" si="4"/>
        <v>15863092.971714957</v>
      </c>
      <c r="J31" s="15">
        <f t="shared" si="5"/>
        <v>460029696.17973387</v>
      </c>
      <c r="K31" s="15">
        <f t="shared" si="11"/>
        <v>475892789.15144885</v>
      </c>
      <c r="L31" s="16">
        <f t="shared" si="6"/>
        <v>1.6344445581696141</v>
      </c>
      <c r="M31" s="17">
        <f t="shared" si="7"/>
        <v>0.58444455816961405</v>
      </c>
      <c r="N31" s="15">
        <f t="shared" si="8"/>
        <v>0</v>
      </c>
      <c r="O31" s="15">
        <f t="shared" si="9"/>
        <v>0</v>
      </c>
      <c r="P31" s="15"/>
    </row>
    <row r="32" spans="1:16">
      <c r="A32" s="14"/>
      <c r="B32" s="14"/>
      <c r="D32" s="15">
        <f t="shared" si="10"/>
        <v>30</v>
      </c>
      <c r="E32" s="15">
        <f t="shared" si="1"/>
        <v>6289160.5556709049</v>
      </c>
      <c r="F32" s="19">
        <f t="shared" si="0"/>
        <v>314458027.78354526</v>
      </c>
      <c r="G32" s="15">
        <f t="shared" si="2"/>
        <v>17449402.268886451</v>
      </c>
      <c r="H32" s="15">
        <f t="shared" si="3"/>
        <v>43623505.672216132</v>
      </c>
      <c r="I32" s="15">
        <f t="shared" si="4"/>
        <v>17449402.268886454</v>
      </c>
      <c r="J32" s="15">
        <f t="shared" si="5"/>
        <v>523482068.06659377</v>
      </c>
      <c r="K32" s="15">
        <f t="shared" si="11"/>
        <v>540931470.33548021</v>
      </c>
      <c r="L32" s="16">
        <f t="shared" si="6"/>
        <v>1.7202024516538219</v>
      </c>
      <c r="M32" s="17">
        <f t="shared" si="7"/>
        <v>0.67020245165382186</v>
      </c>
      <c r="N32" s="15">
        <f t="shared" si="8"/>
        <v>0</v>
      </c>
      <c r="O32" s="15">
        <f t="shared" si="9"/>
        <v>0</v>
      </c>
      <c r="P32" s="15"/>
    </row>
    <row r="33" spans="1:16">
      <c r="A33" s="14"/>
      <c r="B33" s="26"/>
      <c r="D33" s="15">
        <f t="shared" si="10"/>
        <v>31</v>
      </c>
      <c r="E33" s="15">
        <f t="shared" si="1"/>
        <v>6792293.4001245778</v>
      </c>
      <c r="F33" s="19">
        <f t="shared" si="0"/>
        <v>339614670.00622886</v>
      </c>
      <c r="G33" s="15">
        <f t="shared" si="2"/>
        <v>19194342.495775096</v>
      </c>
      <c r="H33" s="15">
        <f t="shared" si="3"/>
        <v>47985856.239437751</v>
      </c>
      <c r="I33" s="15">
        <f t="shared" si="4"/>
        <v>19194342.4957751</v>
      </c>
      <c r="J33" s="15">
        <f t="shared" si="5"/>
        <v>595024617.36902833</v>
      </c>
      <c r="K33" s="15">
        <f t="shared" si="11"/>
        <v>614218959.86480343</v>
      </c>
      <c r="L33" s="16">
        <f t="shared" si="6"/>
        <v>1.8085760543074834</v>
      </c>
      <c r="M33" s="17">
        <f t="shared" si="7"/>
        <v>0.75857605430748332</v>
      </c>
      <c r="N33" s="15">
        <f t="shared" si="8"/>
        <v>0</v>
      </c>
      <c r="O33" s="15">
        <f t="shared" si="9"/>
        <v>0</v>
      </c>
      <c r="P33" s="15"/>
    </row>
    <row r="34" spans="1:16">
      <c r="A34" s="14"/>
      <c r="B34" s="14"/>
      <c r="D34" s="15">
        <f t="shared" si="10"/>
        <v>32</v>
      </c>
      <c r="E34" s="15">
        <f t="shared" si="1"/>
        <v>7335676.8721345449</v>
      </c>
      <c r="F34" s="19">
        <f t="shared" ref="F34:F65" si="12">PV((1+ffret)/(1+inf)-1,y,-E34,,1)</f>
        <v>366783843.60672724</v>
      </c>
      <c r="G34" s="15">
        <f t="shared" si="2"/>
        <v>21113776.745352607</v>
      </c>
      <c r="H34" s="15">
        <f t="shared" si="3"/>
        <v>52784441.863381527</v>
      </c>
      <c r="I34" s="15">
        <f t="shared" si="4"/>
        <v>21113776.745352611</v>
      </c>
      <c r="J34" s="15">
        <f t="shared" si="5"/>
        <v>675640855.85128379</v>
      </c>
      <c r="K34" s="15">
        <f t="shared" si="11"/>
        <v>696754632.59663641</v>
      </c>
      <c r="L34" s="16">
        <f t="shared" si="6"/>
        <v>1.8996328348194917</v>
      </c>
      <c r="M34" s="17">
        <f t="shared" si="7"/>
        <v>0.8496328348194917</v>
      </c>
      <c r="N34" s="15">
        <f t="shared" si="8"/>
        <v>0</v>
      </c>
      <c r="O34" s="15">
        <f t="shared" si="9"/>
        <v>0</v>
      </c>
      <c r="P34" s="15"/>
    </row>
    <row r="35" spans="1:16">
      <c r="A35" s="14"/>
      <c r="B35" s="14"/>
      <c r="D35" s="15">
        <f t="shared" si="10"/>
        <v>33</v>
      </c>
      <c r="E35" s="15">
        <f t="shared" ref="E35:E66" si="13">E34*(1+inf)</f>
        <v>7922531.0219053086</v>
      </c>
      <c r="F35" s="19">
        <f t="shared" si="12"/>
        <v>396126551.09526545</v>
      </c>
      <c r="G35" s="15">
        <f t="shared" ref="G35:G66" si="14">G34*(1+aint)</f>
        <v>23225154.419887871</v>
      </c>
      <c r="H35" s="15">
        <f t="shared" ref="H35:H66" si="15">H34*(1+inc)</f>
        <v>58062886.049719684</v>
      </c>
      <c r="I35" s="15">
        <f t="shared" ref="I35:I66" si="16">H35*invper</f>
        <v>23225154.419887874</v>
      </c>
      <c r="J35" s="15">
        <f t="shared" ref="J35:J66" si="17">I35+J34*(1+invint)</f>
        <v>766430095.85630012</v>
      </c>
      <c r="K35" s="15">
        <f t="shared" si="11"/>
        <v>789655250.27618802</v>
      </c>
      <c r="L35" s="16">
        <f t="shared" si="6"/>
        <v>1.9934418636994669</v>
      </c>
      <c r="M35" s="17">
        <f t="shared" si="7"/>
        <v>0.94344186369946681</v>
      </c>
      <c r="N35" s="15">
        <f t="shared" ref="N35:N66" si="18">IF(M35=mincorp,D35,0)</f>
        <v>0</v>
      </c>
      <c r="O35" s="15">
        <f t="shared" ref="O35:O66" si="19">IF(M35=mincorp,K35,0)</f>
        <v>0</v>
      </c>
      <c r="P35" s="15"/>
    </row>
    <row r="36" spans="1:16">
      <c r="D36" s="15">
        <f t="shared" si="10"/>
        <v>34</v>
      </c>
      <c r="E36" s="15">
        <f t="shared" si="13"/>
        <v>8556333.503657734</v>
      </c>
      <c r="F36" s="19">
        <f t="shared" si="12"/>
        <v>427816675.18288672</v>
      </c>
      <c r="G36" s="15">
        <f t="shared" si="14"/>
        <v>25547669.861876659</v>
      </c>
      <c r="H36" s="15">
        <f t="shared" si="15"/>
        <v>63869174.654691659</v>
      </c>
      <c r="I36" s="15">
        <f t="shared" si="16"/>
        <v>25547669.861876667</v>
      </c>
      <c r="J36" s="15">
        <f t="shared" si="17"/>
        <v>868620775.30380678</v>
      </c>
      <c r="K36" s="15">
        <f t="shared" si="11"/>
        <v>894168445.16568339</v>
      </c>
      <c r="L36" s="16">
        <f t="shared" si="6"/>
        <v>2.090073849467033</v>
      </c>
      <c r="M36" s="17">
        <f t="shared" si="7"/>
        <v>1.040073849467033</v>
      </c>
      <c r="N36" s="15">
        <f t="shared" si="18"/>
        <v>0</v>
      </c>
      <c r="O36" s="15">
        <f t="shared" si="19"/>
        <v>0</v>
      </c>
      <c r="P36" s="15"/>
    </row>
    <row r="37" spans="1:16">
      <c r="D37" s="15">
        <f t="shared" si="10"/>
        <v>35</v>
      </c>
      <c r="E37" s="15">
        <f t="shared" si="13"/>
        <v>9240840.1839503534</v>
      </c>
      <c r="F37" s="19">
        <f t="shared" si="12"/>
        <v>462042009.19751769</v>
      </c>
      <c r="G37" s="15">
        <f t="shared" si="14"/>
        <v>28102436.848064326</v>
      </c>
      <c r="H37" s="15">
        <f t="shared" si="15"/>
        <v>70256092.120160833</v>
      </c>
      <c r="I37" s="15">
        <f t="shared" si="16"/>
        <v>28102436.848064333</v>
      </c>
      <c r="J37" s="15">
        <f t="shared" si="17"/>
        <v>983585289.68225181</v>
      </c>
      <c r="K37" s="15">
        <f t="shared" si="11"/>
        <v>1011687726.5303161</v>
      </c>
      <c r="L37" s="16">
        <f t="shared" si="6"/>
        <v>2.1896011756321299</v>
      </c>
      <c r="M37" s="17">
        <f t="shared" si="7"/>
        <v>1.1396011756321298</v>
      </c>
      <c r="N37" s="15">
        <f t="shared" si="18"/>
        <v>0</v>
      </c>
      <c r="O37" s="15">
        <f t="shared" si="19"/>
        <v>0</v>
      </c>
      <c r="P37" s="15"/>
    </row>
    <row r="38" spans="1:16">
      <c r="D38" s="15">
        <f t="shared" si="10"/>
        <v>36</v>
      </c>
      <c r="E38" s="15">
        <f t="shared" si="13"/>
        <v>9980107.3986663818</v>
      </c>
      <c r="F38" s="19">
        <f t="shared" si="12"/>
        <v>499005369.93331909</v>
      </c>
      <c r="G38" s="15">
        <f t="shared" si="14"/>
        <v>30912680.532870762</v>
      </c>
      <c r="H38" s="15">
        <f t="shared" si="15"/>
        <v>77281701.332176924</v>
      </c>
      <c r="I38" s="15">
        <f t="shared" si="16"/>
        <v>30912680.53287077</v>
      </c>
      <c r="J38" s="15">
        <f t="shared" si="17"/>
        <v>1112856499.1833479</v>
      </c>
      <c r="K38" s="15">
        <f t="shared" si="11"/>
        <v>1143769179.7162187</v>
      </c>
      <c r="L38" s="16">
        <f t="shared" si="6"/>
        <v>2.2920979384832227</v>
      </c>
      <c r="M38" s="17">
        <f t="shared" si="7"/>
        <v>1.2420979384832227</v>
      </c>
      <c r="N38" s="15">
        <f t="shared" si="18"/>
        <v>0</v>
      </c>
      <c r="O38" s="15">
        <f t="shared" si="19"/>
        <v>0</v>
      </c>
      <c r="P38" s="15"/>
    </row>
    <row r="39" spans="1:16">
      <c r="D39" s="15">
        <f t="shared" si="10"/>
        <v>37</v>
      </c>
      <c r="E39" s="15">
        <f t="shared" si="13"/>
        <v>10778515.990559693</v>
      </c>
      <c r="F39" s="19">
        <f t="shared" si="12"/>
        <v>538925799.52798462</v>
      </c>
      <c r="G39" s="15">
        <f t="shared" si="14"/>
        <v>34003948.586157843</v>
      </c>
      <c r="H39" s="15">
        <f t="shared" si="15"/>
        <v>85009871.465394616</v>
      </c>
      <c r="I39" s="15">
        <f t="shared" si="16"/>
        <v>34003948.586157851</v>
      </c>
      <c r="J39" s="15">
        <f t="shared" si="17"/>
        <v>1258146097.6878407</v>
      </c>
      <c r="K39" s="15">
        <f t="shared" si="11"/>
        <v>1292150046.2739985</v>
      </c>
      <c r="L39" s="16">
        <f t="shared" si="6"/>
        <v>2.3976399857006689</v>
      </c>
      <c r="M39" s="17">
        <f t="shared" si="7"/>
        <v>1.3476399857006689</v>
      </c>
      <c r="N39" s="15">
        <f t="shared" si="18"/>
        <v>0</v>
      </c>
      <c r="O39" s="15">
        <f t="shared" si="19"/>
        <v>0</v>
      </c>
      <c r="P39" s="15"/>
    </row>
    <row r="40" spans="1:16">
      <c r="D40" s="15">
        <f t="shared" si="10"/>
        <v>38</v>
      </c>
      <c r="E40" s="15">
        <f t="shared" si="13"/>
        <v>11640797.26980447</v>
      </c>
      <c r="F40" s="19">
        <f t="shared" si="12"/>
        <v>582039863.49022353</v>
      </c>
      <c r="G40" s="15">
        <f t="shared" si="14"/>
        <v>37404343.444773629</v>
      </c>
      <c r="H40" s="15">
        <f t="shared" si="15"/>
        <v>93510858.611934081</v>
      </c>
      <c r="I40" s="15">
        <f t="shared" si="16"/>
        <v>37404343.444773637</v>
      </c>
      <c r="J40" s="15">
        <f t="shared" si="17"/>
        <v>1421365050.9013987</v>
      </c>
      <c r="K40" s="15">
        <f t="shared" si="11"/>
        <v>1458769394.3461723</v>
      </c>
      <c r="L40" s="16">
        <f t="shared" si="6"/>
        <v>2.5063049558128334</v>
      </c>
      <c r="M40" s="17">
        <f t="shared" si="7"/>
        <v>1.4563049558128334</v>
      </c>
      <c r="N40" s="15">
        <f t="shared" si="18"/>
        <v>0</v>
      </c>
      <c r="O40" s="15">
        <f t="shared" si="19"/>
        <v>0</v>
      </c>
      <c r="P40" s="15"/>
    </row>
    <row r="41" spans="1:16">
      <c r="D41" s="15">
        <f t="shared" si="10"/>
        <v>39</v>
      </c>
      <c r="E41" s="15">
        <f t="shared" si="13"/>
        <v>12572061.051388828</v>
      </c>
      <c r="F41" s="19">
        <f t="shared" si="12"/>
        <v>628603052.56944144</v>
      </c>
      <c r="G41" s="15">
        <f t="shared" si="14"/>
        <v>41144777.789250992</v>
      </c>
      <c r="H41" s="15">
        <f t="shared" si="15"/>
        <v>102861944.4731275</v>
      </c>
      <c r="I41" s="15">
        <f t="shared" si="16"/>
        <v>41144777.789251</v>
      </c>
      <c r="J41" s="15">
        <f t="shared" si="17"/>
        <v>1604646333.7807899</v>
      </c>
      <c r="K41" s="15">
        <f t="shared" si="11"/>
        <v>1645791111.5700409</v>
      </c>
      <c r="L41" s="16">
        <f t="shared" si="6"/>
        <v>2.618172318512932</v>
      </c>
      <c r="M41" s="17">
        <f t="shared" si="7"/>
        <v>1.5681723185129319</v>
      </c>
      <c r="N41" s="15">
        <f t="shared" si="18"/>
        <v>0</v>
      </c>
      <c r="O41" s="15">
        <f t="shared" si="19"/>
        <v>0</v>
      </c>
      <c r="P41" s="15"/>
    </row>
    <row r="42" spans="1:16">
      <c r="D42" s="15">
        <f t="shared" si="10"/>
        <v>40</v>
      </c>
      <c r="E42" s="15">
        <f t="shared" si="13"/>
        <v>13577825.935499934</v>
      </c>
      <c r="F42" s="19">
        <f t="shared" si="12"/>
        <v>678891296.77499676</v>
      </c>
      <c r="G42" s="15">
        <f t="shared" si="14"/>
        <v>45259255.568176098</v>
      </c>
      <c r="H42" s="15">
        <f t="shared" si="15"/>
        <v>113148138.92044026</v>
      </c>
      <c r="I42" s="15">
        <f t="shared" si="16"/>
        <v>45259255.568176106</v>
      </c>
      <c r="J42" s="15">
        <f t="shared" si="17"/>
        <v>1810370222.7270451</v>
      </c>
      <c r="K42" s="15">
        <f t="shared" si="11"/>
        <v>1855629478.2952211</v>
      </c>
      <c r="L42" s="16">
        <f t="shared" si="6"/>
        <v>2.7333234158549358</v>
      </c>
      <c r="M42" s="17">
        <f t="shared" si="7"/>
        <v>1.6833234158549357</v>
      </c>
      <c r="N42" s="15">
        <f t="shared" si="18"/>
        <v>0</v>
      </c>
      <c r="O42" s="15">
        <f t="shared" si="19"/>
        <v>0</v>
      </c>
      <c r="P42" s="15"/>
    </row>
    <row r="43" spans="1:16">
      <c r="D43" s="15">
        <f t="shared" si="10"/>
        <v>41</v>
      </c>
      <c r="E43" s="15">
        <f t="shared" si="13"/>
        <v>14664052.010339931</v>
      </c>
      <c r="F43" s="19">
        <f t="shared" si="12"/>
        <v>733202600.5169965</v>
      </c>
      <c r="G43" s="15">
        <f t="shared" si="14"/>
        <v>49785181.124993712</v>
      </c>
      <c r="H43" s="15">
        <f t="shared" si="15"/>
        <v>124462952.81248429</v>
      </c>
      <c r="I43" s="15">
        <f t="shared" si="16"/>
        <v>49785181.124993719</v>
      </c>
      <c r="J43" s="15">
        <f t="shared" si="17"/>
        <v>2041192426.1247435</v>
      </c>
      <c r="K43" s="15">
        <f t="shared" si="11"/>
        <v>2090977607.2497373</v>
      </c>
      <c r="L43" s="16">
        <f t="shared" si="6"/>
        <v>2.8518415043472913</v>
      </c>
      <c r="M43" s="17">
        <f t="shared" si="7"/>
        <v>1.8018415043472913</v>
      </c>
      <c r="N43" s="15">
        <f t="shared" si="18"/>
        <v>0</v>
      </c>
      <c r="O43" s="15">
        <f t="shared" si="19"/>
        <v>0</v>
      </c>
      <c r="P43" s="15"/>
    </row>
    <row r="44" spans="1:16">
      <c r="D44" s="15">
        <f t="shared" si="10"/>
        <v>42</v>
      </c>
      <c r="E44" s="15">
        <f t="shared" si="13"/>
        <v>15837176.171167126</v>
      </c>
      <c r="F44" s="19">
        <f t="shared" si="12"/>
        <v>791858808.55835629</v>
      </c>
      <c r="G44" s="15">
        <f t="shared" si="14"/>
        <v>54763699.23749309</v>
      </c>
      <c r="H44" s="15">
        <f t="shared" si="15"/>
        <v>136909248.09373274</v>
      </c>
      <c r="I44" s="15">
        <f t="shared" si="16"/>
        <v>54763699.237493098</v>
      </c>
      <c r="J44" s="15">
        <f t="shared" si="17"/>
        <v>2300075367.9747109</v>
      </c>
      <c r="K44" s="15">
        <f t="shared" si="11"/>
        <v>2354839067.212204</v>
      </c>
      <c r="L44" s="16">
        <f t="shared" si="6"/>
        <v>2.9738117979635548</v>
      </c>
      <c r="M44" s="17">
        <f t="shared" si="7"/>
        <v>1.9238117979635547</v>
      </c>
      <c r="N44" s="15">
        <f t="shared" si="18"/>
        <v>0</v>
      </c>
      <c r="O44" s="15">
        <f t="shared" si="19"/>
        <v>0</v>
      </c>
      <c r="P44" s="15"/>
    </row>
    <row r="45" spans="1:16">
      <c r="D45" s="15">
        <f t="shared" si="10"/>
        <v>43</v>
      </c>
      <c r="E45" s="15">
        <f t="shared" si="13"/>
        <v>17104150.264860496</v>
      </c>
      <c r="F45" s="19">
        <f t="shared" si="12"/>
        <v>855207513.24302483</v>
      </c>
      <c r="G45" s="15">
        <f t="shared" si="14"/>
        <v>60240069.161242403</v>
      </c>
      <c r="H45" s="15">
        <f t="shared" si="15"/>
        <v>150600172.90310603</v>
      </c>
      <c r="I45" s="15">
        <f t="shared" si="16"/>
        <v>60240069.161242418</v>
      </c>
      <c r="J45" s="15">
        <f t="shared" si="17"/>
        <v>2590322973.9334249</v>
      </c>
      <c r="K45" s="15">
        <f t="shared" si="11"/>
        <v>2650563043.0946674</v>
      </c>
      <c r="L45" s="16">
        <f t="shared" si="6"/>
        <v>3.0993215120894937</v>
      </c>
      <c r="M45" s="17">
        <f t="shared" si="7"/>
        <v>2.0493215120894934</v>
      </c>
      <c r="N45" s="15">
        <f t="shared" si="18"/>
        <v>0</v>
      </c>
      <c r="O45" s="15">
        <f t="shared" si="19"/>
        <v>0</v>
      </c>
      <c r="P45" s="15"/>
    </row>
    <row r="46" spans="1:16">
      <c r="D46" s="15">
        <f t="shared" si="10"/>
        <v>44</v>
      </c>
      <c r="E46" s="15">
        <f t="shared" si="13"/>
        <v>18472482.286049336</v>
      </c>
      <c r="F46" s="19">
        <f t="shared" si="12"/>
        <v>923624114.30246687</v>
      </c>
      <c r="G46" s="15">
        <f t="shared" si="14"/>
        <v>66264076.07736665</v>
      </c>
      <c r="H46" s="15">
        <f t="shared" si="15"/>
        <v>165660190.19341666</v>
      </c>
      <c r="I46" s="15">
        <f t="shared" si="16"/>
        <v>66264076.077366665</v>
      </c>
      <c r="J46" s="15">
        <f t="shared" si="17"/>
        <v>2915619347.4041343</v>
      </c>
      <c r="K46" s="15">
        <f t="shared" si="11"/>
        <v>2981883423.4815011</v>
      </c>
      <c r="L46" s="16">
        <f t="shared" si="6"/>
        <v>3.2284599084265562</v>
      </c>
      <c r="M46" s="17">
        <f t="shared" si="7"/>
        <v>2.1784599084265563</v>
      </c>
      <c r="N46" s="15">
        <f t="shared" si="18"/>
        <v>0</v>
      </c>
      <c r="O46" s="15">
        <f t="shared" si="19"/>
        <v>0</v>
      </c>
      <c r="P46" s="15"/>
    </row>
    <row r="47" spans="1:16">
      <c r="D47" s="15">
        <f t="shared" si="10"/>
        <v>45</v>
      </c>
      <c r="E47" s="15">
        <f t="shared" si="13"/>
        <v>19950280.868933283</v>
      </c>
      <c r="F47" s="19">
        <f t="shared" si="12"/>
        <v>997514043.44666409</v>
      </c>
      <c r="G47" s="15">
        <f t="shared" si="14"/>
        <v>72890483.685103327</v>
      </c>
      <c r="H47" s="15">
        <f t="shared" si="15"/>
        <v>182226209.21275833</v>
      </c>
      <c r="I47" s="15">
        <f t="shared" si="16"/>
        <v>72890483.685103342</v>
      </c>
      <c r="J47" s="15">
        <f t="shared" si="17"/>
        <v>3280071765.8296514</v>
      </c>
      <c r="K47" s="15">
        <f t="shared" si="11"/>
        <v>3352962249.5147548</v>
      </c>
      <c r="L47" s="16">
        <f t="shared" si="6"/>
        <v>3.3613183408720939</v>
      </c>
      <c r="M47" s="17">
        <f t="shared" si="7"/>
        <v>2.3113183408720941</v>
      </c>
      <c r="N47" s="15">
        <f t="shared" si="18"/>
        <v>0</v>
      </c>
      <c r="O47" s="15">
        <f t="shared" si="19"/>
        <v>0</v>
      </c>
      <c r="P47" s="15"/>
    </row>
    <row r="48" spans="1:16">
      <c r="D48" s="15">
        <f t="shared" si="10"/>
        <v>46</v>
      </c>
      <c r="E48" s="15">
        <f t="shared" si="13"/>
        <v>21546303.338447947</v>
      </c>
      <c r="F48" s="19">
        <f t="shared" si="12"/>
        <v>1077315166.9223974</v>
      </c>
      <c r="G48" s="15">
        <f t="shared" si="14"/>
        <v>80179532.053613663</v>
      </c>
      <c r="H48" s="15">
        <f t="shared" si="15"/>
        <v>200448830.13403419</v>
      </c>
      <c r="I48" s="15">
        <f t="shared" si="16"/>
        <v>80179532.053613678</v>
      </c>
      <c r="J48" s="15">
        <f t="shared" si="17"/>
        <v>3688258474.4662304</v>
      </c>
      <c r="K48" s="15">
        <f t="shared" si="11"/>
        <v>3768438006.5198441</v>
      </c>
      <c r="L48" s="16">
        <f t="shared" si="6"/>
        <v>3.4979903023970862</v>
      </c>
      <c r="M48" s="17">
        <f t="shared" si="7"/>
        <v>2.4479903023970859</v>
      </c>
      <c r="N48" s="15">
        <f t="shared" si="18"/>
        <v>0</v>
      </c>
      <c r="O48" s="15">
        <f t="shared" si="19"/>
        <v>0</v>
      </c>
      <c r="P48" s="15"/>
    </row>
    <row r="49" spans="4:16">
      <c r="D49" s="15">
        <f t="shared" si="10"/>
        <v>47</v>
      </c>
      <c r="E49" s="15">
        <f t="shared" si="13"/>
        <v>23270007.605523784</v>
      </c>
      <c r="F49" s="19">
        <f t="shared" si="12"/>
        <v>1163500380.2761891</v>
      </c>
      <c r="G49" s="15">
        <f t="shared" si="14"/>
        <v>88197485.258975029</v>
      </c>
      <c r="H49" s="15">
        <f t="shared" si="15"/>
        <v>220493713.14743763</v>
      </c>
      <c r="I49" s="15">
        <f t="shared" si="16"/>
        <v>88197485.258975059</v>
      </c>
      <c r="J49" s="15">
        <f t="shared" si="17"/>
        <v>4145281807.1718287</v>
      </c>
      <c r="K49" s="15">
        <f t="shared" si="11"/>
        <v>4233479292.4308038</v>
      </c>
      <c r="L49" s="16">
        <f t="shared" si="6"/>
        <v>3.638571472942596</v>
      </c>
      <c r="M49" s="17">
        <f t="shared" si="7"/>
        <v>2.5885714729425962</v>
      </c>
      <c r="N49" s="15">
        <f t="shared" si="18"/>
        <v>0</v>
      </c>
      <c r="O49" s="15">
        <f t="shared" si="19"/>
        <v>0</v>
      </c>
      <c r="P49" s="15"/>
    </row>
    <row r="50" spans="4:16">
      <c r="D50" s="15">
        <f t="shared" si="10"/>
        <v>48</v>
      </c>
      <c r="E50" s="15">
        <f t="shared" si="13"/>
        <v>25131608.213965688</v>
      </c>
      <c r="F50" s="19">
        <f t="shared" si="12"/>
        <v>1256580410.6982844</v>
      </c>
      <c r="G50" s="15">
        <f t="shared" si="14"/>
        <v>97017233.784872547</v>
      </c>
      <c r="H50" s="15">
        <f t="shared" si="15"/>
        <v>242543084.46218142</v>
      </c>
      <c r="I50" s="15">
        <f t="shared" si="16"/>
        <v>97017233.784872577</v>
      </c>
      <c r="J50" s="15">
        <f t="shared" si="17"/>
        <v>4656827221.6738853</v>
      </c>
      <c r="K50" s="15">
        <f t="shared" si="11"/>
        <v>4753844455.4587584</v>
      </c>
      <c r="L50" s="16">
        <f t="shared" si="6"/>
        <v>3.7831597683565965</v>
      </c>
      <c r="M50" s="17">
        <f t="shared" si="7"/>
        <v>2.7331597683565967</v>
      </c>
      <c r="N50" s="15">
        <f t="shared" si="18"/>
        <v>0</v>
      </c>
      <c r="O50" s="15">
        <f t="shared" si="19"/>
        <v>0</v>
      </c>
      <c r="P50" s="15"/>
    </row>
    <row r="51" spans="4:16">
      <c r="D51" s="15">
        <f t="shared" si="10"/>
        <v>49</v>
      </c>
      <c r="E51" s="15">
        <f t="shared" si="13"/>
        <v>27142136.871082943</v>
      </c>
      <c r="F51" s="19">
        <f t="shared" si="12"/>
        <v>1357106843.5541472</v>
      </c>
      <c r="G51" s="15">
        <f t="shared" si="14"/>
        <v>106718957.16335981</v>
      </c>
      <c r="H51" s="15">
        <f t="shared" si="15"/>
        <v>266797392.90839958</v>
      </c>
      <c r="I51" s="15">
        <f t="shared" si="16"/>
        <v>106718957.16335984</v>
      </c>
      <c r="J51" s="15">
        <f t="shared" si="17"/>
        <v>5229228901.0046339</v>
      </c>
      <c r="K51" s="15">
        <f t="shared" si="11"/>
        <v>5335947858.1679935</v>
      </c>
      <c r="L51" s="16">
        <f t="shared" si="6"/>
        <v>3.9318553903932871</v>
      </c>
      <c r="M51" s="17">
        <f t="shared" si="7"/>
        <v>2.8818553903932873</v>
      </c>
      <c r="N51" s="15">
        <f t="shared" si="18"/>
        <v>0</v>
      </c>
      <c r="O51" s="15">
        <f t="shared" si="19"/>
        <v>0</v>
      </c>
      <c r="P51" s="15"/>
    </row>
    <row r="52" spans="4:16">
      <c r="D52" s="15">
        <f t="shared" si="10"/>
        <v>50</v>
      </c>
      <c r="E52" s="15">
        <f t="shared" si="13"/>
        <v>29313507.820769582</v>
      </c>
      <c r="F52" s="19">
        <f t="shared" si="12"/>
        <v>1465675391.0384791</v>
      </c>
      <c r="G52" s="15">
        <f t="shared" si="14"/>
        <v>117390852.8796958</v>
      </c>
      <c r="H52" s="15">
        <f t="shared" si="15"/>
        <v>293477132.19923955</v>
      </c>
      <c r="I52" s="15">
        <f t="shared" si="16"/>
        <v>117390852.87969583</v>
      </c>
      <c r="J52" s="15">
        <f t="shared" si="17"/>
        <v>5869542643.9847937</v>
      </c>
      <c r="K52" s="15">
        <f t="shared" si="11"/>
        <v>5986933496.8644896</v>
      </c>
      <c r="L52" s="16">
        <f t="shared" si="6"/>
        <v>4.0847608777974713</v>
      </c>
      <c r="M52" s="17">
        <f t="shared" si="7"/>
        <v>3.0347608777974715</v>
      </c>
      <c r="N52" s="15">
        <f t="shared" si="18"/>
        <v>0</v>
      </c>
      <c r="O52" s="15">
        <f t="shared" si="19"/>
        <v>0</v>
      </c>
      <c r="P52" s="15"/>
    </row>
    <row r="53" spans="4:16">
      <c r="D53" s="15">
        <f t="shared" si="10"/>
        <v>51</v>
      </c>
      <c r="E53" s="15">
        <f t="shared" si="13"/>
        <v>31658588.446431149</v>
      </c>
      <c r="F53" s="19">
        <f t="shared" si="12"/>
        <v>1582929422.3215575</v>
      </c>
      <c r="G53" s="15">
        <f t="shared" si="14"/>
        <v>129129938.16766539</v>
      </c>
      <c r="H53" s="15">
        <f t="shared" si="15"/>
        <v>322824845.41916353</v>
      </c>
      <c r="I53" s="15">
        <f t="shared" si="16"/>
        <v>129129938.16766542</v>
      </c>
      <c r="J53" s="15">
        <f t="shared" si="17"/>
        <v>6585626846.5509386</v>
      </c>
      <c r="K53" s="15">
        <f t="shared" si="11"/>
        <v>6714756784.7186041</v>
      </c>
      <c r="L53" s="16">
        <f t="shared" si="6"/>
        <v>4.2419811584970102</v>
      </c>
      <c r="M53" s="17">
        <f t="shared" si="7"/>
        <v>3.1919811584970104</v>
      </c>
      <c r="N53" s="15">
        <f t="shared" si="18"/>
        <v>0</v>
      </c>
      <c r="O53" s="15">
        <f t="shared" si="19"/>
        <v>0</v>
      </c>
      <c r="P53" s="15"/>
    </row>
    <row r="54" spans="4:16">
      <c r="D54" s="15">
        <f t="shared" si="10"/>
        <v>52</v>
      </c>
      <c r="E54" s="15">
        <f t="shared" si="13"/>
        <v>34191275.522145644</v>
      </c>
      <c r="F54" s="19">
        <f t="shared" si="12"/>
        <v>1709563776.1072822</v>
      </c>
      <c r="G54" s="15">
        <f t="shared" si="14"/>
        <v>142042931.98443195</v>
      </c>
      <c r="H54" s="15">
        <f t="shared" si="15"/>
        <v>355107329.9610799</v>
      </c>
      <c r="I54" s="15">
        <f t="shared" si="16"/>
        <v>142042931.98443195</v>
      </c>
      <c r="J54" s="15">
        <f t="shared" si="17"/>
        <v>7386232463.190465</v>
      </c>
      <c r="K54" s="15">
        <f t="shared" si="11"/>
        <v>7528275395.1748972</v>
      </c>
      <c r="L54" s="16">
        <f t="shared" si="6"/>
        <v>4.4036236029269178</v>
      </c>
      <c r="M54" s="17">
        <f t="shared" si="7"/>
        <v>3.353623602926918</v>
      </c>
      <c r="N54" s="15">
        <f t="shared" si="18"/>
        <v>0</v>
      </c>
      <c r="O54" s="15">
        <f t="shared" si="19"/>
        <v>0</v>
      </c>
      <c r="P54" s="15"/>
    </row>
    <row r="55" spans="4:16">
      <c r="D55" s="15">
        <f t="shared" si="10"/>
        <v>53</v>
      </c>
      <c r="E55" s="15">
        <f t="shared" si="13"/>
        <v>36926577.563917294</v>
      </c>
      <c r="F55" s="19">
        <f t="shared" si="12"/>
        <v>1846328878.1958647</v>
      </c>
      <c r="G55" s="15">
        <f t="shared" si="14"/>
        <v>156247225.18287516</v>
      </c>
      <c r="H55" s="15">
        <f t="shared" si="15"/>
        <v>390618062.95718789</v>
      </c>
      <c r="I55" s="15">
        <f t="shared" si="16"/>
        <v>156247225.18287516</v>
      </c>
      <c r="J55" s="15">
        <f t="shared" si="17"/>
        <v>8281102934.6923866</v>
      </c>
      <c r="K55" s="15">
        <f t="shared" si="11"/>
        <v>8437350159.8752613</v>
      </c>
      <c r="L55" s="16">
        <f t="shared" si="6"/>
        <v>4.5697980785090655</v>
      </c>
      <c r="M55" s="17">
        <f t="shared" si="7"/>
        <v>3.5197980785090657</v>
      </c>
      <c r="N55" s="15">
        <f t="shared" si="18"/>
        <v>0</v>
      </c>
      <c r="O55" s="15">
        <f t="shared" si="19"/>
        <v>0</v>
      </c>
      <c r="P55" s="15"/>
    </row>
    <row r="56" spans="4:16">
      <c r="D56" s="15">
        <f t="shared" si="10"/>
        <v>54</v>
      </c>
      <c r="E56" s="15">
        <f t="shared" si="13"/>
        <v>39880703.769030683</v>
      </c>
      <c r="F56" s="19">
        <f t="shared" si="12"/>
        <v>1994035188.451534</v>
      </c>
      <c r="G56" s="15">
        <f t="shared" si="14"/>
        <v>171871947.7011627</v>
      </c>
      <c r="H56" s="15">
        <f t="shared" si="15"/>
        <v>429679869.25290674</v>
      </c>
      <c r="I56" s="15">
        <f t="shared" si="16"/>
        <v>171871947.7011627</v>
      </c>
      <c r="J56" s="15">
        <f t="shared" si="17"/>
        <v>9281085175.8627892</v>
      </c>
      <c r="K56" s="15">
        <f t="shared" si="11"/>
        <v>9452957123.5639515</v>
      </c>
      <c r="L56" s="16">
        <f t="shared" si="6"/>
        <v>4.7406170053120453</v>
      </c>
      <c r="M56" s="17">
        <f t="shared" si="7"/>
        <v>3.6906170053120455</v>
      </c>
      <c r="N56" s="15">
        <f t="shared" si="18"/>
        <v>0</v>
      </c>
      <c r="O56" s="15">
        <f t="shared" si="19"/>
        <v>0</v>
      </c>
      <c r="P56" s="15"/>
    </row>
    <row r="57" spans="4:16">
      <c r="D57" s="15">
        <f t="shared" si="10"/>
        <v>55</v>
      </c>
      <c r="E57" s="15">
        <f t="shared" si="13"/>
        <v>43071160.070553139</v>
      </c>
      <c r="F57" s="19">
        <f t="shared" si="12"/>
        <v>2153558003.527657</v>
      </c>
      <c r="G57" s="15">
        <f t="shared" si="14"/>
        <v>189059142.471279</v>
      </c>
      <c r="H57" s="15">
        <f t="shared" si="15"/>
        <v>472647856.17819744</v>
      </c>
      <c r="I57" s="15">
        <f t="shared" si="16"/>
        <v>189059142.471279</v>
      </c>
      <c r="J57" s="15">
        <f t="shared" si="17"/>
        <v>10398252835.920347</v>
      </c>
      <c r="K57" s="15">
        <f t="shared" si="11"/>
        <v>10587311978.391626</v>
      </c>
      <c r="L57" s="16">
        <f t="shared" si="6"/>
        <v>4.9161954129161947</v>
      </c>
      <c r="M57" s="17">
        <f t="shared" si="7"/>
        <v>3.8661954129161948</v>
      </c>
      <c r="N57" s="15">
        <f t="shared" si="18"/>
        <v>0</v>
      </c>
      <c r="O57" s="15">
        <f t="shared" si="19"/>
        <v>0</v>
      </c>
      <c r="P57" s="15"/>
    </row>
    <row r="58" spans="4:16">
      <c r="D58" s="15">
        <f t="shared" si="10"/>
        <v>56</v>
      </c>
      <c r="E58" s="15">
        <f t="shared" si="13"/>
        <v>46516852.87619739</v>
      </c>
      <c r="F58" s="19">
        <f t="shared" si="12"/>
        <v>2325842643.8098693</v>
      </c>
      <c r="G58" s="15">
        <f t="shared" si="14"/>
        <v>207965056.71840692</v>
      </c>
      <c r="H58" s="15">
        <f t="shared" si="15"/>
        <v>519912641.79601723</v>
      </c>
      <c r="I58" s="15">
        <f t="shared" si="16"/>
        <v>207965056.71840692</v>
      </c>
      <c r="J58" s="15">
        <f t="shared" si="17"/>
        <v>11646043176.230789</v>
      </c>
      <c r="K58" s="15">
        <f t="shared" si="11"/>
        <v>11854008232.949196</v>
      </c>
      <c r="L58" s="16">
        <f t="shared" si="6"/>
        <v>5.0966509985093493</v>
      </c>
      <c r="M58" s="17">
        <f t="shared" si="7"/>
        <v>4.0466509985093495</v>
      </c>
      <c r="N58" s="15">
        <f t="shared" si="18"/>
        <v>0</v>
      </c>
      <c r="O58" s="15">
        <f t="shared" si="19"/>
        <v>0</v>
      </c>
      <c r="P58" s="15"/>
    </row>
    <row r="59" spans="4:16">
      <c r="D59" s="15">
        <f t="shared" si="10"/>
        <v>57</v>
      </c>
      <c r="E59" s="15">
        <f t="shared" si="13"/>
        <v>50238201.106293187</v>
      </c>
      <c r="F59" s="19">
        <f t="shared" si="12"/>
        <v>2511910055.3146591</v>
      </c>
      <c r="G59" s="15">
        <f t="shared" si="14"/>
        <v>228761562.39024761</v>
      </c>
      <c r="H59" s="15">
        <f t="shared" si="15"/>
        <v>571903905.97561896</v>
      </c>
      <c r="I59" s="15">
        <f t="shared" si="16"/>
        <v>228761562.39024758</v>
      </c>
      <c r="J59" s="15">
        <f t="shared" si="17"/>
        <v>13039409056.244116</v>
      </c>
      <c r="K59" s="15">
        <f t="shared" si="11"/>
        <v>13268170618.634363</v>
      </c>
      <c r="L59" s="16">
        <f t="shared" si="6"/>
        <v>5.2821041862393843</v>
      </c>
      <c r="M59" s="17">
        <f t="shared" si="7"/>
        <v>4.2321041862393844</v>
      </c>
      <c r="N59" s="15">
        <f t="shared" si="18"/>
        <v>0</v>
      </c>
      <c r="O59" s="15">
        <f t="shared" si="19"/>
        <v>0</v>
      </c>
      <c r="P59" s="15"/>
    </row>
    <row r="60" spans="4:16">
      <c r="D60" s="15">
        <f t="shared" si="10"/>
        <v>58</v>
      </c>
      <c r="E60" s="15">
        <f t="shared" si="13"/>
        <v>54257257.194796644</v>
      </c>
      <c r="F60" s="19">
        <f t="shared" si="12"/>
        <v>2712862859.7398324</v>
      </c>
      <c r="G60" s="15">
        <f t="shared" si="14"/>
        <v>251637718.6292724</v>
      </c>
      <c r="H60" s="15">
        <f t="shared" si="15"/>
        <v>629094296.57318091</v>
      </c>
      <c r="I60" s="15">
        <f t="shared" si="16"/>
        <v>251637718.62927237</v>
      </c>
      <c r="J60" s="15">
        <f t="shared" si="17"/>
        <v>14594987680.497801</v>
      </c>
      <c r="K60" s="15">
        <f t="shared" si="11"/>
        <v>14846625399.127073</v>
      </c>
      <c r="L60" s="16">
        <f t="shared" si="6"/>
        <v>5.4726781878501916</v>
      </c>
      <c r="M60" s="17">
        <f t="shared" si="7"/>
        <v>4.4226781878501917</v>
      </c>
      <c r="N60" s="15">
        <f t="shared" si="18"/>
        <v>0</v>
      </c>
      <c r="O60" s="15">
        <f t="shared" si="19"/>
        <v>0</v>
      </c>
      <c r="P60" s="15"/>
    </row>
    <row r="61" spans="4:16">
      <c r="D61" s="15">
        <f t="shared" si="10"/>
        <v>59</v>
      </c>
      <c r="E61" s="15">
        <f t="shared" si="13"/>
        <v>58597837.770380378</v>
      </c>
      <c r="F61" s="19">
        <f t="shared" si="12"/>
        <v>2929891888.5190191</v>
      </c>
      <c r="G61" s="15">
        <f t="shared" si="14"/>
        <v>276801490.49219966</v>
      </c>
      <c r="H61" s="15">
        <f t="shared" si="15"/>
        <v>692003726.23049903</v>
      </c>
      <c r="I61" s="15">
        <f t="shared" si="16"/>
        <v>276801490.4921996</v>
      </c>
      <c r="J61" s="15">
        <f t="shared" si="17"/>
        <v>16331287939.039782</v>
      </c>
      <c r="K61" s="15">
        <f t="shared" si="11"/>
        <v>16608089429.531981</v>
      </c>
      <c r="L61" s="16">
        <f t="shared" si="6"/>
        <v>5.668499064628258</v>
      </c>
      <c r="M61" s="17">
        <f t="shared" si="7"/>
        <v>4.6184990646282582</v>
      </c>
      <c r="N61" s="15">
        <f t="shared" si="18"/>
        <v>0</v>
      </c>
      <c r="O61" s="15">
        <f t="shared" si="19"/>
        <v>0</v>
      </c>
      <c r="P61" s="15"/>
    </row>
    <row r="62" spans="4:16">
      <c r="D62" s="15">
        <f t="shared" si="10"/>
        <v>60</v>
      </c>
      <c r="E62" s="15">
        <f t="shared" si="13"/>
        <v>63285664.792010814</v>
      </c>
      <c r="F62" s="19">
        <f t="shared" si="12"/>
        <v>3164283239.6005406</v>
      </c>
      <c r="G62" s="15">
        <f t="shared" si="14"/>
        <v>304481639.54141963</v>
      </c>
      <c r="H62" s="15">
        <f t="shared" si="15"/>
        <v>761204098.853549</v>
      </c>
      <c r="I62" s="15">
        <f t="shared" si="16"/>
        <v>304481639.54141963</v>
      </c>
      <c r="J62" s="15">
        <f t="shared" si="17"/>
        <v>18268898372.48518</v>
      </c>
      <c r="K62" s="15">
        <f t="shared" si="11"/>
        <v>18573380012.0266</v>
      </c>
      <c r="L62" s="16">
        <f t="shared" si="6"/>
        <v>5.8696957906875946</v>
      </c>
      <c r="M62" s="17">
        <f t="shared" si="7"/>
        <v>4.8196957906875948</v>
      </c>
      <c r="N62" s="15">
        <f t="shared" si="18"/>
        <v>0</v>
      </c>
      <c r="O62" s="15">
        <f t="shared" si="19"/>
        <v>0</v>
      </c>
      <c r="P62" s="15"/>
    </row>
    <row r="63" spans="4:16">
      <c r="D63" s="15">
        <f t="shared" si="10"/>
        <v>61</v>
      </c>
      <c r="E63" s="15">
        <f t="shared" si="13"/>
        <v>68348517.975371689</v>
      </c>
      <c r="F63" s="19">
        <f t="shared" si="12"/>
        <v>3417425898.7685843</v>
      </c>
      <c r="G63" s="15">
        <f t="shared" si="14"/>
        <v>334929803.4955616</v>
      </c>
      <c r="H63" s="15">
        <f t="shared" si="15"/>
        <v>837324508.738904</v>
      </c>
      <c r="I63" s="15">
        <f t="shared" si="16"/>
        <v>334929803.4955616</v>
      </c>
      <c r="J63" s="15">
        <f t="shared" si="17"/>
        <v>20430718013.229263</v>
      </c>
      <c r="K63" s="15">
        <f t="shared" si="11"/>
        <v>20765647816.724823</v>
      </c>
      <c r="L63" s="16">
        <f t="shared" si="6"/>
        <v>6.0764003176213413</v>
      </c>
      <c r="M63" s="17">
        <f t="shared" si="7"/>
        <v>5.0264003176213414</v>
      </c>
      <c r="N63" s="15">
        <f t="shared" si="18"/>
        <v>0</v>
      </c>
      <c r="O63" s="15">
        <f t="shared" si="19"/>
        <v>0</v>
      </c>
      <c r="P63" s="15"/>
    </row>
    <row r="64" spans="4:16">
      <c r="D64" s="15">
        <f t="shared" si="10"/>
        <v>62</v>
      </c>
      <c r="E64" s="15">
        <f t="shared" si="13"/>
        <v>73816399.413401425</v>
      </c>
      <c r="F64" s="19">
        <f t="shared" si="12"/>
        <v>3690819970.6700711</v>
      </c>
      <c r="G64" s="15">
        <f t="shared" si="14"/>
        <v>368422783.84511781</v>
      </c>
      <c r="H64" s="15">
        <f t="shared" si="15"/>
        <v>921056959.61279452</v>
      </c>
      <c r="I64" s="15">
        <f t="shared" si="16"/>
        <v>368422783.84511781</v>
      </c>
      <c r="J64" s="15">
        <f t="shared" si="17"/>
        <v>22842212598.397312</v>
      </c>
      <c r="K64" s="15">
        <f t="shared" si="11"/>
        <v>23210635382.242432</v>
      </c>
      <c r="L64" s="16">
        <f t="shared" si="6"/>
        <v>6.2887476405489711</v>
      </c>
      <c r="M64" s="17">
        <f t="shared" si="7"/>
        <v>5.2387476405489712</v>
      </c>
      <c r="N64" s="15">
        <f t="shared" si="18"/>
        <v>0</v>
      </c>
      <c r="O64" s="15">
        <f t="shared" si="19"/>
        <v>0</v>
      </c>
      <c r="P64" s="15"/>
    </row>
    <row r="65" spans="4:16">
      <c r="D65" s="15">
        <f t="shared" si="10"/>
        <v>63</v>
      </c>
      <c r="E65" s="15">
        <f t="shared" si="13"/>
        <v>79721711.366473541</v>
      </c>
      <c r="F65" s="19">
        <f t="shared" si="12"/>
        <v>3986085568.3236771</v>
      </c>
      <c r="G65" s="15">
        <f t="shared" si="14"/>
        <v>405265062.22962964</v>
      </c>
      <c r="H65" s="15">
        <f t="shared" si="15"/>
        <v>1013162655.574074</v>
      </c>
      <c r="I65" s="15">
        <f t="shared" si="16"/>
        <v>405265062.22962964</v>
      </c>
      <c r="J65" s="15">
        <f t="shared" si="17"/>
        <v>25531698920.466675</v>
      </c>
      <c r="K65" s="15">
        <f t="shared" si="11"/>
        <v>25936963982.696304</v>
      </c>
      <c r="L65" s="16">
        <f t="shared" si="6"/>
        <v>6.5068758655885874</v>
      </c>
      <c r="M65" s="17">
        <f t="shared" si="7"/>
        <v>5.4568758655885876</v>
      </c>
      <c r="N65" s="15">
        <f t="shared" si="18"/>
        <v>0</v>
      </c>
      <c r="O65" s="15">
        <f t="shared" si="19"/>
        <v>0</v>
      </c>
      <c r="P65" s="15"/>
    </row>
    <row r="66" spans="4:16">
      <c r="D66" s="15">
        <f t="shared" si="10"/>
        <v>64</v>
      </c>
      <c r="E66" s="15">
        <f t="shared" si="13"/>
        <v>86099448.275791436</v>
      </c>
      <c r="F66" s="19">
        <f t="shared" ref="F66:F97" si="20">PV((1+ffret)/(1+inf)-1,y,-E66,,1)</f>
        <v>4304972413.7895718</v>
      </c>
      <c r="G66" s="15">
        <f t="shared" si="14"/>
        <v>445791568.45259261</v>
      </c>
      <c r="H66" s="15">
        <f t="shared" si="15"/>
        <v>1114478921.1314814</v>
      </c>
      <c r="I66" s="15">
        <f t="shared" si="16"/>
        <v>445791568.45259261</v>
      </c>
      <c r="J66" s="15">
        <f t="shared" si="17"/>
        <v>28530660380.965935</v>
      </c>
      <c r="K66" s="15">
        <f t="shared" si="11"/>
        <v>28976451949.418526</v>
      </c>
      <c r="L66" s="16">
        <f t="shared" si="6"/>
        <v>6.7309262787844899</v>
      </c>
      <c r="M66" s="17">
        <f t="shared" si="7"/>
        <v>5.6809262787844901</v>
      </c>
      <c r="N66" s="15">
        <f t="shared" si="18"/>
        <v>0</v>
      </c>
      <c r="O66" s="15">
        <f t="shared" si="19"/>
        <v>0</v>
      </c>
      <c r="P66" s="15"/>
    </row>
    <row r="67" spans="4:16">
      <c r="D67" s="15">
        <f t="shared" si="10"/>
        <v>65</v>
      </c>
      <c r="E67" s="15">
        <f t="shared" ref="E67:E102" si="21">E66*(1+inf)</f>
        <v>92987404.137854755</v>
      </c>
      <c r="F67" s="19">
        <f t="shared" si="20"/>
        <v>4649370206.8927374</v>
      </c>
      <c r="G67" s="15">
        <f t="shared" ref="G67:G102" si="22">G66*(1+aint)</f>
        <v>490370725.29785192</v>
      </c>
      <c r="H67" s="15">
        <f t="shared" ref="H67:H102" si="23">H66*(1+inc)</f>
        <v>1225926813.2446296</v>
      </c>
      <c r="I67" s="15">
        <f t="shared" ref="I67:I98" si="24">H67*invper</f>
        <v>490370725.29785186</v>
      </c>
      <c r="J67" s="15">
        <f t="shared" ref="J67:J98" si="25">I67+J66*(1+invint)</f>
        <v>31874097144.360382</v>
      </c>
      <c r="K67" s="15">
        <f t="shared" si="11"/>
        <v>32364467869.658234</v>
      </c>
      <c r="L67" s="16">
        <f t="shared" ref="L67:L102" si="26">K67/F67</f>
        <v>6.9610434165207131</v>
      </c>
      <c r="M67" s="17">
        <f t="shared" ref="M67:M102" si="27">ABS(105%-L67)</f>
        <v>5.9110434165207133</v>
      </c>
      <c r="N67" s="15">
        <f t="shared" ref="N67:N98" si="28">IF(M67=mincorp,D67,0)</f>
        <v>0</v>
      </c>
      <c r="O67" s="15">
        <f t="shared" ref="O67:O102" si="29">IF(M67=mincorp,K67,0)</f>
        <v>0</v>
      </c>
      <c r="P67" s="15"/>
    </row>
    <row r="68" spans="4:16">
      <c r="D68" s="15">
        <f t="shared" ref="D68:D102" si="30">D67+1</f>
        <v>66</v>
      </c>
      <c r="E68" s="15">
        <f t="shared" si="21"/>
        <v>100426396.46888314</v>
      </c>
      <c r="F68" s="19">
        <f t="shared" si="20"/>
        <v>5021319823.4441566</v>
      </c>
      <c r="G68" s="15">
        <f t="shared" si="22"/>
        <v>539407797.8276372</v>
      </c>
      <c r="H68" s="15">
        <f t="shared" si="23"/>
        <v>1348519494.5690928</v>
      </c>
      <c r="I68" s="15">
        <f t="shared" si="24"/>
        <v>539407797.82763708</v>
      </c>
      <c r="J68" s="15">
        <f t="shared" si="25"/>
        <v>35600914656.624062</v>
      </c>
      <c r="K68" s="15">
        <f t="shared" ref="K68:K102" si="31">G68+J68</f>
        <v>36140322454.451698</v>
      </c>
      <c r="L68" s="16">
        <f t="shared" si="26"/>
        <v>7.1973751374519717</v>
      </c>
      <c r="M68" s="17">
        <f t="shared" si="27"/>
        <v>6.1473751374519718</v>
      </c>
      <c r="N68" s="15">
        <f t="shared" si="28"/>
        <v>0</v>
      </c>
      <c r="O68" s="15">
        <f t="shared" si="29"/>
        <v>0</v>
      </c>
      <c r="P68" s="15"/>
    </row>
    <row r="69" spans="4:16">
      <c r="D69" s="15">
        <f t="shared" si="30"/>
        <v>67</v>
      </c>
      <c r="E69" s="15">
        <f t="shared" si="21"/>
        <v>108460508.1863938</v>
      </c>
      <c r="F69" s="19">
        <f t="shared" si="20"/>
        <v>5423025409.3196898</v>
      </c>
      <c r="G69" s="15">
        <f t="shared" si="22"/>
        <v>593348577.61040092</v>
      </c>
      <c r="H69" s="15">
        <f t="shared" si="23"/>
        <v>1483371444.0260022</v>
      </c>
      <c r="I69" s="15">
        <f t="shared" si="24"/>
        <v>593348577.61040092</v>
      </c>
      <c r="J69" s="15">
        <f t="shared" si="25"/>
        <v>39754354699.896866</v>
      </c>
      <c r="K69" s="15">
        <f t="shared" si="31"/>
        <v>40347703277.507263</v>
      </c>
      <c r="L69" s="16">
        <f t="shared" si="26"/>
        <v>7.4400726959840711</v>
      </c>
      <c r="M69" s="17">
        <f t="shared" si="27"/>
        <v>6.3900726959840712</v>
      </c>
      <c r="N69" s="15">
        <f t="shared" si="28"/>
        <v>0</v>
      </c>
      <c r="O69" s="15">
        <f t="shared" si="29"/>
        <v>0</v>
      </c>
      <c r="P69" s="15"/>
    </row>
    <row r="70" spans="4:16">
      <c r="D70" s="15">
        <f t="shared" si="30"/>
        <v>68</v>
      </c>
      <c r="E70" s="15">
        <f t="shared" si="21"/>
        <v>117137348.84130532</v>
      </c>
      <c r="F70" s="19">
        <f t="shared" si="20"/>
        <v>5856867442.0652657</v>
      </c>
      <c r="G70" s="15">
        <f t="shared" si="22"/>
        <v>652683435.37144101</v>
      </c>
      <c r="H70" s="15">
        <f t="shared" si="23"/>
        <v>1631708588.4286025</v>
      </c>
      <c r="I70" s="15">
        <f t="shared" si="24"/>
        <v>652683435.37144101</v>
      </c>
      <c r="J70" s="15">
        <f t="shared" si="25"/>
        <v>44382473605.258003</v>
      </c>
      <c r="K70" s="15">
        <f t="shared" si="31"/>
        <v>45035157040.629448</v>
      </c>
      <c r="L70" s="16">
        <f t="shared" si="26"/>
        <v>7.68929081733648</v>
      </c>
      <c r="M70" s="17">
        <f t="shared" si="27"/>
        <v>6.6392908173364802</v>
      </c>
      <c r="N70" s="15">
        <f t="shared" si="28"/>
        <v>0</v>
      </c>
      <c r="O70" s="15">
        <f t="shared" si="29"/>
        <v>0</v>
      </c>
      <c r="P70" s="15"/>
    </row>
    <row r="71" spans="4:16">
      <c r="D71" s="15">
        <f t="shared" si="30"/>
        <v>69</v>
      </c>
      <c r="E71" s="15">
        <f t="shared" si="21"/>
        <v>126508336.74860975</v>
      </c>
      <c r="F71" s="19">
        <f t="shared" si="20"/>
        <v>6325416837.4304876</v>
      </c>
      <c r="G71" s="15">
        <f t="shared" si="22"/>
        <v>717951778.90858519</v>
      </c>
      <c r="H71" s="15">
        <f t="shared" si="23"/>
        <v>1794879447.2714629</v>
      </c>
      <c r="I71" s="15">
        <f t="shared" si="24"/>
        <v>717951778.90858519</v>
      </c>
      <c r="J71" s="15">
        <f t="shared" si="25"/>
        <v>49538672744.69239</v>
      </c>
      <c r="K71" s="15">
        <f t="shared" si="31"/>
        <v>50256624523.600975</v>
      </c>
      <c r="L71" s="16">
        <f t="shared" si="26"/>
        <v>7.9451877742204626</v>
      </c>
      <c r="M71" s="17">
        <f t="shared" si="27"/>
        <v>6.8951877742204628</v>
      </c>
      <c r="N71" s="15">
        <f t="shared" si="28"/>
        <v>0</v>
      </c>
      <c r="O71" s="15">
        <f t="shared" si="29"/>
        <v>0</v>
      </c>
      <c r="P71" s="15"/>
    </row>
    <row r="72" spans="4:16">
      <c r="D72" s="15">
        <f t="shared" si="30"/>
        <v>70</v>
      </c>
      <c r="E72" s="15">
        <f t="shared" si="21"/>
        <v>136629003.68849853</v>
      </c>
      <c r="F72" s="19">
        <f t="shared" si="20"/>
        <v>6831450184.4249268</v>
      </c>
      <c r="G72" s="15">
        <f t="shared" si="22"/>
        <v>789746956.79944372</v>
      </c>
      <c r="H72" s="15">
        <f t="shared" si="23"/>
        <v>1974367391.9986093</v>
      </c>
      <c r="I72" s="15">
        <f t="shared" si="24"/>
        <v>789746956.79944372</v>
      </c>
      <c r="J72" s="15">
        <f t="shared" si="25"/>
        <v>55282286975.961082</v>
      </c>
      <c r="K72" s="15">
        <f t="shared" si="31"/>
        <v>56072033932.760529</v>
      </c>
      <c r="L72" s="16">
        <f t="shared" si="26"/>
        <v>8.2079254651669089</v>
      </c>
      <c r="M72" s="17">
        <f t="shared" si="27"/>
        <v>7.1579254651669091</v>
      </c>
      <c r="N72" s="15">
        <f t="shared" si="28"/>
        <v>0</v>
      </c>
      <c r="O72" s="15">
        <f t="shared" si="29"/>
        <v>0</v>
      </c>
      <c r="P72" s="15"/>
    </row>
    <row r="73" spans="4:16">
      <c r="D73" s="15">
        <f t="shared" si="30"/>
        <v>71</v>
      </c>
      <c r="E73" s="15">
        <f t="shared" si="21"/>
        <v>147559323.98357841</v>
      </c>
      <c r="F73" s="19">
        <f t="shared" si="20"/>
        <v>7377966199.1789207</v>
      </c>
      <c r="G73" s="15">
        <f t="shared" si="22"/>
        <v>868721652.47938812</v>
      </c>
      <c r="H73" s="15">
        <f t="shared" si="23"/>
        <v>2171804131.1984706</v>
      </c>
      <c r="I73" s="15">
        <f t="shared" si="24"/>
        <v>868721652.47938824</v>
      </c>
      <c r="J73" s="15">
        <f t="shared" si="25"/>
        <v>61679237326.036583</v>
      </c>
      <c r="K73" s="15">
        <f t="shared" si="31"/>
        <v>62547958978.515968</v>
      </c>
      <c r="L73" s="16">
        <f t="shared" si="26"/>
        <v>8.4776694945385902</v>
      </c>
      <c r="M73" s="17">
        <f t="shared" si="27"/>
        <v>7.4276694945385904</v>
      </c>
      <c r="N73" s="15">
        <f t="shared" si="28"/>
        <v>0</v>
      </c>
      <c r="O73" s="15">
        <f t="shared" si="29"/>
        <v>0</v>
      </c>
      <c r="P73" s="15"/>
    </row>
    <row r="74" spans="4:16">
      <c r="D74" s="15">
        <f t="shared" si="30"/>
        <v>72</v>
      </c>
      <c r="E74" s="15">
        <f t="shared" si="21"/>
        <v>159364069.90226468</v>
      </c>
      <c r="F74" s="19">
        <f t="shared" si="20"/>
        <v>7968203495.1132345</v>
      </c>
      <c r="G74" s="15">
        <f t="shared" si="22"/>
        <v>955593817.72732699</v>
      </c>
      <c r="H74" s="15">
        <f t="shared" si="23"/>
        <v>2388984544.3183179</v>
      </c>
      <c r="I74" s="15">
        <f t="shared" si="24"/>
        <v>955593817.72732723</v>
      </c>
      <c r="J74" s="15">
        <f t="shared" si="25"/>
        <v>68802754876.367569</v>
      </c>
      <c r="K74" s="15">
        <f t="shared" si="31"/>
        <v>69758348694.094894</v>
      </c>
      <c r="L74" s="16">
        <f t="shared" si="26"/>
        <v>8.7545892542624593</v>
      </c>
      <c r="M74" s="17">
        <f t="shared" si="27"/>
        <v>7.7045892542624594</v>
      </c>
      <c r="N74" s="15">
        <f t="shared" si="28"/>
        <v>0</v>
      </c>
      <c r="O74" s="15">
        <f t="shared" si="29"/>
        <v>0</v>
      </c>
      <c r="P74" s="15"/>
    </row>
    <row r="75" spans="4:16">
      <c r="D75" s="15">
        <f t="shared" si="30"/>
        <v>73</v>
      </c>
      <c r="E75" s="15">
        <f t="shared" si="21"/>
        <v>172113195.49444586</v>
      </c>
      <c r="F75" s="19">
        <f t="shared" si="20"/>
        <v>8605659774.7222939</v>
      </c>
      <c r="G75" s="15">
        <f t="shared" si="22"/>
        <v>1051153199.5000597</v>
      </c>
      <c r="H75" s="15">
        <f t="shared" si="23"/>
        <v>2627882998.7501497</v>
      </c>
      <c r="I75" s="15">
        <f t="shared" si="24"/>
        <v>1051153199.50006</v>
      </c>
      <c r="J75" s="15">
        <f t="shared" si="25"/>
        <v>76734183563.504395</v>
      </c>
      <c r="K75" s="15">
        <f t="shared" si="31"/>
        <v>77785336763.004456</v>
      </c>
      <c r="L75" s="16">
        <f t="shared" si="26"/>
        <v>9.0388580073181668</v>
      </c>
      <c r="M75" s="17">
        <f t="shared" si="27"/>
        <v>7.988858007318167</v>
      </c>
      <c r="N75" s="15">
        <f t="shared" si="28"/>
        <v>0</v>
      </c>
      <c r="O75" s="15">
        <f t="shared" si="29"/>
        <v>0</v>
      </c>
      <c r="P75" s="15"/>
    </row>
    <row r="76" spans="4:16">
      <c r="D76" s="15">
        <f t="shared" si="30"/>
        <v>74</v>
      </c>
      <c r="E76" s="15">
        <f t="shared" si="21"/>
        <v>185882251.13400155</v>
      </c>
      <c r="F76" s="19">
        <f t="shared" si="20"/>
        <v>9294112556.7000771</v>
      </c>
      <c r="G76" s="15">
        <f t="shared" si="22"/>
        <v>1156268519.4500659</v>
      </c>
      <c r="H76" s="15">
        <f t="shared" si="23"/>
        <v>2890671298.625165</v>
      </c>
      <c r="I76" s="15">
        <f t="shared" si="24"/>
        <v>1156268519.4500661</v>
      </c>
      <c r="J76" s="15">
        <f t="shared" si="25"/>
        <v>85563870439.304916</v>
      </c>
      <c r="K76" s="15">
        <f t="shared" si="31"/>
        <v>86720138958.75499</v>
      </c>
      <c r="L76" s="16">
        <f t="shared" si="26"/>
        <v>9.3306529730198822</v>
      </c>
      <c r="M76" s="17">
        <f t="shared" si="27"/>
        <v>8.2806529730198815</v>
      </c>
      <c r="N76" s="15">
        <f t="shared" si="28"/>
        <v>0</v>
      </c>
      <c r="O76" s="15">
        <f t="shared" si="29"/>
        <v>0</v>
      </c>
      <c r="P76" s="15"/>
    </row>
    <row r="77" spans="4:16">
      <c r="D77" s="15">
        <f t="shared" si="30"/>
        <v>75</v>
      </c>
      <c r="E77" s="15">
        <f t="shared" si="21"/>
        <v>200752831.2247217</v>
      </c>
      <c r="F77" s="19">
        <f t="shared" si="20"/>
        <v>10037641561.236086</v>
      </c>
      <c r="G77" s="15">
        <f t="shared" si="22"/>
        <v>1271895371.3950725</v>
      </c>
      <c r="H77" s="15">
        <f t="shared" si="23"/>
        <v>3179738428.4876819</v>
      </c>
      <c r="I77" s="15">
        <f t="shared" si="24"/>
        <v>1271895371.3950727</v>
      </c>
      <c r="J77" s="15">
        <f t="shared" si="25"/>
        <v>95392152854.630478</v>
      </c>
      <c r="K77" s="15">
        <f t="shared" si="31"/>
        <v>96664048226.025543</v>
      </c>
      <c r="L77" s="16">
        <f t="shared" si="26"/>
        <v>9.6301554141291579</v>
      </c>
      <c r="M77" s="17">
        <f t="shared" si="27"/>
        <v>8.5801554141291572</v>
      </c>
      <c r="N77" s="15">
        <f t="shared" si="28"/>
        <v>0</v>
      </c>
      <c r="O77" s="15">
        <f t="shared" si="29"/>
        <v>0</v>
      </c>
      <c r="P77" s="15"/>
    </row>
    <row r="78" spans="4:16">
      <c r="D78" s="15">
        <f t="shared" si="30"/>
        <v>76</v>
      </c>
      <c r="E78" s="15">
        <f t="shared" si="21"/>
        <v>216813057.72269946</v>
      </c>
      <c r="F78" s="19">
        <f t="shared" si="20"/>
        <v>10840652886.134974</v>
      </c>
      <c r="G78" s="15">
        <f t="shared" si="22"/>
        <v>1399084908.5345798</v>
      </c>
      <c r="H78" s="15">
        <f t="shared" si="23"/>
        <v>3497712271.3364501</v>
      </c>
      <c r="I78" s="15">
        <f t="shared" si="24"/>
        <v>1399084908.5345802</v>
      </c>
      <c r="J78" s="15">
        <f t="shared" si="25"/>
        <v>106330453048.62811</v>
      </c>
      <c r="K78" s="15">
        <f t="shared" si="31"/>
        <v>107729537957.16269</v>
      </c>
      <c r="L78" s="16">
        <f t="shared" si="26"/>
        <v>9.9375507258374718</v>
      </c>
      <c r="M78" s="17">
        <f t="shared" si="27"/>
        <v>8.8875507258374711</v>
      </c>
      <c r="N78" s="15">
        <f t="shared" si="28"/>
        <v>0</v>
      </c>
      <c r="O78" s="15">
        <f t="shared" si="29"/>
        <v>0</v>
      </c>
      <c r="P78" s="15"/>
    </row>
    <row r="79" spans="4:16">
      <c r="D79" s="15">
        <f t="shared" si="30"/>
        <v>77</v>
      </c>
      <c r="E79" s="15">
        <f t="shared" si="21"/>
        <v>234158102.34051543</v>
      </c>
      <c r="F79" s="19">
        <f t="shared" si="20"/>
        <v>11707905117.025772</v>
      </c>
      <c r="G79" s="15">
        <f t="shared" si="22"/>
        <v>1538993399.3880379</v>
      </c>
      <c r="H79" s="15">
        <f t="shared" si="23"/>
        <v>3847483498.4700956</v>
      </c>
      <c r="I79" s="15">
        <f t="shared" si="24"/>
        <v>1538993399.3880384</v>
      </c>
      <c r="J79" s="15">
        <f t="shared" si="25"/>
        <v>118502491752.87897</v>
      </c>
      <c r="K79" s="15">
        <f t="shared" si="31"/>
        <v>120041485152.267</v>
      </c>
      <c r="L79" s="16">
        <f t="shared" si="26"/>
        <v>10.253028526657708</v>
      </c>
      <c r="M79" s="17">
        <f t="shared" si="27"/>
        <v>9.2030285266577074</v>
      </c>
      <c r="N79" s="15">
        <f t="shared" si="28"/>
        <v>0</v>
      </c>
      <c r="O79" s="15">
        <f t="shared" si="29"/>
        <v>0</v>
      </c>
      <c r="P79" s="15"/>
    </row>
    <row r="80" spans="4:16">
      <c r="D80" s="15">
        <f t="shared" si="30"/>
        <v>78</v>
      </c>
      <c r="E80" s="15">
        <f t="shared" si="21"/>
        <v>252890750.52775669</v>
      </c>
      <c r="F80" s="19">
        <f t="shared" si="20"/>
        <v>12644537526.387835</v>
      </c>
      <c r="G80" s="15">
        <f t="shared" si="22"/>
        <v>1692892739.3268418</v>
      </c>
      <c r="H80" s="15">
        <f t="shared" si="23"/>
        <v>4232231848.3171058</v>
      </c>
      <c r="I80" s="15">
        <f t="shared" si="24"/>
        <v>1692892739.3268423</v>
      </c>
      <c r="J80" s="15">
        <f t="shared" si="25"/>
        <v>132045633667.49371</v>
      </c>
      <c r="K80" s="15">
        <f t="shared" si="31"/>
        <v>133738526406.82056</v>
      </c>
      <c r="L80" s="16">
        <f t="shared" si="26"/>
        <v>10.576782751264897</v>
      </c>
      <c r="M80" s="17">
        <f t="shared" si="27"/>
        <v>9.5267827512648964</v>
      </c>
      <c r="N80" s="15">
        <f t="shared" si="28"/>
        <v>0</v>
      </c>
      <c r="O80" s="15">
        <f t="shared" si="29"/>
        <v>0</v>
      </c>
      <c r="P80" s="15"/>
    </row>
    <row r="81" spans="4:16">
      <c r="D81" s="15">
        <f t="shared" si="30"/>
        <v>79</v>
      </c>
      <c r="E81" s="15">
        <f t="shared" si="21"/>
        <v>273122010.56997722</v>
      </c>
      <c r="F81" s="19">
        <f t="shared" si="20"/>
        <v>13656100528.498861</v>
      </c>
      <c r="G81" s="15">
        <f t="shared" si="22"/>
        <v>1862182013.2595263</v>
      </c>
      <c r="H81" s="15">
        <f t="shared" si="23"/>
        <v>4655455033.1488171</v>
      </c>
      <c r="I81" s="15">
        <f t="shared" si="24"/>
        <v>1862182013.259527</v>
      </c>
      <c r="J81" s="15">
        <f t="shared" si="25"/>
        <v>147112379047.50262</v>
      </c>
      <c r="K81" s="15">
        <f t="shared" si="31"/>
        <v>148974561060.76215</v>
      </c>
      <c r="L81" s="16">
        <f t="shared" si="26"/>
        <v>10.909011745327133</v>
      </c>
      <c r="M81" s="17">
        <f t="shared" si="27"/>
        <v>9.8590117453271322</v>
      </c>
      <c r="N81" s="15">
        <f t="shared" si="28"/>
        <v>0</v>
      </c>
      <c r="O81" s="15">
        <f t="shared" si="29"/>
        <v>0</v>
      </c>
      <c r="P81" s="15"/>
    </row>
    <row r="82" spans="4:16">
      <c r="D82" s="15">
        <f t="shared" si="30"/>
        <v>80</v>
      </c>
      <c r="E82" s="15">
        <f t="shared" si="21"/>
        <v>294971771.41557544</v>
      </c>
      <c r="F82" s="19">
        <f t="shared" si="20"/>
        <v>14748588570.778772</v>
      </c>
      <c r="G82" s="15">
        <f t="shared" si="22"/>
        <v>2048400214.585479</v>
      </c>
      <c r="H82" s="15">
        <f t="shared" si="23"/>
        <v>5121000536.4636993</v>
      </c>
      <c r="I82" s="15">
        <f t="shared" si="24"/>
        <v>2048400214.5854797</v>
      </c>
      <c r="J82" s="15">
        <f t="shared" si="25"/>
        <v>163872017166.83838</v>
      </c>
      <c r="K82" s="15">
        <f t="shared" si="31"/>
        <v>165920417381.42386</v>
      </c>
      <c r="L82" s="16">
        <f t="shared" si="26"/>
        <v>11.249918362368605</v>
      </c>
      <c r="M82" s="17">
        <f t="shared" si="27"/>
        <v>10.199918362368605</v>
      </c>
      <c r="N82" s="15">
        <f t="shared" si="28"/>
        <v>0</v>
      </c>
      <c r="O82" s="15">
        <f t="shared" si="29"/>
        <v>0</v>
      </c>
      <c r="P82" s="15"/>
    </row>
    <row r="83" spans="4:16">
      <c r="D83" s="15">
        <f t="shared" si="30"/>
        <v>81</v>
      </c>
      <c r="E83" s="15">
        <f t="shared" si="21"/>
        <v>318569513.12882149</v>
      </c>
      <c r="F83" s="19">
        <f t="shared" si="20"/>
        <v>15928475656.441074</v>
      </c>
      <c r="G83" s="15">
        <f t="shared" si="22"/>
        <v>2253240236.0440273</v>
      </c>
      <c r="H83" s="15">
        <f t="shared" si="23"/>
        <v>5633100590.1100693</v>
      </c>
      <c r="I83" s="15">
        <f t="shared" si="24"/>
        <v>2253240236.0440278</v>
      </c>
      <c r="J83" s="15">
        <f t="shared" si="25"/>
        <v>182512459119.56625</v>
      </c>
      <c r="K83" s="15">
        <f t="shared" si="31"/>
        <v>184765699355.61029</v>
      </c>
      <c r="L83" s="16">
        <f t="shared" si="26"/>
        <v>11.599710062707457</v>
      </c>
      <c r="M83" s="17">
        <f t="shared" si="27"/>
        <v>10.549710062707456</v>
      </c>
      <c r="N83" s="15">
        <f t="shared" si="28"/>
        <v>0</v>
      </c>
      <c r="O83" s="15">
        <f t="shared" si="29"/>
        <v>0</v>
      </c>
      <c r="P83" s="15"/>
    </row>
    <row r="84" spans="4:16">
      <c r="D84" s="15">
        <f t="shared" si="30"/>
        <v>82</v>
      </c>
      <c r="E84" s="15">
        <f t="shared" si="21"/>
        <v>344055074.17912722</v>
      </c>
      <c r="F84" s="19">
        <f t="shared" si="20"/>
        <v>17202753708.95636</v>
      </c>
      <c r="G84" s="15">
        <f t="shared" si="22"/>
        <v>2478564259.6484303</v>
      </c>
      <c r="H84" s="15">
        <f t="shared" si="23"/>
        <v>6196410649.1210766</v>
      </c>
      <c r="I84" s="15">
        <f t="shared" si="24"/>
        <v>2478564259.6484308</v>
      </c>
      <c r="J84" s="15">
        <f t="shared" si="25"/>
        <v>203242269291.17133</v>
      </c>
      <c r="K84" s="15">
        <f t="shared" si="31"/>
        <v>205720833550.81976</v>
      </c>
      <c r="L84" s="16">
        <f t="shared" si="26"/>
        <v>11.958599014512092</v>
      </c>
      <c r="M84" s="17">
        <f t="shared" si="27"/>
        <v>10.908599014512092</v>
      </c>
      <c r="N84" s="15">
        <f t="shared" si="28"/>
        <v>0</v>
      </c>
      <c r="O84" s="15">
        <f t="shared" si="29"/>
        <v>0</v>
      </c>
      <c r="P84" s="15"/>
    </row>
    <row r="85" spans="4:16">
      <c r="D85" s="15">
        <f t="shared" si="30"/>
        <v>83</v>
      </c>
      <c r="E85" s="15">
        <f t="shared" si="21"/>
        <v>371579480.11345744</v>
      </c>
      <c r="F85" s="19">
        <f t="shared" si="20"/>
        <v>18578974005.672871</v>
      </c>
      <c r="G85" s="15">
        <f t="shared" si="22"/>
        <v>2726420685.6132736</v>
      </c>
      <c r="H85" s="15">
        <f t="shared" si="23"/>
        <v>6816051714.033185</v>
      </c>
      <c r="I85" s="15">
        <f t="shared" si="24"/>
        <v>2726420685.6132741</v>
      </c>
      <c r="J85" s="15">
        <f t="shared" si="25"/>
        <v>226292916905.90176</v>
      </c>
      <c r="K85" s="15">
        <f t="shared" si="31"/>
        <v>229019337591.51505</v>
      </c>
      <c r="L85" s="16">
        <f t="shared" si="26"/>
        <v>12.326802197020497</v>
      </c>
      <c r="M85" s="17">
        <f t="shared" si="27"/>
        <v>11.276802197020496</v>
      </c>
      <c r="N85" s="15">
        <f t="shared" si="28"/>
        <v>0</v>
      </c>
      <c r="O85" s="15">
        <f t="shared" si="29"/>
        <v>0</v>
      </c>
      <c r="P85" s="15"/>
    </row>
    <row r="86" spans="4:16">
      <c r="D86" s="15">
        <f t="shared" si="30"/>
        <v>84</v>
      </c>
      <c r="E86" s="15">
        <f t="shared" si="21"/>
        <v>401305838.52253407</v>
      </c>
      <c r="F86" s="19">
        <f t="shared" si="20"/>
        <v>20065291926.126705</v>
      </c>
      <c r="G86" s="15">
        <f t="shared" si="22"/>
        <v>2999062754.1746011</v>
      </c>
      <c r="H86" s="15">
        <f t="shared" si="23"/>
        <v>7497656885.4365044</v>
      </c>
      <c r="I86" s="15">
        <f t="shared" si="24"/>
        <v>2999062754.174602</v>
      </c>
      <c r="J86" s="15">
        <f t="shared" si="25"/>
        <v>251921271350.66656</v>
      </c>
      <c r="K86" s="15">
        <f t="shared" si="31"/>
        <v>254920334104.84116</v>
      </c>
      <c r="L86" s="16">
        <f t="shared" si="26"/>
        <v>12.704541505967992</v>
      </c>
      <c r="M86" s="17">
        <f t="shared" si="27"/>
        <v>11.654541505967991</v>
      </c>
      <c r="N86" s="15">
        <f t="shared" si="28"/>
        <v>0</v>
      </c>
      <c r="O86" s="15">
        <f t="shared" si="29"/>
        <v>0</v>
      </c>
      <c r="P86" s="15"/>
    </row>
    <row r="87" spans="4:16">
      <c r="D87" s="15">
        <f t="shared" si="30"/>
        <v>85</v>
      </c>
      <c r="E87" s="15">
        <f t="shared" si="21"/>
        <v>433410305.6043368</v>
      </c>
      <c r="F87" s="19">
        <f t="shared" si="20"/>
        <v>21670515280.216839</v>
      </c>
      <c r="G87" s="15">
        <f t="shared" si="22"/>
        <v>3298969029.5920615</v>
      </c>
      <c r="H87" s="15">
        <f t="shared" si="23"/>
        <v>8247422573.980155</v>
      </c>
      <c r="I87" s="15">
        <f t="shared" si="24"/>
        <v>3298969029.592062</v>
      </c>
      <c r="J87" s="15">
        <f t="shared" si="25"/>
        <v>280412367515.32526</v>
      </c>
      <c r="K87" s="15">
        <f t="shared" si="31"/>
        <v>283711336544.9173</v>
      </c>
      <c r="L87" s="16">
        <f t="shared" si="26"/>
        <v>13.092043861269847</v>
      </c>
      <c r="M87" s="17">
        <f t="shared" si="27"/>
        <v>12.042043861269846</v>
      </c>
      <c r="N87" s="15">
        <f t="shared" si="28"/>
        <v>0</v>
      </c>
      <c r="O87" s="15">
        <f t="shared" si="29"/>
        <v>0</v>
      </c>
      <c r="P87" s="15"/>
    </row>
    <row r="88" spans="4:16">
      <c r="D88" s="15">
        <f t="shared" si="30"/>
        <v>86</v>
      </c>
      <c r="E88" s="15">
        <f t="shared" si="21"/>
        <v>468083130.05268377</v>
      </c>
      <c r="F88" s="19">
        <f t="shared" si="20"/>
        <v>23404156502.63419</v>
      </c>
      <c r="G88" s="15">
        <f t="shared" si="22"/>
        <v>3628865932.5512681</v>
      </c>
      <c r="H88" s="15">
        <f t="shared" si="23"/>
        <v>9072164831.3781719</v>
      </c>
      <c r="I88" s="15">
        <f t="shared" si="24"/>
        <v>3628865932.5512691</v>
      </c>
      <c r="J88" s="15">
        <f t="shared" si="25"/>
        <v>312082470199.40906</v>
      </c>
      <c r="K88" s="15">
        <f t="shared" si="31"/>
        <v>315711336131.96033</v>
      </c>
      <c r="L88" s="16">
        <f t="shared" si="26"/>
        <v>13.489541317006076</v>
      </c>
      <c r="M88" s="17">
        <f t="shared" si="27"/>
        <v>12.439541317006075</v>
      </c>
      <c r="N88" s="15">
        <f t="shared" si="28"/>
        <v>0</v>
      </c>
      <c r="O88" s="15">
        <f t="shared" si="29"/>
        <v>0</v>
      </c>
      <c r="P88" s="15"/>
    </row>
    <row r="89" spans="4:16">
      <c r="D89" s="15">
        <f t="shared" si="30"/>
        <v>87</v>
      </c>
      <c r="E89" s="15">
        <f t="shared" si="21"/>
        <v>505529780.45689851</v>
      </c>
      <c r="F89" s="19">
        <f t="shared" si="20"/>
        <v>25276489022.844925</v>
      </c>
      <c r="G89" s="15">
        <f t="shared" si="22"/>
        <v>3991752525.8063951</v>
      </c>
      <c r="H89" s="15">
        <f t="shared" si="23"/>
        <v>9979381314.5159893</v>
      </c>
      <c r="I89" s="15">
        <f t="shared" si="24"/>
        <v>3991752525.806396</v>
      </c>
      <c r="J89" s="15">
        <f t="shared" si="25"/>
        <v>347282469745.15637</v>
      </c>
      <c r="K89" s="15">
        <f t="shared" si="31"/>
        <v>351274222270.96277</v>
      </c>
      <c r="L89" s="16">
        <f t="shared" si="26"/>
        <v>13.897271173756792</v>
      </c>
      <c r="M89" s="17">
        <f t="shared" si="27"/>
        <v>12.847271173756791</v>
      </c>
      <c r="N89" s="15">
        <f t="shared" si="28"/>
        <v>0</v>
      </c>
      <c r="O89" s="15">
        <f t="shared" si="29"/>
        <v>0</v>
      </c>
      <c r="P89" s="15"/>
    </row>
    <row r="90" spans="4:16">
      <c r="D90" s="15">
        <f t="shared" si="30"/>
        <v>88</v>
      </c>
      <c r="E90" s="15">
        <f t="shared" si="21"/>
        <v>545972162.89345038</v>
      </c>
      <c r="F90" s="19">
        <f t="shared" si="20"/>
        <v>27298608144.67252</v>
      </c>
      <c r="G90" s="15">
        <f t="shared" si="22"/>
        <v>4390927778.3870354</v>
      </c>
      <c r="H90" s="15">
        <f t="shared" si="23"/>
        <v>10977319445.967588</v>
      </c>
      <c r="I90" s="15">
        <f t="shared" si="24"/>
        <v>4390927778.3870354</v>
      </c>
      <c r="J90" s="15">
        <f t="shared" si="25"/>
        <v>386401644498.05908</v>
      </c>
      <c r="K90" s="15">
        <f t="shared" si="31"/>
        <v>390792572276.44611</v>
      </c>
      <c r="L90" s="16">
        <f t="shared" si="26"/>
        <v>14.315476093337438</v>
      </c>
      <c r="M90" s="17">
        <f t="shared" si="27"/>
        <v>13.265476093337437</v>
      </c>
      <c r="N90" s="15">
        <f t="shared" si="28"/>
        <v>0</v>
      </c>
      <c r="O90" s="15">
        <f t="shared" si="29"/>
        <v>0</v>
      </c>
      <c r="P90" s="15"/>
    </row>
    <row r="91" spans="4:16">
      <c r="D91" s="15">
        <f t="shared" si="30"/>
        <v>89</v>
      </c>
      <c r="E91" s="15">
        <f t="shared" si="21"/>
        <v>589649935.9249264</v>
      </c>
      <c r="F91" s="19">
        <f t="shared" si="20"/>
        <v>29482496796.246319</v>
      </c>
      <c r="G91" s="15">
        <f t="shared" si="22"/>
        <v>4830020556.2257395</v>
      </c>
      <c r="H91" s="15">
        <f t="shared" si="23"/>
        <v>12075051390.564348</v>
      </c>
      <c r="I91" s="15">
        <f t="shared" si="24"/>
        <v>4830020556.2257395</v>
      </c>
      <c r="J91" s="15">
        <f t="shared" si="25"/>
        <v>429871829504.09082</v>
      </c>
      <c r="K91" s="15">
        <f t="shared" si="31"/>
        <v>434701850060.31659</v>
      </c>
      <c r="L91" s="16">
        <f t="shared" si="26"/>
        <v>14.744404215984257</v>
      </c>
      <c r="M91" s="17">
        <f t="shared" si="27"/>
        <v>13.694404215984257</v>
      </c>
      <c r="N91" s="15">
        <f t="shared" si="28"/>
        <v>0</v>
      </c>
      <c r="O91" s="15">
        <f t="shared" si="29"/>
        <v>0</v>
      </c>
      <c r="P91" s="15"/>
    </row>
    <row r="92" spans="4:16">
      <c r="D92" s="15">
        <f t="shared" si="30"/>
        <v>90</v>
      </c>
      <c r="E92" s="15">
        <f t="shared" si="21"/>
        <v>636821930.79892051</v>
      </c>
      <c r="F92" s="19">
        <f t="shared" si="20"/>
        <v>31841096539.946026</v>
      </c>
      <c r="G92" s="15">
        <f t="shared" si="22"/>
        <v>5313022611.8483143</v>
      </c>
      <c r="H92" s="15">
        <f t="shared" si="23"/>
        <v>13282556529.620785</v>
      </c>
      <c r="I92" s="15">
        <f t="shared" si="24"/>
        <v>5313022611.8483143</v>
      </c>
      <c r="J92" s="15">
        <f t="shared" si="25"/>
        <v>478172035066.34827</v>
      </c>
      <c r="K92" s="15">
        <f t="shared" si="31"/>
        <v>483485057678.19659</v>
      </c>
      <c r="L92" s="16">
        <f t="shared" si="26"/>
        <v>15.184309280041401</v>
      </c>
      <c r="M92" s="17">
        <f t="shared" si="27"/>
        <v>14.1343092800414</v>
      </c>
      <c r="N92" s="15">
        <f t="shared" si="28"/>
        <v>0</v>
      </c>
      <c r="O92" s="15">
        <f t="shared" si="29"/>
        <v>0</v>
      </c>
      <c r="P92" s="15"/>
    </row>
    <row r="93" spans="4:16">
      <c r="D93" s="15">
        <f t="shared" si="30"/>
        <v>91</v>
      </c>
      <c r="E93" s="15">
        <f t="shared" si="21"/>
        <v>687767685.26283419</v>
      </c>
      <c r="F93" s="19">
        <f t="shared" si="20"/>
        <v>34388384263.141708</v>
      </c>
      <c r="G93" s="15">
        <f t="shared" si="22"/>
        <v>5844324873.0331459</v>
      </c>
      <c r="H93" s="15">
        <f t="shared" si="23"/>
        <v>14610812182.582865</v>
      </c>
      <c r="I93" s="15">
        <f t="shared" si="24"/>
        <v>5844324873.0331459</v>
      </c>
      <c r="J93" s="15">
        <f t="shared" si="25"/>
        <v>531833563446.0163</v>
      </c>
      <c r="K93" s="15">
        <f t="shared" si="31"/>
        <v>537677888319.04944</v>
      </c>
      <c r="L93" s="16">
        <f t="shared" si="26"/>
        <v>15.635450744202176</v>
      </c>
      <c r="M93" s="17">
        <f t="shared" si="27"/>
        <v>14.585450744202175</v>
      </c>
      <c r="N93" s="15">
        <f t="shared" si="28"/>
        <v>0</v>
      </c>
      <c r="O93" s="15">
        <f t="shared" si="29"/>
        <v>0</v>
      </c>
      <c r="P93" s="15"/>
    </row>
    <row r="94" spans="4:16">
      <c r="D94" s="15">
        <f t="shared" si="30"/>
        <v>92</v>
      </c>
      <c r="E94" s="15">
        <f t="shared" si="21"/>
        <v>742789100.08386099</v>
      </c>
      <c r="F94" s="19">
        <f t="shared" si="20"/>
        <v>37139455004.193047</v>
      </c>
      <c r="G94" s="15">
        <f t="shared" si="22"/>
        <v>6428757360.3364611</v>
      </c>
      <c r="H94" s="15">
        <f t="shared" si="23"/>
        <v>16071893400.841152</v>
      </c>
      <c r="I94" s="15">
        <f t="shared" si="24"/>
        <v>6428757360.3364611</v>
      </c>
      <c r="J94" s="15">
        <f t="shared" si="25"/>
        <v>591445677150.95435</v>
      </c>
      <c r="K94" s="15">
        <f t="shared" si="31"/>
        <v>597874434511.29077</v>
      </c>
      <c r="L94" s="16">
        <f t="shared" si="26"/>
        <v>16.098093912357914</v>
      </c>
      <c r="M94" s="17">
        <f t="shared" si="27"/>
        <v>15.048093912357913</v>
      </c>
      <c r="N94" s="15">
        <f t="shared" si="28"/>
        <v>0</v>
      </c>
      <c r="O94" s="15">
        <f t="shared" si="29"/>
        <v>0</v>
      </c>
      <c r="P94" s="15"/>
    </row>
    <row r="95" spans="4:16">
      <c r="D95" s="15">
        <f t="shared" si="30"/>
        <v>93</v>
      </c>
      <c r="E95" s="15">
        <f t="shared" si="21"/>
        <v>802212228.09056997</v>
      </c>
      <c r="F95" s="19">
        <f t="shared" si="20"/>
        <v>40110611404.528496</v>
      </c>
      <c r="G95" s="15">
        <f t="shared" si="22"/>
        <v>7071633096.3701077</v>
      </c>
      <c r="H95" s="15">
        <f t="shared" si="23"/>
        <v>17679082740.92527</v>
      </c>
      <c r="I95" s="15">
        <f t="shared" si="24"/>
        <v>7071633096.3701086</v>
      </c>
      <c r="J95" s="15">
        <f t="shared" si="25"/>
        <v>657661877962.41992</v>
      </c>
      <c r="K95" s="15">
        <f t="shared" si="31"/>
        <v>664733511058.79004</v>
      </c>
      <c r="L95" s="16">
        <f t="shared" si="26"/>
        <v>16.572510061109202</v>
      </c>
      <c r="M95" s="17">
        <f t="shared" si="27"/>
        <v>15.522510061109202</v>
      </c>
      <c r="N95" s="15">
        <f t="shared" si="28"/>
        <v>0</v>
      </c>
      <c r="O95" s="15">
        <f t="shared" si="29"/>
        <v>0</v>
      </c>
      <c r="P95" s="15"/>
    </row>
    <row r="96" spans="4:16">
      <c r="D96" s="15">
        <f t="shared" si="30"/>
        <v>94</v>
      </c>
      <c r="E96" s="15">
        <f t="shared" si="21"/>
        <v>866389206.33781564</v>
      </c>
      <c r="F96" s="19">
        <f t="shared" si="20"/>
        <v>43319460316.890785</v>
      </c>
      <c r="G96" s="15">
        <f t="shared" si="22"/>
        <v>7778796406.0071192</v>
      </c>
      <c r="H96" s="15">
        <f t="shared" si="23"/>
        <v>19446991015.017799</v>
      </c>
      <c r="I96" s="15">
        <f t="shared" si="24"/>
        <v>7778796406.0071201</v>
      </c>
      <c r="J96" s="15">
        <f t="shared" si="25"/>
        <v>731206862164.66907</v>
      </c>
      <c r="K96" s="15">
        <f t="shared" si="31"/>
        <v>738985658570.67615</v>
      </c>
      <c r="L96" s="16">
        <f t="shared" si="26"/>
        <v>17.058976569995185</v>
      </c>
      <c r="M96" s="17">
        <f t="shared" si="27"/>
        <v>16.008976569995184</v>
      </c>
      <c r="N96" s="15">
        <f t="shared" si="28"/>
        <v>0</v>
      </c>
      <c r="O96" s="15">
        <f t="shared" si="29"/>
        <v>0</v>
      </c>
      <c r="P96" s="15"/>
    </row>
    <row r="97" spans="4:16">
      <c r="D97" s="15">
        <f t="shared" si="30"/>
        <v>95</v>
      </c>
      <c r="E97" s="15">
        <f t="shared" si="21"/>
        <v>935700342.844841</v>
      </c>
      <c r="F97" s="19">
        <f t="shared" si="20"/>
        <v>46785017142.24205</v>
      </c>
      <c r="G97" s="15">
        <f t="shared" si="22"/>
        <v>8556676046.607832</v>
      </c>
      <c r="H97" s="15">
        <f t="shared" si="23"/>
        <v>21391690116.519581</v>
      </c>
      <c r="I97" s="15">
        <f t="shared" si="24"/>
        <v>8556676046.6078329</v>
      </c>
      <c r="J97" s="15">
        <f t="shared" si="25"/>
        <v>812884224427.74377</v>
      </c>
      <c r="K97" s="15">
        <f t="shared" si="31"/>
        <v>821440900474.35156</v>
      </c>
      <c r="L97" s="16">
        <f t="shared" si="26"/>
        <v>17.557777054497969</v>
      </c>
      <c r="M97" s="17">
        <f t="shared" si="27"/>
        <v>16.507777054497968</v>
      </c>
      <c r="N97" s="15">
        <f t="shared" si="28"/>
        <v>0</v>
      </c>
      <c r="O97" s="15">
        <f t="shared" si="29"/>
        <v>0</v>
      </c>
      <c r="P97" s="15"/>
    </row>
    <row r="98" spans="4:16">
      <c r="D98" s="15">
        <f t="shared" si="30"/>
        <v>96</v>
      </c>
      <c r="E98" s="15">
        <f t="shared" si="21"/>
        <v>1010556370.2724284</v>
      </c>
      <c r="F98" s="19">
        <f t="shared" ref="F98:F102" si="32">PV((1+ffret)/(1+inf)-1,y,-E98,,1)</f>
        <v>50527818513.621422</v>
      </c>
      <c r="G98" s="15">
        <f t="shared" si="22"/>
        <v>9412343651.2686157</v>
      </c>
      <c r="H98" s="15">
        <f t="shared" si="23"/>
        <v>23530859128.171539</v>
      </c>
      <c r="I98" s="15">
        <f t="shared" si="24"/>
        <v>9412343651.2686157</v>
      </c>
      <c r="J98" s="15">
        <f t="shared" si="25"/>
        <v>903584990521.78687</v>
      </c>
      <c r="K98" s="15">
        <f t="shared" si="31"/>
        <v>912997334173.05542</v>
      </c>
      <c r="L98" s="16">
        <f t="shared" si="26"/>
        <v>18.069201501880141</v>
      </c>
      <c r="M98" s="17">
        <f t="shared" si="27"/>
        <v>17.01920150188014</v>
      </c>
      <c r="N98" s="15">
        <f t="shared" si="28"/>
        <v>0</v>
      </c>
      <c r="O98" s="15">
        <f t="shared" si="29"/>
        <v>0</v>
      </c>
      <c r="P98" s="15"/>
    </row>
    <row r="99" spans="4:16">
      <c r="D99" s="15">
        <f t="shared" si="30"/>
        <v>97</v>
      </c>
      <c r="E99" s="15">
        <f t="shared" si="21"/>
        <v>1091400879.8942227</v>
      </c>
      <c r="F99" s="19">
        <f t="shared" si="32"/>
        <v>54570043994.711136</v>
      </c>
      <c r="G99" s="15">
        <f t="shared" si="22"/>
        <v>10353578016.395477</v>
      </c>
      <c r="H99" s="15">
        <f t="shared" si="23"/>
        <v>25883945040.988697</v>
      </c>
      <c r="I99" s="15">
        <f t="shared" ref="I99:I102" si="33">H99*invper</f>
        <v>10353578016.395479</v>
      </c>
      <c r="J99" s="15">
        <f t="shared" ref="J99:J102" si="34">I99+J98*(1+invint)</f>
        <v>1004297067590.3611</v>
      </c>
      <c r="K99" s="15">
        <f t="shared" si="31"/>
        <v>1014650645606.7566</v>
      </c>
      <c r="L99" s="16">
        <f t="shared" si="26"/>
        <v>18.59354640991485</v>
      </c>
      <c r="M99" s="17">
        <f t="shared" si="27"/>
        <v>17.54354640991485</v>
      </c>
      <c r="N99" s="15">
        <f t="shared" ref="N99:N102" si="35">IF(M99=mincorp,D99,0)</f>
        <v>0</v>
      </c>
      <c r="O99" s="15">
        <f t="shared" si="29"/>
        <v>0</v>
      </c>
      <c r="P99" s="15"/>
    </row>
    <row r="100" spans="4:16">
      <c r="D100" s="15">
        <f t="shared" si="30"/>
        <v>98</v>
      </c>
      <c r="E100" s="15">
        <f t="shared" si="21"/>
        <v>1178712950.2857606</v>
      </c>
      <c r="F100" s="19">
        <f t="shared" si="32"/>
        <v>58935647514.288033</v>
      </c>
      <c r="G100" s="15">
        <f t="shared" si="22"/>
        <v>11388935818.035027</v>
      </c>
      <c r="H100" s="15">
        <f t="shared" si="23"/>
        <v>28472339545.08757</v>
      </c>
      <c r="I100" s="15">
        <f t="shared" si="33"/>
        <v>11388935818.035028</v>
      </c>
      <c r="J100" s="15">
        <f t="shared" si="34"/>
        <v>1116115710167.4321</v>
      </c>
      <c r="K100" s="15">
        <f t="shared" si="31"/>
        <v>1127504645985.467</v>
      </c>
      <c r="L100" s="16">
        <f t="shared" si="26"/>
        <v>19.131114928568845</v>
      </c>
      <c r="M100" s="17">
        <f t="shared" si="27"/>
        <v>18.081114928568844</v>
      </c>
      <c r="N100" s="15">
        <f t="shared" si="35"/>
        <v>0</v>
      </c>
      <c r="O100" s="15">
        <f t="shared" si="29"/>
        <v>0</v>
      </c>
      <c r="P100" s="15"/>
    </row>
    <row r="101" spans="4:16">
      <c r="D101" s="15">
        <f t="shared" si="30"/>
        <v>99</v>
      </c>
      <c r="E101" s="15">
        <f t="shared" si="21"/>
        <v>1273009986.3086216</v>
      </c>
      <c r="F101" s="19">
        <f t="shared" si="32"/>
        <v>63650499315.431084</v>
      </c>
      <c r="G101" s="15">
        <f t="shared" si="22"/>
        <v>12527829399.83853</v>
      </c>
      <c r="H101" s="15">
        <f t="shared" si="23"/>
        <v>31319573499.596329</v>
      </c>
      <c r="I101" s="15">
        <f t="shared" si="33"/>
        <v>12527829399.838531</v>
      </c>
      <c r="J101" s="15">
        <f t="shared" si="34"/>
        <v>1240255110584.0142</v>
      </c>
      <c r="K101" s="15">
        <f t="shared" si="31"/>
        <v>1252782939983.8528</v>
      </c>
      <c r="L101" s="16">
        <f t="shared" si="26"/>
        <v>19.682217004700462</v>
      </c>
      <c r="M101" s="17">
        <f t="shared" si="27"/>
        <v>18.632217004700461</v>
      </c>
      <c r="N101" s="15">
        <f t="shared" si="35"/>
        <v>0</v>
      </c>
      <c r="O101" s="15">
        <f t="shared" si="29"/>
        <v>0</v>
      </c>
      <c r="P101" s="15"/>
    </row>
    <row r="102" spans="4:16">
      <c r="D102" s="15">
        <f t="shared" si="30"/>
        <v>100</v>
      </c>
      <c r="E102" s="15">
        <f t="shared" si="21"/>
        <v>1374850785.2133114</v>
      </c>
      <c r="F102" s="19">
        <f t="shared" si="32"/>
        <v>68742539260.665573</v>
      </c>
      <c r="G102" s="15">
        <f t="shared" si="22"/>
        <v>13780612339.822384</v>
      </c>
      <c r="H102" s="15">
        <f t="shared" si="23"/>
        <v>34451530849.555962</v>
      </c>
      <c r="I102" s="15">
        <f t="shared" si="33"/>
        <v>13780612339.822386</v>
      </c>
      <c r="J102" s="15">
        <f t="shared" si="34"/>
        <v>1378061233982.238</v>
      </c>
      <c r="K102" s="15">
        <f t="shared" si="31"/>
        <v>1391841846322.0603</v>
      </c>
      <c r="L102" s="16">
        <f t="shared" si="26"/>
        <v>20.247169529835379</v>
      </c>
      <c r="M102" s="17">
        <f t="shared" si="27"/>
        <v>19.197169529835378</v>
      </c>
      <c r="N102" s="15">
        <f t="shared" si="35"/>
        <v>0</v>
      </c>
      <c r="O102" s="15">
        <f t="shared" si="29"/>
        <v>0</v>
      </c>
      <c r="P102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2"/>
  <sheetViews>
    <sheetView tabSelected="1" topLeftCell="A4" zoomScale="90" zoomScaleNormal="90" workbookViewId="0">
      <selection activeCell="B12" sqref="B12"/>
    </sheetView>
  </sheetViews>
  <sheetFormatPr defaultRowHeight="14.4"/>
  <cols>
    <col min="1" max="1" width="52.77734375" customWidth="1"/>
    <col min="2" max="2" width="10.44140625" customWidth="1"/>
    <col min="3" max="3" width="51.44140625" customWidth="1"/>
    <col min="4" max="4" width="10.88671875" customWidth="1"/>
    <col min="5" max="5" width="13" bestFit="1" customWidth="1"/>
    <col min="6" max="6" width="17.33203125" style="21" customWidth="1"/>
    <col min="7" max="7" width="44.5546875" style="21" customWidth="1"/>
    <col min="8" max="8" width="7.88671875" style="21" hidden="1" customWidth="1"/>
    <col min="9" max="9" width="15.44140625" hidden="1" customWidth="1"/>
    <col min="10" max="10" width="4.77734375" hidden="1" customWidth="1"/>
    <col min="11" max="11" width="13.33203125" hidden="1" customWidth="1"/>
    <col min="12" max="12" width="15.88671875" hidden="1" customWidth="1"/>
    <col min="13" max="17" width="13.33203125" hidden="1" customWidth="1"/>
    <col min="18" max="18" width="7.88671875" hidden="1" customWidth="1"/>
    <col min="19" max="19" width="7" hidden="1" customWidth="1"/>
    <col min="20" max="20" width="3.33203125" hidden="1" customWidth="1"/>
    <col min="21" max="22" width="13.33203125" hidden="1" customWidth="1"/>
    <col min="23" max="23" width="17.77734375" hidden="1" customWidth="1"/>
    <col min="24" max="24" width="3.33203125" hidden="1" customWidth="1"/>
    <col min="25" max="25" width="4.77734375" hidden="1" customWidth="1"/>
    <col min="26" max="26" width="13.33203125" hidden="1" customWidth="1"/>
    <col min="27" max="27" width="15.88671875" hidden="1" customWidth="1"/>
    <col min="28" max="32" width="13.33203125" hidden="1" customWidth="1"/>
    <col min="33" max="33" width="7.88671875" hidden="1" customWidth="1"/>
    <col min="34" max="34" width="7" hidden="1" customWidth="1"/>
    <col min="35" max="35" width="3.33203125" hidden="1" customWidth="1"/>
    <col min="36" max="37" width="13.33203125" hidden="1" customWidth="1"/>
    <col min="38" max="38" width="8.88671875" hidden="1" customWidth="1"/>
  </cols>
  <sheetData>
    <row r="1" spans="1:38">
      <c r="A1" s="64" t="s">
        <v>39</v>
      </c>
      <c r="B1" s="65"/>
      <c r="C1" s="65"/>
      <c r="D1" s="65"/>
      <c r="E1" s="65"/>
      <c r="F1" s="66"/>
      <c r="G1" s="14"/>
      <c r="H1" s="14"/>
      <c r="I1" s="14" t="s">
        <v>59</v>
      </c>
      <c r="J1" s="15" t="s">
        <v>6</v>
      </c>
      <c r="K1" s="15" t="s">
        <v>7</v>
      </c>
      <c r="L1" s="15" t="s">
        <v>9</v>
      </c>
      <c r="M1" s="15" t="s">
        <v>10</v>
      </c>
      <c r="N1" s="15" t="s">
        <v>12</v>
      </c>
      <c r="O1" s="15" t="s">
        <v>11</v>
      </c>
      <c r="P1" s="15" t="s">
        <v>13</v>
      </c>
      <c r="Q1" s="15" t="s">
        <v>14</v>
      </c>
      <c r="R1" s="15" t="s">
        <v>15</v>
      </c>
      <c r="S1" s="15"/>
      <c r="T1" s="15"/>
      <c r="U1" s="15"/>
      <c r="V1" s="15"/>
      <c r="W1" t="s">
        <v>28</v>
      </c>
      <c r="X1" s="13">
        <v>12</v>
      </c>
      <c r="Y1" s="15" t="s">
        <v>6</v>
      </c>
      <c r="Z1" s="15" t="s">
        <v>7</v>
      </c>
      <c r="AA1" s="15" t="s">
        <v>9</v>
      </c>
      <c r="AB1" s="15" t="s">
        <v>10</v>
      </c>
      <c r="AC1" s="15" t="s">
        <v>12</v>
      </c>
      <c r="AD1" s="15" t="s">
        <v>11</v>
      </c>
      <c r="AE1" s="15" t="s">
        <v>13</v>
      </c>
      <c r="AF1" s="15" t="s">
        <v>14</v>
      </c>
      <c r="AG1" s="15" t="s">
        <v>15</v>
      </c>
      <c r="AH1" s="15"/>
      <c r="AI1" s="15"/>
      <c r="AJ1" s="15"/>
      <c r="AK1" s="15"/>
      <c r="AL1" t="s">
        <v>75</v>
      </c>
    </row>
    <row r="2" spans="1:38">
      <c r="A2" s="67" t="s">
        <v>49</v>
      </c>
      <c r="B2" s="63"/>
      <c r="C2" s="63"/>
      <c r="D2" s="63"/>
      <c r="E2" s="63"/>
      <c r="F2" s="68"/>
      <c r="G2" s="14"/>
      <c r="H2" s="14"/>
      <c r="J2" s="15">
        <v>0</v>
      </c>
      <c r="K2" s="18">
        <f>B13</f>
        <v>360000</v>
      </c>
      <c r="L2" s="19">
        <f t="shared" ref="L2:L33" si="0">PV((1+ffret)/(1+inf)-1,y,-K2,,1)</f>
        <v>9000000</v>
      </c>
      <c r="M2" s="15">
        <f>D19</f>
        <v>700000</v>
      </c>
      <c r="N2" s="15">
        <f>B12</f>
        <v>1200000</v>
      </c>
      <c r="O2" s="15"/>
      <c r="P2" s="15"/>
      <c r="Q2" s="15">
        <f>M2+P2</f>
        <v>700000</v>
      </c>
      <c r="R2" s="16">
        <f>Q2/L2</f>
        <v>7.7777777777777779E-2</v>
      </c>
      <c r="S2" s="17">
        <f>ABS(105%-R2)</f>
        <v>0.97222222222222232</v>
      </c>
      <c r="T2" s="15"/>
      <c r="U2" s="15"/>
      <c r="V2" s="16">
        <f>MIN(first:last)</f>
        <v>1.8289981935604827E-2</v>
      </c>
      <c r="W2" t="s">
        <v>54</v>
      </c>
      <c r="Y2" s="15">
        <v>0</v>
      </c>
      <c r="Z2" s="18">
        <f>B13</f>
        <v>360000</v>
      </c>
      <c r="AA2" s="19">
        <f t="shared" ref="AA2:AA65" si="1">PV((1+ffret)/(1+inf)-1,y,-Z2,,1)</f>
        <v>9000000</v>
      </c>
      <c r="AB2" s="15">
        <f>D19</f>
        <v>700000</v>
      </c>
      <c r="AC2" s="15">
        <f>B12</f>
        <v>1200000</v>
      </c>
      <c r="AD2" s="15"/>
      <c r="AE2" s="15"/>
      <c r="AF2" s="15">
        <f>AB2+AE2</f>
        <v>700000</v>
      </c>
      <c r="AG2" s="16">
        <f>AF2/AA2</f>
        <v>7.7777777777777779E-2</v>
      </c>
      <c r="AH2" s="17">
        <f>ABS(105%-AG2)</f>
        <v>0.97222222222222232</v>
      </c>
      <c r="AI2" s="15"/>
      <c r="AJ2" s="15"/>
      <c r="AK2" s="16">
        <f>MIN(first1:last1)</f>
        <v>2.6346999809374605E-2</v>
      </c>
      <c r="AL2" t="s">
        <v>76</v>
      </c>
    </row>
    <row r="3" spans="1:38">
      <c r="A3" s="67" t="s">
        <v>40</v>
      </c>
      <c r="B3" s="63"/>
      <c r="C3" s="63"/>
      <c r="D3" s="63"/>
      <c r="E3" s="63"/>
      <c r="F3" s="68"/>
      <c r="G3" s="14"/>
      <c r="H3" s="14"/>
      <c r="I3" s="14"/>
      <c r="J3" s="15">
        <f>J2+1</f>
        <v>1</v>
      </c>
      <c r="K3" s="15">
        <f t="shared" ref="K3:K34" si="2">K2*(1+inf)</f>
        <v>388800</v>
      </c>
      <c r="L3" s="19">
        <f t="shared" si="0"/>
        <v>9720000</v>
      </c>
      <c r="M3" s="15">
        <f t="shared" ref="M3:M34" si="3">M2*(1+aint)</f>
        <v>770000.00000000012</v>
      </c>
      <c r="N3" s="15">
        <f t="shared" ref="N3:N34" si="4">N2*(1+inc)</f>
        <v>1320000</v>
      </c>
      <c r="O3" s="15">
        <f t="shared" ref="O3:O34" si="5">IF(J3&gt;(post1+1),(N3*invper+emi*12),N3*invper-save*12)</f>
        <v>28414.399999999965</v>
      </c>
      <c r="P3" s="15">
        <f t="shared" ref="P3:P34" si="6">O3+P2*(1+invint)</f>
        <v>28414.399999999965</v>
      </c>
      <c r="Q3" s="15">
        <f>M3+P3</f>
        <v>798414.40000000014</v>
      </c>
      <c r="R3" s="16">
        <f t="shared" ref="R3:R66" si="7">Q3/L3</f>
        <v>8.2141399176954746E-2</v>
      </c>
      <c r="S3" s="17">
        <f t="shared" ref="S3:S66" si="8">ABS(105%-R3)</f>
        <v>0.96785860082304531</v>
      </c>
      <c r="T3" s="15">
        <f t="shared" ref="T3:T34" si="9">IF(S3=mincorp,J3,0)</f>
        <v>0</v>
      </c>
      <c r="U3" s="15">
        <f t="shared" ref="U3:U34" si="10">IF(S3=mincorp,Q3,0)</f>
        <v>0</v>
      </c>
      <c r="V3" s="15">
        <f>MAX(T2:T102)</f>
        <v>20</v>
      </c>
      <c r="W3" t="s">
        <v>55</v>
      </c>
      <c r="Y3" s="15">
        <f>Y2+1</f>
        <v>1</v>
      </c>
      <c r="Z3" s="15">
        <f t="shared" ref="Z3:Z66" si="11">Z2*(1+inf)</f>
        <v>388800</v>
      </c>
      <c r="AA3" s="19">
        <f t="shared" si="1"/>
        <v>9720000</v>
      </c>
      <c r="AB3" s="15">
        <f t="shared" ref="AB3:AB66" si="12">AB2*(1+aint)</f>
        <v>770000.00000000012</v>
      </c>
      <c r="AC3" s="15">
        <f t="shared" ref="AC3:AC66" si="13">AC2*(1+inc)</f>
        <v>1320000</v>
      </c>
      <c r="AD3" s="15">
        <f t="shared" ref="AD3:AD34" si="14">AC3*invper</f>
        <v>312558.40000000002</v>
      </c>
      <c r="AE3" s="15">
        <f t="shared" ref="AE3:AE21" si="15">AD3+AE2*(1+invint)</f>
        <v>312558.40000000002</v>
      </c>
      <c r="AF3" s="15">
        <f>AB3+AE3</f>
        <v>1082558.4000000001</v>
      </c>
      <c r="AG3" s="16">
        <f t="shared" ref="AG3:AG66" si="16">AF3/AA3</f>
        <v>0.11137432098765433</v>
      </c>
      <c r="AH3" s="17">
        <f t="shared" ref="AH3:AH66" si="17">ABS(105%-AG3)</f>
        <v>0.93862567901234573</v>
      </c>
      <c r="AI3" s="15">
        <f t="shared" ref="AI3:AI34" si="18">IF(AH3=mincorp1,Y3,0)</f>
        <v>0</v>
      </c>
      <c r="AJ3" s="15">
        <f t="shared" ref="AJ3:AJ34" si="19">IF(AH3=mincorp1,AF3,0)</f>
        <v>0</v>
      </c>
      <c r="AK3" s="15">
        <f>MAX(AI2:AI102)</f>
        <v>20</v>
      </c>
    </row>
    <row r="4" spans="1:38">
      <c r="A4" s="67" t="s">
        <v>41</v>
      </c>
      <c r="B4" s="63"/>
      <c r="C4" s="63"/>
      <c r="D4" s="63"/>
      <c r="E4" s="63"/>
      <c r="F4" s="68"/>
      <c r="G4" s="14"/>
      <c r="H4" s="14"/>
      <c r="I4" s="14"/>
      <c r="J4" s="15">
        <f t="shared" ref="J4:J23" si="20">J3+1</f>
        <v>2</v>
      </c>
      <c r="K4" s="15">
        <f t="shared" si="2"/>
        <v>419904</v>
      </c>
      <c r="L4" s="19">
        <f t="shared" si="0"/>
        <v>10497600</v>
      </c>
      <c r="M4" s="15">
        <f t="shared" si="3"/>
        <v>847000.00000000023</v>
      </c>
      <c r="N4" s="15">
        <f t="shared" si="4"/>
        <v>1452000.0000000002</v>
      </c>
      <c r="O4" s="15">
        <f t="shared" si="5"/>
        <v>59670.240000000049</v>
      </c>
      <c r="P4" s="15">
        <f t="shared" si="6"/>
        <v>90926.080000000016</v>
      </c>
      <c r="Q4" s="15">
        <f t="shared" ref="Q4:Q67" si="21">M4+P4</f>
        <v>937926.08000000031</v>
      </c>
      <c r="R4" s="16">
        <f t="shared" si="7"/>
        <v>8.9346715439719587E-2</v>
      </c>
      <c r="S4" s="17">
        <f t="shared" si="8"/>
        <v>0.96065328456028043</v>
      </c>
      <c r="T4" s="15">
        <f t="shared" si="9"/>
        <v>0</v>
      </c>
      <c r="U4" s="15">
        <f t="shared" si="10"/>
        <v>0</v>
      </c>
      <c r="V4" s="15">
        <f>MAX(U2:U102)</f>
        <v>44813284.407048665</v>
      </c>
      <c r="W4" t="s">
        <v>56</v>
      </c>
      <c r="Y4" s="15">
        <f t="shared" ref="Y4:Y67" si="22">Y3+1</f>
        <v>2</v>
      </c>
      <c r="Z4" s="15">
        <f t="shared" si="11"/>
        <v>419904</v>
      </c>
      <c r="AA4" s="19">
        <f t="shared" si="1"/>
        <v>10497600</v>
      </c>
      <c r="AB4" s="15">
        <f t="shared" si="12"/>
        <v>847000.00000000023</v>
      </c>
      <c r="AC4" s="15">
        <f t="shared" si="13"/>
        <v>1452000.0000000002</v>
      </c>
      <c r="AD4" s="15">
        <f t="shared" si="14"/>
        <v>343814.24000000011</v>
      </c>
      <c r="AE4" s="15">
        <f t="shared" si="15"/>
        <v>687628.48000000021</v>
      </c>
      <c r="AF4" s="15">
        <f t="shared" ref="AF4:AF67" si="23">AB4+AE4</f>
        <v>1534628.4800000004</v>
      </c>
      <c r="AG4" s="16">
        <f t="shared" si="16"/>
        <v>0.14618850784941323</v>
      </c>
      <c r="AH4" s="17">
        <f t="shared" si="17"/>
        <v>0.90381149215058687</v>
      </c>
      <c r="AI4" s="15">
        <f t="shared" si="18"/>
        <v>0</v>
      </c>
      <c r="AJ4" s="15">
        <f t="shared" si="19"/>
        <v>0</v>
      </c>
      <c r="AK4" s="15">
        <f>MAX(AJ2:AJ102)</f>
        <v>42940824.876551464</v>
      </c>
    </row>
    <row r="5" spans="1:38">
      <c r="A5" s="67" t="s">
        <v>52</v>
      </c>
      <c r="B5" s="63"/>
      <c r="C5" s="63"/>
      <c r="D5" s="63"/>
      <c r="E5" s="63"/>
      <c r="F5" s="68"/>
      <c r="G5" s="14"/>
      <c r="H5" s="14"/>
      <c r="I5" s="14"/>
      <c r="J5" s="15">
        <f t="shared" si="20"/>
        <v>3</v>
      </c>
      <c r="K5" s="15">
        <f t="shared" si="2"/>
        <v>453496.32000000001</v>
      </c>
      <c r="L5" s="19">
        <f t="shared" si="0"/>
        <v>11337408</v>
      </c>
      <c r="M5" s="15">
        <f t="shared" si="3"/>
        <v>931700.00000000035</v>
      </c>
      <c r="N5" s="15">
        <f t="shared" si="4"/>
        <v>1597200.0000000005</v>
      </c>
      <c r="O5" s="15">
        <f t="shared" si="5"/>
        <v>94051.664000000106</v>
      </c>
      <c r="P5" s="15">
        <f t="shared" si="6"/>
        <v>194070.35200000013</v>
      </c>
      <c r="Q5" s="15">
        <f t="shared" si="21"/>
        <v>1125770.3520000004</v>
      </c>
      <c r="R5" s="16">
        <f t="shared" si="7"/>
        <v>9.9296977933580624E-2</v>
      </c>
      <c r="S5" s="17">
        <f t="shared" si="8"/>
        <v>0.95070302206641943</v>
      </c>
      <c r="T5" s="15">
        <f t="shared" si="9"/>
        <v>0</v>
      </c>
      <c r="U5" s="15">
        <f t="shared" si="10"/>
        <v>0</v>
      </c>
      <c r="V5" s="15"/>
      <c r="Y5" s="15">
        <f t="shared" si="22"/>
        <v>3</v>
      </c>
      <c r="Z5" s="15">
        <f t="shared" si="11"/>
        <v>453496.32000000001</v>
      </c>
      <c r="AA5" s="19">
        <f t="shared" si="1"/>
        <v>11337408</v>
      </c>
      <c r="AB5" s="15">
        <f t="shared" si="12"/>
        <v>931700.00000000035</v>
      </c>
      <c r="AC5" s="15">
        <f t="shared" si="13"/>
        <v>1597200.0000000005</v>
      </c>
      <c r="AD5" s="15">
        <f t="shared" si="14"/>
        <v>378195.66400000016</v>
      </c>
      <c r="AE5" s="15">
        <f t="shared" si="15"/>
        <v>1134586.9920000006</v>
      </c>
      <c r="AF5" s="15">
        <f t="shared" si="23"/>
        <v>2066286.992000001</v>
      </c>
      <c r="AG5" s="16">
        <f t="shared" si="16"/>
        <v>0.18225391482779849</v>
      </c>
      <c r="AH5" s="17">
        <f t="shared" si="17"/>
        <v>0.86774608517220153</v>
      </c>
      <c r="AI5" s="15">
        <f t="shared" si="18"/>
        <v>0</v>
      </c>
      <c r="AJ5" s="15">
        <f t="shared" si="19"/>
        <v>0</v>
      </c>
      <c r="AK5" s="15"/>
    </row>
    <row r="6" spans="1:38">
      <c r="A6" s="67" t="s">
        <v>53</v>
      </c>
      <c r="B6" s="63"/>
      <c r="C6" s="63"/>
      <c r="D6" s="63"/>
      <c r="E6" s="63"/>
      <c r="F6" s="68"/>
      <c r="G6" s="14"/>
      <c r="H6" s="14" t="s">
        <v>60</v>
      </c>
      <c r="I6" s="14">
        <f>B21*B22/12</f>
        <v>31459.862499999999</v>
      </c>
      <c r="J6" s="15">
        <f t="shared" si="20"/>
        <v>4</v>
      </c>
      <c r="K6" s="15">
        <f t="shared" si="2"/>
        <v>489776.02560000005</v>
      </c>
      <c r="L6" s="19">
        <f t="shared" si="0"/>
        <v>12244400.640000001</v>
      </c>
      <c r="M6" s="15">
        <f t="shared" si="3"/>
        <v>1024870.0000000005</v>
      </c>
      <c r="N6" s="15">
        <f t="shared" si="4"/>
        <v>1756920.0000000007</v>
      </c>
      <c r="O6" s="15">
        <f t="shared" si="5"/>
        <v>131871.23040000017</v>
      </c>
      <c r="P6" s="15">
        <f t="shared" si="6"/>
        <v>345348.61760000035</v>
      </c>
      <c r="Q6" s="15">
        <f t="shared" si="21"/>
        <v>1370218.6176000009</v>
      </c>
      <c r="R6" s="16">
        <f t="shared" si="7"/>
        <v>0.11190573208816539</v>
      </c>
      <c r="S6" s="17">
        <f t="shared" si="8"/>
        <v>0.9380942679118347</v>
      </c>
      <c r="T6" s="15">
        <f t="shared" si="9"/>
        <v>0</v>
      </c>
      <c r="U6" s="15">
        <f t="shared" si="10"/>
        <v>0</v>
      </c>
      <c r="V6" s="15"/>
      <c r="Y6" s="15">
        <f t="shared" si="22"/>
        <v>4</v>
      </c>
      <c r="Z6" s="15">
        <f t="shared" si="11"/>
        <v>489776.02560000005</v>
      </c>
      <c r="AA6" s="19">
        <f t="shared" si="1"/>
        <v>12244400.640000001</v>
      </c>
      <c r="AB6" s="15">
        <f t="shared" si="12"/>
        <v>1024870.0000000005</v>
      </c>
      <c r="AC6" s="15">
        <f t="shared" si="13"/>
        <v>1756920.0000000007</v>
      </c>
      <c r="AD6" s="15">
        <f t="shared" si="14"/>
        <v>416015.23040000023</v>
      </c>
      <c r="AE6" s="15">
        <f t="shared" si="15"/>
        <v>1664060.9216000009</v>
      </c>
      <c r="AF6" s="15">
        <f t="shared" si="23"/>
        <v>2688930.9216000014</v>
      </c>
      <c r="AG6" s="16">
        <f t="shared" si="16"/>
        <v>0.21960494438705341</v>
      </c>
      <c r="AH6" s="17">
        <f t="shared" si="17"/>
        <v>0.83039505561294669</v>
      </c>
      <c r="AI6" s="15">
        <f t="shared" si="18"/>
        <v>0</v>
      </c>
      <c r="AJ6" s="15">
        <f t="shared" si="19"/>
        <v>0</v>
      </c>
      <c r="AK6" s="15"/>
    </row>
    <row r="7" spans="1:38">
      <c r="A7" s="67" t="s">
        <v>45</v>
      </c>
      <c r="B7" s="63"/>
      <c r="C7" s="63"/>
      <c r="D7" s="63"/>
      <c r="E7" s="63"/>
      <c r="F7" s="68"/>
      <c r="G7" s="14"/>
      <c r="H7" s="14" t="s">
        <v>61</v>
      </c>
      <c r="I7">
        <f>emi-I6</f>
        <v>6528.1375000000007</v>
      </c>
      <c r="J7" s="15">
        <f t="shared" si="20"/>
        <v>5</v>
      </c>
      <c r="K7" s="15">
        <f t="shared" si="2"/>
        <v>528958.10764800012</v>
      </c>
      <c r="L7" s="19">
        <f t="shared" si="0"/>
        <v>13223952.691200003</v>
      </c>
      <c r="M7" s="15">
        <f t="shared" si="3"/>
        <v>1127357.0000000007</v>
      </c>
      <c r="N7" s="15">
        <f t="shared" si="4"/>
        <v>1932612.0000000009</v>
      </c>
      <c r="O7" s="15">
        <f t="shared" si="5"/>
        <v>173472.75344000023</v>
      </c>
      <c r="P7" s="15">
        <f t="shared" si="6"/>
        <v>553356.23280000058</v>
      </c>
      <c r="Q7" s="15">
        <f t="shared" si="21"/>
        <v>1680713.2328000013</v>
      </c>
      <c r="R7" s="16">
        <f t="shared" si="7"/>
        <v>0.12709613169732881</v>
      </c>
      <c r="S7" s="17">
        <f t="shared" si="8"/>
        <v>0.92290386830267124</v>
      </c>
      <c r="T7" s="15">
        <f t="shared" si="9"/>
        <v>0</v>
      </c>
      <c r="U7" s="15">
        <f t="shared" si="10"/>
        <v>0</v>
      </c>
      <c r="V7" s="15"/>
      <c r="Y7" s="15">
        <f t="shared" si="22"/>
        <v>5</v>
      </c>
      <c r="Z7" s="15">
        <f t="shared" si="11"/>
        <v>528958.10764800012</v>
      </c>
      <c r="AA7" s="19">
        <f t="shared" si="1"/>
        <v>13223952.691200003</v>
      </c>
      <c r="AB7" s="15">
        <f t="shared" si="12"/>
        <v>1127357.0000000007</v>
      </c>
      <c r="AC7" s="15">
        <f t="shared" si="13"/>
        <v>1932612.0000000009</v>
      </c>
      <c r="AD7" s="15">
        <f t="shared" si="14"/>
        <v>457616.75344000029</v>
      </c>
      <c r="AE7" s="15">
        <f t="shared" si="15"/>
        <v>2288083.7672000015</v>
      </c>
      <c r="AF7" s="15">
        <f t="shared" si="23"/>
        <v>3415440.7672000024</v>
      </c>
      <c r="AG7" s="16">
        <f t="shared" si="16"/>
        <v>0.25827684406893242</v>
      </c>
      <c r="AH7" s="17">
        <f t="shared" si="17"/>
        <v>0.79172315593106757</v>
      </c>
      <c r="AI7" s="15">
        <f t="shared" si="18"/>
        <v>0</v>
      </c>
      <c r="AJ7" s="15">
        <f t="shared" si="19"/>
        <v>0</v>
      </c>
      <c r="AK7" s="15"/>
    </row>
    <row r="8" spans="1:38">
      <c r="A8" s="67" t="s">
        <v>44</v>
      </c>
      <c r="B8" s="63"/>
      <c r="C8" s="63"/>
      <c r="D8" s="63"/>
      <c r="E8" s="63"/>
      <c r="F8" s="68"/>
      <c r="G8" s="14"/>
      <c r="H8" s="14"/>
      <c r="I8" s="14">
        <f>B21-I7-save-D13</f>
        <v>3401778.1958333333</v>
      </c>
      <c r="J8" s="15">
        <f t="shared" si="20"/>
        <v>6</v>
      </c>
      <c r="K8" s="15">
        <f t="shared" si="2"/>
        <v>571274.75625984021</v>
      </c>
      <c r="L8" s="19">
        <f t="shared" si="0"/>
        <v>14281868.906496005</v>
      </c>
      <c r="M8" s="15">
        <f t="shared" si="3"/>
        <v>1240092.7000000009</v>
      </c>
      <c r="N8" s="15">
        <f t="shared" si="4"/>
        <v>2125873.2000000011</v>
      </c>
      <c r="O8" s="15">
        <f t="shared" si="5"/>
        <v>219234.42878400028</v>
      </c>
      <c r="P8" s="15">
        <f t="shared" si="6"/>
        <v>827926.28486400098</v>
      </c>
      <c r="Q8" s="15">
        <f t="shared" si="21"/>
        <v>2068018.9848640019</v>
      </c>
      <c r="R8" s="16">
        <f t="shared" si="7"/>
        <v>0.14480030578654718</v>
      </c>
      <c r="S8" s="17">
        <f t="shared" si="8"/>
        <v>0.90519969421345281</v>
      </c>
      <c r="T8" s="15">
        <f t="shared" si="9"/>
        <v>0</v>
      </c>
      <c r="U8" s="15">
        <f t="shared" si="10"/>
        <v>0</v>
      </c>
      <c r="V8" s="15"/>
      <c r="Y8" s="15">
        <f t="shared" si="22"/>
        <v>6</v>
      </c>
      <c r="Z8" s="15">
        <f t="shared" si="11"/>
        <v>571274.75625984021</v>
      </c>
      <c r="AA8" s="19">
        <f t="shared" si="1"/>
        <v>14281868.906496005</v>
      </c>
      <c r="AB8" s="15">
        <f t="shared" si="12"/>
        <v>1240092.7000000009</v>
      </c>
      <c r="AC8" s="15">
        <f t="shared" si="13"/>
        <v>2125873.2000000011</v>
      </c>
      <c r="AD8" s="15">
        <f t="shared" si="14"/>
        <v>503378.42878400034</v>
      </c>
      <c r="AE8" s="15">
        <f t="shared" si="15"/>
        <v>3020270.5727040023</v>
      </c>
      <c r="AF8" s="15">
        <f t="shared" si="23"/>
        <v>4260363.2727040034</v>
      </c>
      <c r="AG8" s="16">
        <f t="shared" si="16"/>
        <v>0.29830572599404043</v>
      </c>
      <c r="AH8" s="17">
        <f t="shared" si="17"/>
        <v>0.75169427400595956</v>
      </c>
      <c r="AI8" s="15">
        <f t="shared" si="18"/>
        <v>0</v>
      </c>
      <c r="AJ8" s="15">
        <f t="shared" si="19"/>
        <v>0</v>
      </c>
      <c r="AK8" s="15"/>
    </row>
    <row r="9" spans="1:38">
      <c r="A9" s="69" t="s">
        <v>47</v>
      </c>
      <c r="B9" s="63"/>
      <c r="C9" s="63"/>
      <c r="D9" s="63"/>
      <c r="E9" s="63"/>
      <c r="F9" s="68"/>
      <c r="G9" s="14"/>
      <c r="H9" s="14"/>
      <c r="I9" s="14"/>
      <c r="J9" s="15">
        <f t="shared" si="20"/>
        <v>7</v>
      </c>
      <c r="K9" s="15">
        <f t="shared" si="2"/>
        <v>616976.73676062748</v>
      </c>
      <c r="L9" s="19">
        <f t="shared" si="0"/>
        <v>15424418.419015687</v>
      </c>
      <c r="M9" s="15">
        <f t="shared" si="3"/>
        <v>1364101.9700000011</v>
      </c>
      <c r="N9" s="15">
        <f t="shared" si="4"/>
        <v>2338460.5200000014</v>
      </c>
      <c r="O9" s="15">
        <f t="shared" si="5"/>
        <v>269572.2716624004</v>
      </c>
      <c r="P9" s="15">
        <f t="shared" si="6"/>
        <v>1180291.1850128016</v>
      </c>
      <c r="Q9" s="15">
        <f t="shared" si="21"/>
        <v>2544393.1550128027</v>
      </c>
      <c r="R9" s="16">
        <f t="shared" si="7"/>
        <v>0.16495877419118754</v>
      </c>
      <c r="S9" s="17">
        <f t="shared" si="8"/>
        <v>0.8850412258088125</v>
      </c>
      <c r="T9" s="15">
        <f t="shared" si="9"/>
        <v>0</v>
      </c>
      <c r="U9" s="15">
        <f t="shared" si="10"/>
        <v>0</v>
      </c>
      <c r="V9" s="15"/>
      <c r="Y9" s="15">
        <f t="shared" si="22"/>
        <v>7</v>
      </c>
      <c r="Z9" s="15">
        <f t="shared" si="11"/>
        <v>616976.73676062748</v>
      </c>
      <c r="AA9" s="19">
        <f t="shared" si="1"/>
        <v>15424418.419015687</v>
      </c>
      <c r="AB9" s="15">
        <f t="shared" si="12"/>
        <v>1364101.9700000011</v>
      </c>
      <c r="AC9" s="15">
        <f t="shared" si="13"/>
        <v>2338460.5200000014</v>
      </c>
      <c r="AD9" s="15">
        <f t="shared" si="14"/>
        <v>553716.27166240045</v>
      </c>
      <c r="AE9" s="15">
        <f t="shared" si="15"/>
        <v>3876013.9016368035</v>
      </c>
      <c r="AF9" s="15">
        <f t="shared" si="23"/>
        <v>5240115.8716368042</v>
      </c>
      <c r="AG9" s="16">
        <f t="shared" si="16"/>
        <v>0.33972858679563772</v>
      </c>
      <c r="AH9" s="17">
        <f t="shared" si="17"/>
        <v>0.71027141320436238</v>
      </c>
      <c r="AI9" s="15">
        <f t="shared" si="18"/>
        <v>0</v>
      </c>
      <c r="AJ9" s="15">
        <f t="shared" si="19"/>
        <v>0</v>
      </c>
      <c r="AK9" s="15"/>
    </row>
    <row r="10" spans="1:38" ht="15" thickBot="1">
      <c r="A10" s="70" t="s">
        <v>48</v>
      </c>
      <c r="B10" s="71"/>
      <c r="C10" s="72"/>
      <c r="D10" s="72"/>
      <c r="E10" s="72"/>
      <c r="F10" s="73"/>
      <c r="G10" s="14"/>
      <c r="H10" s="14"/>
      <c r="I10" s="14"/>
      <c r="J10" s="15">
        <f t="shared" si="20"/>
        <v>8</v>
      </c>
      <c r="K10" s="15">
        <f t="shared" si="2"/>
        <v>666334.87570147775</v>
      </c>
      <c r="L10" s="19">
        <f t="shared" si="0"/>
        <v>16658371.892536944</v>
      </c>
      <c r="M10" s="15">
        <f t="shared" si="3"/>
        <v>1500512.1670000013</v>
      </c>
      <c r="N10" s="15">
        <f t="shared" si="4"/>
        <v>2572306.5720000016</v>
      </c>
      <c r="O10" s="15">
        <f t="shared" si="5"/>
        <v>1064943.8988286406</v>
      </c>
      <c r="P10" s="15">
        <f t="shared" si="6"/>
        <v>2363264.2023427226</v>
      </c>
      <c r="Q10" s="15">
        <f t="shared" si="21"/>
        <v>3863776.3693427239</v>
      </c>
      <c r="R10" s="16">
        <f t="shared" si="7"/>
        <v>0.23194201655887633</v>
      </c>
      <c r="S10" s="17">
        <f t="shared" si="8"/>
        <v>0.81805798344112368</v>
      </c>
      <c r="T10" s="15">
        <f t="shared" si="9"/>
        <v>0</v>
      </c>
      <c r="U10" s="15">
        <f t="shared" si="10"/>
        <v>0</v>
      </c>
      <c r="V10" s="15"/>
      <c r="Y10" s="15">
        <f t="shared" si="22"/>
        <v>8</v>
      </c>
      <c r="Z10" s="15">
        <f t="shared" si="11"/>
        <v>666334.87570147775</v>
      </c>
      <c r="AA10" s="19">
        <f t="shared" si="1"/>
        <v>16658371.892536944</v>
      </c>
      <c r="AB10" s="15">
        <f t="shared" si="12"/>
        <v>1500512.1670000013</v>
      </c>
      <c r="AC10" s="15">
        <f t="shared" si="13"/>
        <v>2572306.5720000016</v>
      </c>
      <c r="AD10" s="15">
        <f t="shared" si="14"/>
        <v>609087.89882864046</v>
      </c>
      <c r="AE10" s="15">
        <f t="shared" si="15"/>
        <v>4872703.1906291246</v>
      </c>
      <c r="AF10" s="15">
        <f t="shared" si="23"/>
        <v>6373215.3576291259</v>
      </c>
      <c r="AG10" s="16">
        <f t="shared" si="16"/>
        <v>0.38258332799523864</v>
      </c>
      <c r="AH10" s="17">
        <f t="shared" si="17"/>
        <v>0.6674166720047614</v>
      </c>
      <c r="AI10" s="15">
        <f t="shared" si="18"/>
        <v>0</v>
      </c>
      <c r="AJ10" s="15">
        <f t="shared" si="19"/>
        <v>0</v>
      </c>
      <c r="AK10" s="15"/>
    </row>
    <row r="11" spans="1:38" ht="15" thickBot="1">
      <c r="A11" s="93" t="s">
        <v>21</v>
      </c>
      <c r="B11" s="94"/>
      <c r="C11" s="95"/>
      <c r="D11" s="96"/>
      <c r="F11" s="14"/>
      <c r="G11" s="14"/>
      <c r="H11" s="14"/>
      <c r="I11" s="14"/>
      <c r="J11" s="15">
        <f t="shared" si="20"/>
        <v>9</v>
      </c>
      <c r="K11" s="15">
        <f t="shared" si="2"/>
        <v>719641.66575759603</v>
      </c>
      <c r="L11" s="19">
        <f t="shared" si="0"/>
        <v>17991041.643939901</v>
      </c>
      <c r="M11" s="15">
        <f t="shared" si="3"/>
        <v>1650563.3837000015</v>
      </c>
      <c r="N11" s="15">
        <f t="shared" si="4"/>
        <v>2829537.2292000018</v>
      </c>
      <c r="O11" s="15">
        <f t="shared" si="5"/>
        <v>1125852.6887115045</v>
      </c>
      <c r="P11" s="15">
        <f t="shared" si="6"/>
        <v>3725443.3112884993</v>
      </c>
      <c r="Q11" s="15">
        <f t="shared" si="21"/>
        <v>5376006.6949885003</v>
      </c>
      <c r="R11" s="16">
        <f t="shared" si="7"/>
        <v>0.2988157551622006</v>
      </c>
      <c r="S11" s="17">
        <f t="shared" si="8"/>
        <v>0.75118424483779944</v>
      </c>
      <c r="T11" s="15">
        <f t="shared" si="9"/>
        <v>0</v>
      </c>
      <c r="U11" s="15">
        <f t="shared" si="10"/>
        <v>0</v>
      </c>
      <c r="V11" s="15"/>
      <c r="Y11" s="15">
        <f t="shared" si="22"/>
        <v>9</v>
      </c>
      <c r="Z11" s="15">
        <f t="shared" si="11"/>
        <v>719641.66575759603</v>
      </c>
      <c r="AA11" s="19">
        <f t="shared" si="1"/>
        <v>17991041.643939901</v>
      </c>
      <c r="AB11" s="15">
        <f t="shared" si="12"/>
        <v>1650563.3837000015</v>
      </c>
      <c r="AC11" s="15">
        <f t="shared" si="13"/>
        <v>2829537.2292000018</v>
      </c>
      <c r="AD11" s="15">
        <f t="shared" si="14"/>
        <v>669996.68871150457</v>
      </c>
      <c r="AE11" s="15">
        <f t="shared" si="15"/>
        <v>6029970.1984035419</v>
      </c>
      <c r="AF11" s="15">
        <f t="shared" si="23"/>
        <v>7680533.582103543</v>
      </c>
      <c r="AG11" s="16">
        <f t="shared" si="16"/>
        <v>0.42690877682953127</v>
      </c>
      <c r="AH11" s="17">
        <f t="shared" si="17"/>
        <v>0.62309122317046883</v>
      </c>
      <c r="AI11" s="15">
        <f t="shared" si="18"/>
        <v>0</v>
      </c>
      <c r="AJ11" s="15">
        <f t="shared" si="19"/>
        <v>0</v>
      </c>
      <c r="AK11" s="15"/>
    </row>
    <row r="12" spans="1:38">
      <c r="A12" s="1" t="s">
        <v>25</v>
      </c>
      <c r="B12" s="85">
        <v>1200000</v>
      </c>
      <c r="C12" s="90" t="s">
        <v>80</v>
      </c>
      <c r="D12" s="84" t="s">
        <v>75</v>
      </c>
      <c r="F12" s="14"/>
      <c r="G12" s="14"/>
      <c r="H12" s="14"/>
      <c r="I12" s="14"/>
      <c r="J12" s="15">
        <f t="shared" si="20"/>
        <v>10</v>
      </c>
      <c r="K12" s="15">
        <f t="shared" si="2"/>
        <v>777212.99901820382</v>
      </c>
      <c r="L12" s="19">
        <f t="shared" si="0"/>
        <v>19430324.975455094</v>
      </c>
      <c r="M12" s="15">
        <f t="shared" si="3"/>
        <v>1815619.7220700018</v>
      </c>
      <c r="N12" s="15">
        <f t="shared" si="4"/>
        <v>3112490.9521200024</v>
      </c>
      <c r="O12" s="15">
        <f t="shared" si="5"/>
        <v>1192852.357582655</v>
      </c>
      <c r="P12" s="15">
        <f t="shared" si="6"/>
        <v>5290840.0000000047</v>
      </c>
      <c r="Q12" s="15">
        <f t="shared" si="21"/>
        <v>7106459.7220700067</v>
      </c>
      <c r="R12" s="16">
        <f t="shared" si="7"/>
        <v>0.36574065184432458</v>
      </c>
      <c r="S12" s="17">
        <f t="shared" si="8"/>
        <v>0.68425934815567546</v>
      </c>
      <c r="T12" s="15">
        <f t="shared" si="9"/>
        <v>0</v>
      </c>
      <c r="U12" s="15">
        <f t="shared" si="10"/>
        <v>0</v>
      </c>
      <c r="V12" s="15"/>
      <c r="Y12" s="15">
        <f t="shared" si="22"/>
        <v>10</v>
      </c>
      <c r="Z12" s="15">
        <f t="shared" si="11"/>
        <v>777212.99901820382</v>
      </c>
      <c r="AA12" s="19">
        <f t="shared" si="1"/>
        <v>19430324.975455094</v>
      </c>
      <c r="AB12" s="15">
        <f t="shared" si="12"/>
        <v>1815619.7220700018</v>
      </c>
      <c r="AC12" s="15">
        <f t="shared" si="13"/>
        <v>3112490.9521200024</v>
      </c>
      <c r="AD12" s="15">
        <f t="shared" si="14"/>
        <v>736996.35758265504</v>
      </c>
      <c r="AE12" s="15">
        <f t="shared" si="15"/>
        <v>7369963.5758265518</v>
      </c>
      <c r="AF12" s="15">
        <f t="shared" si="23"/>
        <v>9185583.2978965528</v>
      </c>
      <c r="AG12" s="16">
        <f t="shared" si="16"/>
        <v>0.47274470753834674</v>
      </c>
      <c r="AH12" s="17">
        <f t="shared" si="17"/>
        <v>0.5772552924616533</v>
      </c>
      <c r="AI12" s="15">
        <f t="shared" si="18"/>
        <v>0</v>
      </c>
      <c r="AJ12" s="15">
        <f t="shared" si="19"/>
        <v>0</v>
      </c>
      <c r="AK12" s="15"/>
    </row>
    <row r="13" spans="1:38">
      <c r="A13" s="2" t="s">
        <v>63</v>
      </c>
      <c r="B13" s="52">
        <v>360000</v>
      </c>
      <c r="C13" s="89" t="s">
        <v>57</v>
      </c>
      <c r="D13" s="58"/>
      <c r="F13" s="14"/>
      <c r="G13" s="14"/>
      <c r="H13" s="14"/>
      <c r="I13" s="14"/>
      <c r="J13" s="15">
        <f t="shared" si="20"/>
        <v>11</v>
      </c>
      <c r="K13" s="15">
        <f t="shared" si="2"/>
        <v>839390.03893966018</v>
      </c>
      <c r="L13" s="19">
        <f t="shared" si="0"/>
        <v>20984750.973491505</v>
      </c>
      <c r="M13" s="15">
        <f t="shared" si="3"/>
        <v>1997181.694277002</v>
      </c>
      <c r="N13" s="15">
        <f t="shared" si="4"/>
        <v>3423740.0473320028</v>
      </c>
      <c r="O13" s="15">
        <f t="shared" si="5"/>
        <v>1266551.9933409207</v>
      </c>
      <c r="P13" s="15">
        <f t="shared" si="6"/>
        <v>7086475.9933409262</v>
      </c>
      <c r="Q13" s="15">
        <f t="shared" si="21"/>
        <v>9083657.6876179278</v>
      </c>
      <c r="R13" s="16">
        <f t="shared" si="7"/>
        <v>0.43286945359002094</v>
      </c>
      <c r="S13" s="17">
        <f t="shared" si="8"/>
        <v>0.61713054640997911</v>
      </c>
      <c r="T13" s="15">
        <f t="shared" si="9"/>
        <v>0</v>
      </c>
      <c r="U13" s="15">
        <f t="shared" si="10"/>
        <v>0</v>
      </c>
      <c r="V13" s="15"/>
      <c r="Y13" s="15">
        <f t="shared" si="22"/>
        <v>11</v>
      </c>
      <c r="Z13" s="15">
        <f t="shared" si="11"/>
        <v>839390.03893966018</v>
      </c>
      <c r="AA13" s="19">
        <f t="shared" si="1"/>
        <v>20984750.973491505</v>
      </c>
      <c r="AB13" s="15">
        <f t="shared" si="12"/>
        <v>1997181.694277002</v>
      </c>
      <c r="AC13" s="15">
        <f t="shared" si="13"/>
        <v>3423740.0473320028</v>
      </c>
      <c r="AD13" s="15">
        <f t="shared" si="14"/>
        <v>810695.99334092066</v>
      </c>
      <c r="AE13" s="15">
        <f t="shared" si="15"/>
        <v>8917655.9267501272</v>
      </c>
      <c r="AF13" s="15">
        <f t="shared" si="23"/>
        <v>10914837.621027129</v>
      </c>
      <c r="AG13" s="16">
        <f t="shared" si="16"/>
        <v>0.52013186312361015</v>
      </c>
      <c r="AH13" s="17">
        <f t="shared" si="17"/>
        <v>0.52986813687638989</v>
      </c>
      <c r="AI13" s="15">
        <f t="shared" si="18"/>
        <v>0</v>
      </c>
      <c r="AJ13" s="15">
        <f t="shared" si="19"/>
        <v>0</v>
      </c>
      <c r="AK13" s="15"/>
    </row>
    <row r="14" spans="1:38">
      <c r="A14" s="2" t="s">
        <v>62</v>
      </c>
      <c r="B14" s="52">
        <v>37988</v>
      </c>
      <c r="C14" s="57" t="s">
        <v>78</v>
      </c>
      <c r="D14" s="79">
        <f>IF(D13=0,B21,I8)</f>
        <v>3431985</v>
      </c>
      <c r="J14" s="15">
        <f t="shared" si="20"/>
        <v>12</v>
      </c>
      <c r="K14" s="15">
        <f t="shared" si="2"/>
        <v>906541.2420548331</v>
      </c>
      <c r="L14" s="19">
        <f t="shared" si="0"/>
        <v>22663531.051370829</v>
      </c>
      <c r="M14" s="15">
        <f t="shared" si="3"/>
        <v>2196899.8637047024</v>
      </c>
      <c r="N14" s="15">
        <f t="shared" si="4"/>
        <v>3766114.0520652034</v>
      </c>
      <c r="O14" s="15">
        <f t="shared" si="5"/>
        <v>1347621.5926750128</v>
      </c>
      <c r="P14" s="15">
        <f t="shared" si="6"/>
        <v>9142745.1853500325</v>
      </c>
      <c r="Q14" s="15">
        <f t="shared" si="21"/>
        <v>11339645.049054734</v>
      </c>
      <c r="R14" s="16">
        <f t="shared" si="7"/>
        <v>0.50034767412683656</v>
      </c>
      <c r="S14" s="17">
        <f t="shared" si="8"/>
        <v>0.54965232587316348</v>
      </c>
      <c r="T14" s="15">
        <f t="shared" si="9"/>
        <v>0</v>
      </c>
      <c r="U14" s="15">
        <f t="shared" si="10"/>
        <v>0</v>
      </c>
      <c r="V14" s="15"/>
      <c r="Y14" s="15">
        <f t="shared" si="22"/>
        <v>12</v>
      </c>
      <c r="Z14" s="15">
        <f t="shared" si="11"/>
        <v>906541.2420548331</v>
      </c>
      <c r="AA14" s="19">
        <f t="shared" si="1"/>
        <v>22663531.051370829</v>
      </c>
      <c r="AB14" s="15">
        <f t="shared" si="12"/>
        <v>2196899.8637047024</v>
      </c>
      <c r="AC14" s="15">
        <f t="shared" si="13"/>
        <v>3766114.0520652034</v>
      </c>
      <c r="AD14" s="15">
        <f t="shared" si="14"/>
        <v>891765.59267501277</v>
      </c>
      <c r="AE14" s="15">
        <f t="shared" si="15"/>
        <v>10701187.112100154</v>
      </c>
      <c r="AF14" s="15">
        <f t="shared" si="23"/>
        <v>12898086.975804856</v>
      </c>
      <c r="AG14" s="16">
        <f t="shared" si="16"/>
        <v>0.569111977589419</v>
      </c>
      <c r="AH14" s="17">
        <f t="shared" si="17"/>
        <v>0.48088802241058104</v>
      </c>
      <c r="AI14" s="15">
        <f t="shared" si="18"/>
        <v>0</v>
      </c>
      <c r="AJ14" s="15">
        <f t="shared" si="19"/>
        <v>0</v>
      </c>
      <c r="AK14" s="15"/>
    </row>
    <row r="15" spans="1:38">
      <c r="A15" s="2" t="s">
        <v>66</v>
      </c>
      <c r="B15" s="52">
        <v>100000</v>
      </c>
      <c r="C15" s="80" t="s">
        <v>74</v>
      </c>
      <c r="D15" s="81"/>
      <c r="F15" s="24"/>
      <c r="G15" s="24"/>
      <c r="H15" s="24"/>
      <c r="J15" s="15">
        <f t="shared" si="20"/>
        <v>13</v>
      </c>
      <c r="K15" s="15">
        <f t="shared" si="2"/>
        <v>979064.54141921981</v>
      </c>
      <c r="L15" s="19">
        <f t="shared" si="0"/>
        <v>24476613.535480496</v>
      </c>
      <c r="M15" s="15">
        <f t="shared" si="3"/>
        <v>2416589.8500751727</v>
      </c>
      <c r="N15" s="15">
        <f t="shared" si="4"/>
        <v>4142725.457271724</v>
      </c>
      <c r="O15" s="15">
        <f t="shared" si="5"/>
        <v>1436798.1519425141</v>
      </c>
      <c r="P15" s="15">
        <f t="shared" si="6"/>
        <v>11493817.855827551</v>
      </c>
      <c r="Q15" s="15">
        <f t="shared" si="21"/>
        <v>13910407.705902724</v>
      </c>
      <c r="R15" s="16">
        <f t="shared" si="7"/>
        <v>0.56831422720053382</v>
      </c>
      <c r="S15" s="17">
        <f t="shared" si="8"/>
        <v>0.48168577279946623</v>
      </c>
      <c r="T15" s="15">
        <f t="shared" si="9"/>
        <v>0</v>
      </c>
      <c r="U15" s="15">
        <f t="shared" si="10"/>
        <v>0</v>
      </c>
      <c r="V15" s="15"/>
      <c r="Y15" s="15">
        <f t="shared" si="22"/>
        <v>13</v>
      </c>
      <c r="Z15" s="15">
        <f t="shared" si="11"/>
        <v>979064.54141921981</v>
      </c>
      <c r="AA15" s="19">
        <f t="shared" si="1"/>
        <v>24476613.535480496</v>
      </c>
      <c r="AB15" s="15">
        <f t="shared" si="12"/>
        <v>2416589.8500751727</v>
      </c>
      <c r="AC15" s="15">
        <f t="shared" si="13"/>
        <v>4142725.457271724</v>
      </c>
      <c r="AD15" s="15">
        <f t="shared" si="14"/>
        <v>980942.15194251412</v>
      </c>
      <c r="AE15" s="15">
        <f t="shared" si="15"/>
        <v>12752247.975252684</v>
      </c>
      <c r="AF15" s="15">
        <f t="shared" si="23"/>
        <v>15168837.825327856</v>
      </c>
      <c r="AG15" s="16">
        <f t="shared" si="16"/>
        <v>0.61972779867360361</v>
      </c>
      <c r="AH15" s="17">
        <f t="shared" si="17"/>
        <v>0.43027220132639643</v>
      </c>
      <c r="AI15" s="15">
        <f t="shared" si="18"/>
        <v>0</v>
      </c>
      <c r="AJ15" s="15">
        <f t="shared" si="19"/>
        <v>0</v>
      </c>
      <c r="AK15" s="15"/>
    </row>
    <row r="16" spans="1:38">
      <c r="A16" s="2" t="s">
        <v>0</v>
      </c>
      <c r="B16" s="53">
        <v>0.1</v>
      </c>
      <c r="C16" s="82" t="s">
        <v>82</v>
      </c>
      <c r="D16" s="83"/>
      <c r="F16" s="25"/>
      <c r="G16" s="25"/>
      <c r="H16" s="25"/>
      <c r="J16" s="15">
        <f t="shared" si="20"/>
        <v>14</v>
      </c>
      <c r="K16" s="15">
        <f t="shared" si="2"/>
        <v>1057389.7047327575</v>
      </c>
      <c r="L16" s="19">
        <f t="shared" si="0"/>
        <v>26434742.618318938</v>
      </c>
      <c r="M16" s="15">
        <f t="shared" si="3"/>
        <v>2658248.8350826902</v>
      </c>
      <c r="N16" s="15">
        <f t="shared" si="4"/>
        <v>4556998.0029988969</v>
      </c>
      <c r="O16" s="15">
        <f t="shared" si="5"/>
        <v>1534892.3671367655</v>
      </c>
      <c r="P16" s="15">
        <f t="shared" si="6"/>
        <v>14178092.008547073</v>
      </c>
      <c r="Q16" s="15">
        <f t="shared" si="21"/>
        <v>16836340.843629763</v>
      </c>
      <c r="R16" s="16">
        <f t="shared" si="7"/>
        <v>0.63690201515192335</v>
      </c>
      <c r="S16" s="17">
        <f t="shared" si="8"/>
        <v>0.41309798484807669</v>
      </c>
      <c r="T16" s="15">
        <f t="shared" si="9"/>
        <v>0</v>
      </c>
      <c r="U16" s="15">
        <f t="shared" si="10"/>
        <v>0</v>
      </c>
      <c r="V16" s="15"/>
      <c r="Y16" s="15">
        <f t="shared" si="22"/>
        <v>14</v>
      </c>
      <c r="Z16" s="15">
        <f t="shared" si="11"/>
        <v>1057389.7047327575</v>
      </c>
      <c r="AA16" s="19">
        <f t="shared" si="1"/>
        <v>26434742.618318938</v>
      </c>
      <c r="AB16" s="15">
        <f t="shared" si="12"/>
        <v>2658248.8350826902</v>
      </c>
      <c r="AC16" s="15">
        <f t="shared" si="13"/>
        <v>4556998.0029988969</v>
      </c>
      <c r="AD16" s="15">
        <f t="shared" si="14"/>
        <v>1079036.3671367655</v>
      </c>
      <c r="AE16" s="15">
        <f t="shared" si="15"/>
        <v>15106509.139914719</v>
      </c>
      <c r="AF16" s="15">
        <f t="shared" si="23"/>
        <v>17764757.974997409</v>
      </c>
      <c r="AG16" s="16">
        <f t="shared" si="16"/>
        <v>0.6720231110813486</v>
      </c>
      <c r="AH16" s="17">
        <f t="shared" si="17"/>
        <v>0.37797688891865144</v>
      </c>
      <c r="AI16" s="15">
        <f t="shared" si="18"/>
        <v>0</v>
      </c>
      <c r="AJ16" s="15">
        <f t="shared" si="19"/>
        <v>0</v>
      </c>
      <c r="AK16" s="15"/>
    </row>
    <row r="17" spans="1:37">
      <c r="A17" s="2" t="s">
        <v>8</v>
      </c>
      <c r="B17" s="53">
        <v>0.08</v>
      </c>
      <c r="C17" s="2" t="s">
        <v>77</v>
      </c>
      <c r="D17" s="84" t="s">
        <v>75</v>
      </c>
      <c r="F17" s="14"/>
      <c r="G17" s="14"/>
      <c r="H17" s="14"/>
      <c r="J17" s="15">
        <f t="shared" si="20"/>
        <v>15</v>
      </c>
      <c r="K17" s="15">
        <f t="shared" si="2"/>
        <v>1141980.8811113783</v>
      </c>
      <c r="L17" s="19">
        <f t="shared" si="0"/>
        <v>28549522.027784459</v>
      </c>
      <c r="M17" s="15">
        <f t="shared" si="3"/>
        <v>2924073.7185909594</v>
      </c>
      <c r="N17" s="15">
        <f t="shared" si="4"/>
        <v>5012697.8032987872</v>
      </c>
      <c r="O17" s="15">
        <f t="shared" si="5"/>
        <v>1642796.0038504424</v>
      </c>
      <c r="P17" s="15">
        <f t="shared" si="6"/>
        <v>17238697.213252224</v>
      </c>
      <c r="Q17" s="15">
        <f t="shared" si="21"/>
        <v>20162770.931843184</v>
      </c>
      <c r="R17" s="16">
        <f t="shared" si="7"/>
        <v>0.70623847615454749</v>
      </c>
      <c r="S17" s="17">
        <f t="shared" si="8"/>
        <v>0.34376152384545255</v>
      </c>
      <c r="T17" s="15">
        <f t="shared" si="9"/>
        <v>0</v>
      </c>
      <c r="U17" s="15">
        <f t="shared" si="10"/>
        <v>0</v>
      </c>
      <c r="V17" s="15"/>
      <c r="Y17" s="15">
        <f t="shared" si="22"/>
        <v>15</v>
      </c>
      <c r="Z17" s="15">
        <f t="shared" si="11"/>
        <v>1141980.8811113783</v>
      </c>
      <c r="AA17" s="19">
        <f t="shared" si="1"/>
        <v>28549522.027784459</v>
      </c>
      <c r="AB17" s="15">
        <f t="shared" si="12"/>
        <v>2924073.7185909594</v>
      </c>
      <c r="AC17" s="15">
        <f t="shared" si="13"/>
        <v>5012697.8032987872</v>
      </c>
      <c r="AD17" s="15">
        <f t="shared" si="14"/>
        <v>1186940.0038504424</v>
      </c>
      <c r="AE17" s="15">
        <f t="shared" si="15"/>
        <v>17804100.057756636</v>
      </c>
      <c r="AF17" s="15">
        <f t="shared" si="23"/>
        <v>20728173.776347596</v>
      </c>
      <c r="AG17" s="16">
        <f t="shared" si="16"/>
        <v>0.72604276023167358</v>
      </c>
      <c r="AH17" s="17">
        <f t="shared" si="17"/>
        <v>0.32395723976832647</v>
      </c>
      <c r="AI17" s="15">
        <f t="shared" si="18"/>
        <v>0</v>
      </c>
      <c r="AJ17" s="15">
        <f t="shared" si="19"/>
        <v>0</v>
      </c>
      <c r="AK17" s="15"/>
    </row>
    <row r="18" spans="1:37" ht="15" thickBot="1">
      <c r="A18" s="2" t="s">
        <v>2</v>
      </c>
      <c r="B18" s="52">
        <v>25</v>
      </c>
      <c r="C18" s="86" t="s">
        <v>79</v>
      </c>
      <c r="D18" s="87">
        <v>0.105</v>
      </c>
      <c r="F18" s="25"/>
      <c r="G18" s="25"/>
      <c r="H18" s="25"/>
      <c r="J18" s="15">
        <f t="shared" si="20"/>
        <v>16</v>
      </c>
      <c r="K18" s="15">
        <f t="shared" si="2"/>
        <v>1233339.3516002886</v>
      </c>
      <c r="L18" s="19">
        <f t="shared" si="0"/>
        <v>30833483.790007215</v>
      </c>
      <c r="M18" s="15">
        <f t="shared" si="3"/>
        <v>3216481.0904500554</v>
      </c>
      <c r="N18" s="15">
        <f t="shared" si="4"/>
        <v>5513967.5836286666</v>
      </c>
      <c r="O18" s="15">
        <f t="shared" si="5"/>
        <v>1761490.0042354867</v>
      </c>
      <c r="P18" s="15">
        <f t="shared" si="6"/>
        <v>20724056.938812934</v>
      </c>
      <c r="Q18" s="15">
        <f t="shared" si="21"/>
        <v>23940538.02926299</v>
      </c>
      <c r="R18" s="16">
        <f t="shared" si="7"/>
        <v>0.77644609322485469</v>
      </c>
      <c r="S18" s="17">
        <f t="shared" si="8"/>
        <v>0.27355390677514535</v>
      </c>
      <c r="T18" s="15">
        <f t="shared" si="9"/>
        <v>0</v>
      </c>
      <c r="U18" s="15">
        <f t="shared" si="10"/>
        <v>0</v>
      </c>
      <c r="V18" s="15"/>
      <c r="Y18" s="15">
        <f t="shared" si="22"/>
        <v>16</v>
      </c>
      <c r="Z18" s="15">
        <f t="shared" si="11"/>
        <v>1233339.3516002886</v>
      </c>
      <c r="AA18" s="19">
        <f t="shared" si="1"/>
        <v>30833483.790007215</v>
      </c>
      <c r="AB18" s="15">
        <f t="shared" si="12"/>
        <v>3216481.0904500554</v>
      </c>
      <c r="AC18" s="15">
        <f t="shared" si="13"/>
        <v>5513967.5836286666</v>
      </c>
      <c r="AD18" s="15">
        <f t="shared" si="14"/>
        <v>1305634.0042354867</v>
      </c>
      <c r="AE18" s="15">
        <f t="shared" si="15"/>
        <v>20890144.067767788</v>
      </c>
      <c r="AF18" s="15">
        <f t="shared" si="23"/>
        <v>24106625.158217844</v>
      </c>
      <c r="AG18" s="16">
        <f t="shared" si="16"/>
        <v>0.78183267652779898</v>
      </c>
      <c r="AH18" s="17">
        <f t="shared" si="17"/>
        <v>0.26816732347220107</v>
      </c>
      <c r="AI18" s="15">
        <f t="shared" si="18"/>
        <v>0</v>
      </c>
      <c r="AJ18" s="15">
        <f t="shared" si="19"/>
        <v>0</v>
      </c>
      <c r="AK18" s="15"/>
    </row>
    <row r="19" spans="1:37">
      <c r="A19" s="2" t="s">
        <v>4</v>
      </c>
      <c r="B19" s="41">
        <v>0.1</v>
      </c>
      <c r="C19" s="1" t="s">
        <v>58</v>
      </c>
      <c r="D19" s="78">
        <v>700000</v>
      </c>
      <c r="F19" s="25"/>
      <c r="G19" s="25"/>
      <c r="H19" s="25"/>
      <c r="J19" s="15">
        <f t="shared" si="20"/>
        <v>17</v>
      </c>
      <c r="K19" s="15">
        <f t="shared" si="2"/>
        <v>1332006.4997283118</v>
      </c>
      <c r="L19" s="19">
        <f t="shared" si="0"/>
        <v>33300162.493207794</v>
      </c>
      <c r="M19" s="15">
        <f t="shared" si="3"/>
        <v>3538129.1994950613</v>
      </c>
      <c r="N19" s="15">
        <f t="shared" si="4"/>
        <v>6065364.3419915335</v>
      </c>
      <c r="O19" s="15">
        <f t="shared" si="5"/>
        <v>1892053.4046590354</v>
      </c>
      <c r="P19" s="15">
        <f t="shared" si="6"/>
        <v>24688516.037353266</v>
      </c>
      <c r="Q19" s="15">
        <f t="shared" si="21"/>
        <v>28226645.236848328</v>
      </c>
      <c r="R19" s="16">
        <f t="shared" si="7"/>
        <v>0.84764286788707688</v>
      </c>
      <c r="S19" s="17">
        <f t="shared" si="8"/>
        <v>0.20235713211292317</v>
      </c>
      <c r="T19" s="15">
        <f t="shared" si="9"/>
        <v>0</v>
      </c>
      <c r="U19" s="15">
        <f t="shared" si="10"/>
        <v>0</v>
      </c>
      <c r="V19" s="15"/>
      <c r="Y19" s="15">
        <f t="shared" si="22"/>
        <v>17</v>
      </c>
      <c r="Z19" s="15">
        <f t="shared" si="11"/>
        <v>1332006.4997283118</v>
      </c>
      <c r="AA19" s="19">
        <f t="shared" si="1"/>
        <v>33300162.493207794</v>
      </c>
      <c r="AB19" s="15">
        <f t="shared" si="12"/>
        <v>3538129.1994950613</v>
      </c>
      <c r="AC19" s="15">
        <f t="shared" si="13"/>
        <v>6065364.3419915335</v>
      </c>
      <c r="AD19" s="15">
        <f t="shared" si="14"/>
        <v>1436197.4046590354</v>
      </c>
      <c r="AE19" s="15">
        <f t="shared" si="15"/>
        <v>24415355.879203606</v>
      </c>
      <c r="AF19" s="15">
        <f t="shared" si="23"/>
        <v>27953485.078698669</v>
      </c>
      <c r="AG19" s="16">
        <f t="shared" si="16"/>
        <v>0.8394399001626589</v>
      </c>
      <c r="AH19" s="17">
        <f t="shared" si="17"/>
        <v>0.21056009983734114</v>
      </c>
      <c r="AI19" s="15">
        <f t="shared" si="18"/>
        <v>0</v>
      </c>
      <c r="AJ19" s="15">
        <f t="shared" si="19"/>
        <v>0</v>
      </c>
      <c r="AK19" s="15"/>
    </row>
    <row r="20" spans="1:37">
      <c r="A20" s="2" t="s">
        <v>5</v>
      </c>
      <c r="B20" s="42">
        <v>0.08</v>
      </c>
      <c r="C20" s="2" t="s">
        <v>81</v>
      </c>
      <c r="D20" s="53">
        <v>0.1</v>
      </c>
      <c r="F20" s="14"/>
      <c r="G20" s="14"/>
      <c r="H20" s="14"/>
      <c r="J20" s="15">
        <f t="shared" si="20"/>
        <v>18</v>
      </c>
      <c r="K20" s="15">
        <f t="shared" si="2"/>
        <v>1438567.0197065768</v>
      </c>
      <c r="L20" s="19">
        <f t="shared" si="0"/>
        <v>35964175.492664419</v>
      </c>
      <c r="M20" s="15">
        <f t="shared" si="3"/>
        <v>3891942.1194445677</v>
      </c>
      <c r="N20" s="15">
        <f t="shared" si="4"/>
        <v>6671900.776190687</v>
      </c>
      <c r="O20" s="15">
        <f t="shared" si="5"/>
        <v>2035673.145124939</v>
      </c>
      <c r="P20" s="15">
        <f t="shared" si="6"/>
        <v>29193040.786213532</v>
      </c>
      <c r="Q20" s="15">
        <f t="shared" si="21"/>
        <v>33084982.9056581</v>
      </c>
      <c r="R20" s="16">
        <f t="shared" si="7"/>
        <v>0.91994276116260232</v>
      </c>
      <c r="S20" s="17">
        <f t="shared" si="8"/>
        <v>0.13005723883739773</v>
      </c>
      <c r="T20" s="15">
        <f t="shared" si="9"/>
        <v>0</v>
      </c>
      <c r="U20" s="15">
        <f t="shared" si="10"/>
        <v>0</v>
      </c>
      <c r="V20" s="15"/>
      <c r="Y20" s="15">
        <f t="shared" si="22"/>
        <v>18</v>
      </c>
      <c r="Z20" s="15">
        <f t="shared" si="11"/>
        <v>1438567.0197065768</v>
      </c>
      <c r="AA20" s="19">
        <f t="shared" si="1"/>
        <v>35964175.492664419</v>
      </c>
      <c r="AB20" s="15">
        <f t="shared" si="12"/>
        <v>3891942.1194445677</v>
      </c>
      <c r="AC20" s="15">
        <f t="shared" si="13"/>
        <v>6671900.776190687</v>
      </c>
      <c r="AD20" s="15">
        <f t="shared" si="14"/>
        <v>1579817.145124939</v>
      </c>
      <c r="AE20" s="15">
        <f t="shared" si="15"/>
        <v>28436708.612248909</v>
      </c>
      <c r="AF20" s="15">
        <f t="shared" si="23"/>
        <v>32328650.731693476</v>
      </c>
      <c r="AG20" s="16">
        <f t="shared" si="16"/>
        <v>0.89891260647105675</v>
      </c>
      <c r="AH20" s="17">
        <f t="shared" si="17"/>
        <v>0.15108739352894329</v>
      </c>
      <c r="AI20" s="15">
        <f t="shared" si="18"/>
        <v>0</v>
      </c>
      <c r="AJ20" s="15">
        <f t="shared" si="19"/>
        <v>0</v>
      </c>
      <c r="AK20" s="15"/>
    </row>
    <row r="21" spans="1:37">
      <c r="A21" s="2" t="s">
        <v>23</v>
      </c>
      <c r="B21" s="40">
        <v>3431985</v>
      </c>
      <c r="C21" s="2" t="s">
        <v>46</v>
      </c>
      <c r="D21" s="54">
        <f>1-((B15+B13+emi*12)/B12)</f>
        <v>0.2367866666666667</v>
      </c>
      <c r="F21" s="25"/>
      <c r="G21" s="25"/>
      <c r="H21" s="25"/>
      <c r="J21" s="15">
        <f t="shared" si="20"/>
        <v>19</v>
      </c>
      <c r="K21" s="15">
        <f t="shared" si="2"/>
        <v>1553652.381283103</v>
      </c>
      <c r="L21" s="19">
        <f t="shared" si="0"/>
        <v>38841309.532077573</v>
      </c>
      <c r="M21" s="15">
        <f t="shared" si="3"/>
        <v>4281136.3313890249</v>
      </c>
      <c r="N21" s="15">
        <f t="shared" si="4"/>
        <v>7339090.8538097562</v>
      </c>
      <c r="O21" s="15">
        <f t="shared" si="5"/>
        <v>2193654.8596374327</v>
      </c>
      <c r="P21" s="15">
        <f t="shared" si="6"/>
        <v>34305999.724472322</v>
      </c>
      <c r="Q21" s="15">
        <f t="shared" si="21"/>
        <v>38587136.055861346</v>
      </c>
      <c r="R21" s="16">
        <f t="shared" si="7"/>
        <v>0.99345610435697806</v>
      </c>
      <c r="S21" s="17">
        <f t="shared" si="8"/>
        <v>5.654389564302198E-2</v>
      </c>
      <c r="T21" s="15">
        <f t="shared" si="9"/>
        <v>0</v>
      </c>
      <c r="U21" s="15">
        <f t="shared" si="10"/>
        <v>0</v>
      </c>
      <c r="V21" s="15"/>
      <c r="Y21" s="15">
        <f t="shared" si="22"/>
        <v>19</v>
      </c>
      <c r="Z21" s="15">
        <f t="shared" si="11"/>
        <v>1553652.381283103</v>
      </c>
      <c r="AA21" s="19">
        <f t="shared" si="1"/>
        <v>38841309.532077573</v>
      </c>
      <c r="AB21" s="15">
        <f t="shared" si="12"/>
        <v>4281136.3313890249</v>
      </c>
      <c r="AC21" s="15">
        <f t="shared" si="13"/>
        <v>7339090.8538097562</v>
      </c>
      <c r="AD21" s="15">
        <f t="shared" si="14"/>
        <v>1737798.859637433</v>
      </c>
      <c r="AE21" s="15">
        <f t="shared" si="15"/>
        <v>33018178.333111234</v>
      </c>
      <c r="AF21" s="15">
        <f t="shared" si="23"/>
        <v>37299314.664500259</v>
      </c>
      <c r="AG21" s="16">
        <f t="shared" si="16"/>
        <v>0.9603001318402038</v>
      </c>
      <c r="AH21" s="17">
        <f t="shared" si="17"/>
        <v>8.9699868159796248E-2</v>
      </c>
      <c r="AI21" s="15">
        <f t="shared" si="18"/>
        <v>0</v>
      </c>
      <c r="AJ21" s="15">
        <f t="shared" si="19"/>
        <v>0</v>
      </c>
      <c r="AK21" s="15"/>
    </row>
    <row r="22" spans="1:37">
      <c r="A22" s="2" t="s">
        <v>69</v>
      </c>
      <c r="B22" s="41">
        <v>0.11</v>
      </c>
      <c r="C22" s="2" t="s">
        <v>51</v>
      </c>
      <c r="D22" s="55">
        <f>B12*invper/12</f>
        <v>23678.666666666672</v>
      </c>
      <c r="F22" s="27"/>
      <c r="G22" s="27"/>
      <c r="H22" s="27"/>
      <c r="J22" s="15">
        <f>J21+1</f>
        <v>20</v>
      </c>
      <c r="K22" s="15">
        <f>K21*(1+inf)</f>
        <v>1677944.5717857513</v>
      </c>
      <c r="L22" s="19">
        <f t="shared" si="0"/>
        <v>41948614.294643782</v>
      </c>
      <c r="M22" s="15">
        <f>M21*(1+aint)</f>
        <v>4709249.9645279273</v>
      </c>
      <c r="N22" s="15">
        <f>N21*(1+inc)</f>
        <v>8072999.9391907323</v>
      </c>
      <c r="O22" s="15">
        <f t="shared" si="5"/>
        <v>2367434.7456011763</v>
      </c>
      <c r="P22" s="15">
        <f>O22+P21*(1+invint)</f>
        <v>40104034.442520738</v>
      </c>
      <c r="Q22" s="15">
        <f t="shared" si="21"/>
        <v>44813284.407048665</v>
      </c>
      <c r="R22" s="16">
        <f t="shared" si="7"/>
        <v>1.0682899819356049</v>
      </c>
      <c r="S22" s="17">
        <f t="shared" si="8"/>
        <v>1.8289981935604827E-2</v>
      </c>
      <c r="T22" s="15">
        <f t="shared" si="9"/>
        <v>20</v>
      </c>
      <c r="U22" s="15">
        <f t="shared" si="10"/>
        <v>44813284.407048665</v>
      </c>
      <c r="V22" s="15"/>
      <c r="Y22" s="15">
        <f>Y21+1</f>
        <v>20</v>
      </c>
      <c r="Z22" s="15">
        <f>Z21*(1+inf)</f>
        <v>1677944.5717857513</v>
      </c>
      <c r="AA22" s="19">
        <f t="shared" si="1"/>
        <v>41948614.294643782</v>
      </c>
      <c r="AB22" s="15">
        <f>AB21*(1+aint)</f>
        <v>4709249.9645279273</v>
      </c>
      <c r="AC22" s="15">
        <f>AC21*(1+inc)</f>
        <v>8072999.9391907323</v>
      </c>
      <c r="AD22" s="15">
        <f t="shared" si="14"/>
        <v>1911578.7456011765</v>
      </c>
      <c r="AE22" s="15">
        <f>AD22+AE21*(1+invint)</f>
        <v>38231574.912023537</v>
      </c>
      <c r="AF22" s="15">
        <f t="shared" si="23"/>
        <v>42940824.876551464</v>
      </c>
      <c r="AG22" s="16">
        <f t="shared" si="16"/>
        <v>1.0236530001906254</v>
      </c>
      <c r="AH22" s="17">
        <f t="shared" si="17"/>
        <v>2.6346999809374605E-2</v>
      </c>
      <c r="AI22" s="15">
        <f t="shared" si="18"/>
        <v>20</v>
      </c>
      <c r="AJ22" s="15">
        <f t="shared" si="19"/>
        <v>42940824.876551464</v>
      </c>
      <c r="AK22" s="15"/>
    </row>
    <row r="23" spans="1:37" ht="15" thickBot="1">
      <c r="A23" s="3" t="s">
        <v>68</v>
      </c>
      <c r="B23" s="88">
        <v>16</v>
      </c>
      <c r="C23" s="3" t="s">
        <v>16</v>
      </c>
      <c r="D23" s="56">
        <f>R2</f>
        <v>7.7777777777777779E-2</v>
      </c>
      <c r="F23" s="23"/>
      <c r="G23" s="23"/>
      <c r="H23" s="23"/>
      <c r="J23" s="15">
        <f t="shared" si="20"/>
        <v>21</v>
      </c>
      <c r="K23" s="15">
        <f t="shared" si="2"/>
        <v>1812180.1375286116</v>
      </c>
      <c r="L23" s="19">
        <f t="shared" si="0"/>
        <v>45304503.438215293</v>
      </c>
      <c r="M23" s="15">
        <f t="shared" si="3"/>
        <v>5180174.9609807208</v>
      </c>
      <c r="N23" s="15">
        <f t="shared" si="4"/>
        <v>8880299.9331098069</v>
      </c>
      <c r="O23" s="15">
        <f t="shared" si="5"/>
        <v>2558592.6201612945</v>
      </c>
      <c r="P23" s="15">
        <f t="shared" si="6"/>
        <v>46673030.506934106</v>
      </c>
      <c r="Q23" s="15">
        <f t="shared" si="21"/>
        <v>51853205.467914827</v>
      </c>
      <c r="R23" s="16">
        <f t="shared" si="7"/>
        <v>1.1445485886106317</v>
      </c>
      <c r="S23" s="17">
        <f t="shared" si="8"/>
        <v>9.4548588610631645E-2</v>
      </c>
      <c r="T23" s="15">
        <f t="shared" si="9"/>
        <v>0</v>
      </c>
      <c r="U23" s="15">
        <f t="shared" si="10"/>
        <v>0</v>
      </c>
      <c r="V23" s="15"/>
      <c r="Y23" s="15">
        <f t="shared" si="22"/>
        <v>21</v>
      </c>
      <c r="Z23" s="15">
        <f t="shared" si="11"/>
        <v>1812180.1375286116</v>
      </c>
      <c r="AA23" s="19">
        <f t="shared" si="1"/>
        <v>45304503.438215293</v>
      </c>
      <c r="AB23" s="15">
        <f t="shared" si="12"/>
        <v>5180174.9609807208</v>
      </c>
      <c r="AC23" s="15">
        <f t="shared" si="13"/>
        <v>8880299.9331098069</v>
      </c>
      <c r="AD23" s="15">
        <f t="shared" si="14"/>
        <v>2102736.6201612945</v>
      </c>
      <c r="AE23" s="15">
        <f t="shared" ref="AE23:AE28" si="24">AD23+AE22*(1+invint)</f>
        <v>44157469.023387186</v>
      </c>
      <c r="AF23" s="15">
        <f t="shared" si="23"/>
        <v>49337643.984367907</v>
      </c>
      <c r="AG23" s="16">
        <f t="shared" si="16"/>
        <v>1.0890229500396771</v>
      </c>
      <c r="AH23" s="17">
        <f t="shared" si="17"/>
        <v>3.902295003967704E-2</v>
      </c>
      <c r="AI23" s="15">
        <f t="shared" si="18"/>
        <v>0</v>
      </c>
      <c r="AJ23" s="15">
        <f t="shared" si="19"/>
        <v>0</v>
      </c>
      <c r="AK23" s="15"/>
    </row>
    <row r="24" spans="1:37" ht="1.95" customHeight="1" thickBot="1">
      <c r="A24" s="97"/>
      <c r="B24" s="98"/>
      <c r="C24" s="98"/>
      <c r="D24" s="99"/>
      <c r="F24" s="25"/>
      <c r="G24" s="25"/>
      <c r="H24" s="25"/>
      <c r="J24" s="15">
        <f t="shared" ref="J24:J45" si="25">J23+1</f>
        <v>22</v>
      </c>
      <c r="K24" s="15">
        <f t="shared" si="2"/>
        <v>1957154.5485309006</v>
      </c>
      <c r="L24" s="19">
        <f t="shared" si="0"/>
        <v>48928863.713272512</v>
      </c>
      <c r="M24" s="15">
        <f t="shared" si="3"/>
        <v>5698192.4570787931</v>
      </c>
      <c r="N24" s="15">
        <f t="shared" si="4"/>
        <v>9768329.9264207892</v>
      </c>
      <c r="O24" s="15">
        <f t="shared" si="5"/>
        <v>2768866.2821774241</v>
      </c>
      <c r="P24" s="15">
        <f t="shared" si="6"/>
        <v>54109199.839804947</v>
      </c>
      <c r="Q24" s="15">
        <f t="shared" si="21"/>
        <v>59807392.29688374</v>
      </c>
      <c r="R24" s="16">
        <f t="shared" si="7"/>
        <v>1.2223335626055076</v>
      </c>
      <c r="S24" s="17">
        <f t="shared" si="8"/>
        <v>0.17233356260550758</v>
      </c>
      <c r="T24" s="15">
        <f t="shared" si="9"/>
        <v>0</v>
      </c>
      <c r="U24" s="15">
        <f t="shared" si="10"/>
        <v>0</v>
      </c>
      <c r="V24" s="15"/>
      <c r="Y24" s="15">
        <f t="shared" si="22"/>
        <v>22</v>
      </c>
      <c r="Z24" s="15">
        <f t="shared" si="11"/>
        <v>1957154.5485309006</v>
      </c>
      <c r="AA24" s="19">
        <f t="shared" si="1"/>
        <v>48928863.713272512</v>
      </c>
      <c r="AB24" s="15">
        <f t="shared" si="12"/>
        <v>5698192.4570787931</v>
      </c>
      <c r="AC24" s="15">
        <f t="shared" si="13"/>
        <v>9768329.9264207892</v>
      </c>
      <c r="AD24" s="15">
        <f t="shared" si="14"/>
        <v>2313010.2821774241</v>
      </c>
      <c r="AE24" s="15">
        <f t="shared" si="24"/>
        <v>50886226.207903333</v>
      </c>
      <c r="AF24" s="15">
        <f t="shared" si="23"/>
        <v>56584418.664982125</v>
      </c>
      <c r="AG24" s="16">
        <f t="shared" si="16"/>
        <v>1.1564629621601648</v>
      </c>
      <c r="AH24" s="17">
        <f t="shared" si="17"/>
        <v>0.10646296216016471</v>
      </c>
      <c r="AI24" s="15">
        <f t="shared" si="18"/>
        <v>0</v>
      </c>
      <c r="AJ24" s="15">
        <f t="shared" si="19"/>
        <v>0</v>
      </c>
      <c r="AK24" s="15"/>
    </row>
    <row r="25" spans="1:37" ht="15" thickBot="1">
      <c r="A25" s="60" t="s">
        <v>24</v>
      </c>
      <c r="B25" s="61"/>
      <c r="C25" s="47" t="s">
        <v>34</v>
      </c>
      <c r="D25" s="50"/>
      <c r="E25" s="25"/>
      <c r="F25" s="25"/>
      <c r="G25" s="25"/>
      <c r="H25" s="25"/>
      <c r="J25" s="15">
        <f t="shared" si="25"/>
        <v>23</v>
      </c>
      <c r="K25" s="15">
        <f t="shared" si="2"/>
        <v>2113726.9124133727</v>
      </c>
      <c r="L25" s="19">
        <f t="shared" si="0"/>
        <v>52843172.810334317</v>
      </c>
      <c r="M25" s="15">
        <f t="shared" si="3"/>
        <v>6268011.7027866729</v>
      </c>
      <c r="N25" s="15">
        <f t="shared" si="4"/>
        <v>10745162.91906287</v>
      </c>
      <c r="O25" s="15">
        <f t="shared" si="5"/>
        <v>3000167.3103951672</v>
      </c>
      <c r="P25" s="15">
        <f t="shared" si="6"/>
        <v>62520287.134180613</v>
      </c>
      <c r="Q25" s="15">
        <f t="shared" si="21"/>
        <v>68788298.836967289</v>
      </c>
      <c r="R25" s="16">
        <f t="shared" si="7"/>
        <v>1.3017442969191784</v>
      </c>
      <c r="S25" s="17">
        <f t="shared" si="8"/>
        <v>0.25174429691917832</v>
      </c>
      <c r="T25" s="15">
        <f t="shared" si="9"/>
        <v>0</v>
      </c>
      <c r="U25" s="15">
        <f t="shared" si="10"/>
        <v>0</v>
      </c>
      <c r="V25" s="15"/>
      <c r="Y25" s="15">
        <f t="shared" si="22"/>
        <v>23</v>
      </c>
      <c r="Z25" s="15">
        <f t="shared" si="11"/>
        <v>2113726.9124133727</v>
      </c>
      <c r="AA25" s="19">
        <f t="shared" si="1"/>
        <v>52843172.810334317</v>
      </c>
      <c r="AB25" s="15">
        <f t="shared" si="12"/>
        <v>6268011.7027866729</v>
      </c>
      <c r="AC25" s="15">
        <f t="shared" si="13"/>
        <v>10745162.91906287</v>
      </c>
      <c r="AD25" s="15">
        <f t="shared" si="14"/>
        <v>2544311.3103951672</v>
      </c>
      <c r="AE25" s="15">
        <f t="shared" si="24"/>
        <v>58519160.139088839</v>
      </c>
      <c r="AF25" s="15">
        <f t="shared" si="23"/>
        <v>64787171.841875508</v>
      </c>
      <c r="AG25" s="16">
        <f t="shared" si="16"/>
        <v>1.2260272878468295</v>
      </c>
      <c r="AH25" s="17">
        <f t="shared" si="17"/>
        <v>0.17602728784682942</v>
      </c>
      <c r="AI25" s="15">
        <f t="shared" si="18"/>
        <v>0</v>
      </c>
      <c r="AJ25" s="15">
        <f t="shared" si="19"/>
        <v>0</v>
      </c>
      <c r="AK25" s="15"/>
    </row>
    <row r="26" spans="1:37">
      <c r="A26" s="43" t="s">
        <v>64</v>
      </c>
      <c r="B26" s="44"/>
      <c r="C26" s="48" t="s">
        <v>35</v>
      </c>
      <c r="D26" s="50"/>
      <c r="E26" s="14"/>
      <c r="F26" s="26"/>
      <c r="G26" s="26"/>
      <c r="H26" s="26"/>
      <c r="J26" s="15">
        <f t="shared" si="25"/>
        <v>24</v>
      </c>
      <c r="K26" s="15">
        <f t="shared" si="2"/>
        <v>2282825.0654064426</v>
      </c>
      <c r="L26" s="19">
        <f t="shared" si="0"/>
        <v>57070626.635161065</v>
      </c>
      <c r="M26" s="15">
        <f t="shared" si="3"/>
        <v>6894812.8730653403</v>
      </c>
      <c r="N26" s="15">
        <f t="shared" si="4"/>
        <v>11819679.210969158</v>
      </c>
      <c r="O26" s="15">
        <f t="shared" si="5"/>
        <v>3254598.4414346842</v>
      </c>
      <c r="P26" s="15">
        <f t="shared" si="6"/>
        <v>72026914.289033368</v>
      </c>
      <c r="Q26" s="15">
        <f t="shared" si="21"/>
        <v>78921727.162098706</v>
      </c>
      <c r="R26" s="16">
        <f t="shared" si="7"/>
        <v>1.3828782302781872</v>
      </c>
      <c r="S26" s="17">
        <f t="shared" si="8"/>
        <v>0.33287823027818719</v>
      </c>
      <c r="T26" s="15">
        <f t="shared" si="9"/>
        <v>0</v>
      </c>
      <c r="U26" s="15">
        <f t="shared" si="10"/>
        <v>0</v>
      </c>
      <c r="V26" s="15"/>
      <c r="Y26" s="15">
        <f t="shared" si="22"/>
        <v>24</v>
      </c>
      <c r="Z26" s="15">
        <f t="shared" si="11"/>
        <v>2282825.0654064426</v>
      </c>
      <c r="AA26" s="19">
        <f t="shared" si="1"/>
        <v>57070626.635161065</v>
      </c>
      <c r="AB26" s="15">
        <f t="shared" si="12"/>
        <v>6894812.8730653403</v>
      </c>
      <c r="AC26" s="15">
        <f t="shared" si="13"/>
        <v>11819679.210969158</v>
      </c>
      <c r="AD26" s="15">
        <f t="shared" si="14"/>
        <v>2798742.4414346842</v>
      </c>
      <c r="AE26" s="15">
        <f t="shared" si="24"/>
        <v>67169818.594432414</v>
      </c>
      <c r="AF26" s="15">
        <f t="shared" si="23"/>
        <v>74064631.467497751</v>
      </c>
      <c r="AG26" s="16">
        <f t="shared" si="16"/>
        <v>1.2977714778037275</v>
      </c>
      <c r="AH26" s="17">
        <f t="shared" si="17"/>
        <v>0.24777147780372744</v>
      </c>
      <c r="AI26" s="15">
        <f t="shared" si="18"/>
        <v>0</v>
      </c>
      <c r="AJ26" s="15">
        <f t="shared" si="19"/>
        <v>0</v>
      </c>
      <c r="AK26" s="15"/>
    </row>
    <row r="27" spans="1:37">
      <c r="A27" s="45" t="s">
        <v>26</v>
      </c>
      <c r="B27" s="37"/>
      <c r="C27" s="48" t="s">
        <v>72</v>
      </c>
      <c r="D27" s="50"/>
      <c r="E27" s="25"/>
      <c r="F27" s="14"/>
      <c r="G27" s="14"/>
      <c r="H27" s="14"/>
      <c r="J27" s="15">
        <f t="shared" si="25"/>
        <v>25</v>
      </c>
      <c r="K27" s="15">
        <f t="shared" si="2"/>
        <v>2465451.0706389584</v>
      </c>
      <c r="L27" s="19">
        <f t="shared" si="0"/>
        <v>61636276.765973955</v>
      </c>
      <c r="M27" s="15">
        <f t="shared" si="3"/>
        <v>7584294.1603718754</v>
      </c>
      <c r="N27" s="15">
        <f t="shared" si="4"/>
        <v>13001647.132066075</v>
      </c>
      <c r="O27" s="15">
        <f t="shared" si="5"/>
        <v>3534472.6855781525</v>
      </c>
      <c r="P27" s="15">
        <f t="shared" si="6"/>
        <v>82764078.403514862</v>
      </c>
      <c r="Q27" s="15">
        <f t="shared" si="21"/>
        <v>90348372.563886732</v>
      </c>
      <c r="R27" s="16">
        <f t="shared" si="7"/>
        <v>1.4658311193411211</v>
      </c>
      <c r="S27" s="17">
        <f t="shared" si="8"/>
        <v>0.41583111934112105</v>
      </c>
      <c r="T27" s="15">
        <f t="shared" si="9"/>
        <v>0</v>
      </c>
      <c r="U27" s="15">
        <f t="shared" si="10"/>
        <v>0</v>
      </c>
      <c r="V27" s="15"/>
      <c r="Y27" s="15">
        <f t="shared" si="22"/>
        <v>25</v>
      </c>
      <c r="Z27" s="15">
        <f t="shared" si="11"/>
        <v>2465451.0706389584</v>
      </c>
      <c r="AA27" s="19">
        <f t="shared" si="1"/>
        <v>61636276.765973955</v>
      </c>
      <c r="AB27" s="15">
        <f t="shared" si="12"/>
        <v>7584294.1603718754</v>
      </c>
      <c r="AC27" s="15">
        <f t="shared" si="13"/>
        <v>13001647.132066075</v>
      </c>
      <c r="AD27" s="15">
        <f t="shared" si="14"/>
        <v>3078616.6855781525</v>
      </c>
      <c r="AE27" s="15">
        <f t="shared" si="24"/>
        <v>76965417.139453813</v>
      </c>
      <c r="AF27" s="15">
        <f t="shared" si="23"/>
        <v>84549711.299825683</v>
      </c>
      <c r="AG27" s="16">
        <f t="shared" si="16"/>
        <v>1.3717524116658031</v>
      </c>
      <c r="AH27" s="17">
        <f t="shared" si="17"/>
        <v>0.32175241166580304</v>
      </c>
      <c r="AI27" s="15">
        <f t="shared" si="18"/>
        <v>0</v>
      </c>
      <c r="AJ27" s="15">
        <f t="shared" si="19"/>
        <v>0</v>
      </c>
      <c r="AK27" s="15"/>
    </row>
    <row r="28" spans="1:37">
      <c r="A28" s="45" t="s">
        <v>33</v>
      </c>
      <c r="B28" s="38">
        <f>-(LOG10(1-(IF(D13=0,B22,IF(D17="Yes",D18,B22))/X1)*IF(D12="Yes",D14,B21)/(B14+D22))/LOG10(1+(IF(D13=0,B22,IF(D17="Yes",D18,B22))/X1)))/12</f>
        <v>6.5176579617351704</v>
      </c>
      <c r="C28" s="47" t="s">
        <v>22</v>
      </c>
      <c r="D28" s="39">
        <f>AK3</f>
        <v>20</v>
      </c>
      <c r="E28" s="59" t="s">
        <v>42</v>
      </c>
      <c r="F28" s="25"/>
      <c r="G28" s="25"/>
      <c r="H28" s="25"/>
      <c r="J28" s="15">
        <f t="shared" si="25"/>
        <v>26</v>
      </c>
      <c r="K28" s="15">
        <f t="shared" si="2"/>
        <v>2662687.1562900753</v>
      </c>
      <c r="L28" s="19">
        <f t="shared" si="0"/>
        <v>66567178.90725188</v>
      </c>
      <c r="M28" s="15">
        <f t="shared" si="3"/>
        <v>8342723.5764090633</v>
      </c>
      <c r="N28" s="15">
        <f t="shared" si="4"/>
        <v>14301811.845272683</v>
      </c>
      <c r="O28" s="15">
        <f t="shared" si="5"/>
        <v>3842334.3541359683</v>
      </c>
      <c r="P28" s="15">
        <f t="shared" si="6"/>
        <v>94882820.598002329</v>
      </c>
      <c r="Q28" s="15">
        <f t="shared" si="21"/>
        <v>103225544.17441139</v>
      </c>
      <c r="R28" s="16">
        <f t="shared" si="7"/>
        <v>1.5506972936052412</v>
      </c>
      <c r="S28" s="17">
        <f t="shared" si="8"/>
        <v>0.50069729360524118</v>
      </c>
      <c r="T28" s="15">
        <f t="shared" si="9"/>
        <v>0</v>
      </c>
      <c r="U28" s="15">
        <f t="shared" si="10"/>
        <v>0</v>
      </c>
      <c r="V28" s="15"/>
      <c r="Y28" s="15">
        <f t="shared" si="22"/>
        <v>26</v>
      </c>
      <c r="Z28" s="15">
        <f t="shared" si="11"/>
        <v>2662687.1562900753</v>
      </c>
      <c r="AA28" s="19">
        <f t="shared" si="1"/>
        <v>66567178.90725188</v>
      </c>
      <c r="AB28" s="15">
        <f t="shared" si="12"/>
        <v>8342723.5764090633</v>
      </c>
      <c r="AC28" s="15">
        <f t="shared" si="13"/>
        <v>14301811.845272683</v>
      </c>
      <c r="AD28" s="15">
        <f t="shared" si="14"/>
        <v>3386478.3541359683</v>
      </c>
      <c r="AE28" s="15">
        <f t="shared" si="24"/>
        <v>88048437.207535177</v>
      </c>
      <c r="AF28" s="15">
        <f t="shared" si="23"/>
        <v>96391160.783944234</v>
      </c>
      <c r="AG28" s="16">
        <f t="shared" si="16"/>
        <v>1.4480283281682425</v>
      </c>
      <c r="AH28" s="17">
        <f t="shared" si="17"/>
        <v>0.39802832816824241</v>
      </c>
      <c r="AI28" s="15">
        <f t="shared" si="18"/>
        <v>0</v>
      </c>
      <c r="AJ28" s="15">
        <f t="shared" si="19"/>
        <v>0</v>
      </c>
      <c r="AK28" s="15"/>
    </row>
    <row r="29" spans="1:37" ht="15" thickBot="1">
      <c r="A29" s="45" t="s">
        <v>31</v>
      </c>
      <c r="B29" s="37"/>
      <c r="C29" s="62" t="s">
        <v>70</v>
      </c>
      <c r="D29" s="103">
        <f>AK4/100000</f>
        <v>429.40824876551466</v>
      </c>
      <c r="E29" s="23"/>
      <c r="F29" s="14"/>
      <c r="G29" s="14"/>
      <c r="H29" s="14"/>
      <c r="J29" s="15">
        <f>J28+1</f>
        <v>27</v>
      </c>
      <c r="K29" s="15">
        <f>K28*(1+inf)</f>
        <v>2875702.1287932815</v>
      </c>
      <c r="L29" s="19">
        <f t="shared" si="0"/>
        <v>71892553.219832033</v>
      </c>
      <c r="M29" s="15">
        <f>M28*(1+aint)</f>
        <v>9176995.9340499695</v>
      </c>
      <c r="N29" s="15">
        <f>N28*(1+inc)</f>
        <v>15731993.029799951</v>
      </c>
      <c r="O29" s="15">
        <f t="shared" si="5"/>
        <v>4180982.1895495648</v>
      </c>
      <c r="P29" s="15">
        <f>O29+P28*(1+invint)</f>
        <v>108552084.84735213</v>
      </c>
      <c r="Q29" s="15">
        <f t="shared" si="21"/>
        <v>117729080.7814021</v>
      </c>
      <c r="R29" s="16">
        <f t="shared" si="7"/>
        <v>1.6375698943590413</v>
      </c>
      <c r="S29" s="17">
        <f t="shared" si="8"/>
        <v>0.58756989435904128</v>
      </c>
      <c r="T29" s="15">
        <f t="shared" si="9"/>
        <v>0</v>
      </c>
      <c r="U29" s="15">
        <f t="shared" si="10"/>
        <v>0</v>
      </c>
      <c r="V29" s="15"/>
      <c r="Y29" s="15">
        <f>Y28+1</f>
        <v>27</v>
      </c>
      <c r="Z29" s="15">
        <f>Z28*(1+inf)</f>
        <v>2875702.1287932815</v>
      </c>
      <c r="AA29" s="19">
        <f t="shared" si="1"/>
        <v>71892553.219832033</v>
      </c>
      <c r="AB29" s="15">
        <f>AB28*(1+aint)</f>
        <v>9176995.9340499695</v>
      </c>
      <c r="AC29" s="15">
        <f>AC28*(1+inc)</f>
        <v>15731993.029799951</v>
      </c>
      <c r="AD29" s="15">
        <f t="shared" si="14"/>
        <v>3725126.1895495648</v>
      </c>
      <c r="AE29" s="15">
        <f>AD29+AE28*(1+invint)</f>
        <v>100578407.11783826</v>
      </c>
      <c r="AF29" s="15">
        <f t="shared" si="23"/>
        <v>109755403.05188823</v>
      </c>
      <c r="AG29" s="16">
        <f t="shared" si="16"/>
        <v>1.5266588559774712</v>
      </c>
      <c r="AH29" s="17">
        <f t="shared" si="17"/>
        <v>0.47665885597747115</v>
      </c>
      <c r="AI29" s="15">
        <f t="shared" si="18"/>
        <v>0</v>
      </c>
      <c r="AJ29" s="15">
        <f t="shared" si="19"/>
        <v>0</v>
      </c>
      <c r="AK29" s="15"/>
    </row>
    <row r="30" spans="1:37">
      <c r="A30" s="45" t="s">
        <v>32</v>
      </c>
      <c r="B30" s="37"/>
      <c r="C30" s="74" t="s">
        <v>36</v>
      </c>
      <c r="D30" s="75">
        <f>IF(B23&lt;=AK3,0,IPMT(B22/12,(D28*12+1),12*B23,-B21)/(B22/12))</f>
        <v>0</v>
      </c>
      <c r="E30" s="25"/>
      <c r="F30" s="20"/>
      <c r="G30" s="20"/>
      <c r="H30" s="20"/>
      <c r="J30" s="15">
        <f t="shared" si="25"/>
        <v>28</v>
      </c>
      <c r="K30" s="15">
        <f t="shared" si="2"/>
        <v>3105758.299096744</v>
      </c>
      <c r="L30" s="19">
        <f t="shared" si="0"/>
        <v>77643957.477418602</v>
      </c>
      <c r="M30" s="15">
        <f t="shared" si="3"/>
        <v>10094695.527454967</v>
      </c>
      <c r="N30" s="15">
        <f t="shared" si="4"/>
        <v>17305192.332779948</v>
      </c>
      <c r="O30" s="15">
        <f t="shared" si="5"/>
        <v>4553494.8085045218</v>
      </c>
      <c r="P30" s="15">
        <f t="shared" si="6"/>
        <v>123960788.14059187</v>
      </c>
      <c r="Q30" s="15">
        <f t="shared" si="21"/>
        <v>134055483.66804685</v>
      </c>
      <c r="R30" s="16">
        <f t="shared" si="7"/>
        <v>1.7265410989262695</v>
      </c>
      <c r="S30" s="17">
        <f t="shared" si="8"/>
        <v>0.67654109892626946</v>
      </c>
      <c r="T30" s="15">
        <f t="shared" si="9"/>
        <v>0</v>
      </c>
      <c r="U30" s="15">
        <f t="shared" si="10"/>
        <v>0</v>
      </c>
      <c r="V30" s="15"/>
      <c r="Y30" s="15">
        <f t="shared" si="22"/>
        <v>28</v>
      </c>
      <c r="Z30" s="15">
        <f t="shared" si="11"/>
        <v>3105758.299096744</v>
      </c>
      <c r="AA30" s="19">
        <f t="shared" si="1"/>
        <v>77643957.477418602</v>
      </c>
      <c r="AB30" s="15">
        <f t="shared" si="12"/>
        <v>10094695.527454967</v>
      </c>
      <c r="AC30" s="15">
        <f t="shared" si="13"/>
        <v>17305192.332779948</v>
      </c>
      <c r="AD30" s="15">
        <f t="shared" si="14"/>
        <v>4097638.8085045218</v>
      </c>
      <c r="AE30" s="15">
        <f t="shared" ref="AE30:AE93" si="26">AD30+AE29*(1+invint)</f>
        <v>114733886.63812663</v>
      </c>
      <c r="AF30" s="15">
        <f t="shared" si="23"/>
        <v>124828582.1655816</v>
      </c>
      <c r="AG30" s="16">
        <f t="shared" si="16"/>
        <v>1.607705045197958</v>
      </c>
      <c r="AH30" s="17">
        <f t="shared" si="17"/>
        <v>0.55770504519795794</v>
      </c>
      <c r="AI30" s="15">
        <f t="shared" si="18"/>
        <v>0</v>
      </c>
      <c r="AJ30" s="15">
        <f t="shared" si="19"/>
        <v>0</v>
      </c>
      <c r="AK30" s="15"/>
    </row>
    <row r="31" spans="1:37">
      <c r="A31" s="46" t="s">
        <v>22</v>
      </c>
      <c r="B31" s="39">
        <f>V3</f>
        <v>20</v>
      </c>
      <c r="C31" s="48" t="s">
        <v>43</v>
      </c>
      <c r="D31" s="51"/>
      <c r="E31" s="25"/>
      <c r="J31" s="15">
        <f t="shared" si="25"/>
        <v>29</v>
      </c>
      <c r="K31" s="15">
        <f t="shared" si="2"/>
        <v>3354218.963024484</v>
      </c>
      <c r="L31" s="19">
        <f t="shared" si="0"/>
        <v>83855474.075612098</v>
      </c>
      <c r="M31" s="15">
        <f t="shared" si="3"/>
        <v>11104165.080200464</v>
      </c>
      <c r="N31" s="15">
        <f t="shared" si="4"/>
        <v>19035711.566057943</v>
      </c>
      <c r="O31" s="15">
        <f t="shared" si="5"/>
        <v>4963258.6893549738</v>
      </c>
      <c r="P31" s="15">
        <f t="shared" si="6"/>
        <v>141320125.64400607</v>
      </c>
      <c r="Q31" s="15">
        <f t="shared" si="21"/>
        <v>152424290.72420654</v>
      </c>
      <c r="R31" s="16">
        <f t="shared" si="7"/>
        <v>1.8177023313560454</v>
      </c>
      <c r="S31" s="17">
        <f t="shared" si="8"/>
        <v>0.76770233135604538</v>
      </c>
      <c r="T31" s="15">
        <f t="shared" si="9"/>
        <v>0</v>
      </c>
      <c r="U31" s="15">
        <f t="shared" si="10"/>
        <v>0</v>
      </c>
      <c r="V31" s="15"/>
      <c r="Y31" s="15">
        <f t="shared" si="22"/>
        <v>29</v>
      </c>
      <c r="Z31" s="15">
        <f t="shared" si="11"/>
        <v>3354218.963024484</v>
      </c>
      <c r="AA31" s="19">
        <f t="shared" si="1"/>
        <v>83855474.075612098</v>
      </c>
      <c r="AB31" s="15">
        <f t="shared" si="12"/>
        <v>11104165.080200464</v>
      </c>
      <c r="AC31" s="15">
        <f t="shared" si="13"/>
        <v>19035711.566057943</v>
      </c>
      <c r="AD31" s="15">
        <f t="shared" si="14"/>
        <v>4507402.6893549738</v>
      </c>
      <c r="AE31" s="15">
        <f t="shared" si="26"/>
        <v>130714677.99129426</v>
      </c>
      <c r="AF31" s="15">
        <f t="shared" si="23"/>
        <v>141818843.07149473</v>
      </c>
      <c r="AG31" s="16">
        <f t="shared" si="16"/>
        <v>1.6912293995692795</v>
      </c>
      <c r="AH31" s="17">
        <f t="shared" si="17"/>
        <v>0.64122939956927949</v>
      </c>
      <c r="AI31" s="15">
        <f t="shared" si="18"/>
        <v>0</v>
      </c>
      <c r="AJ31" s="15">
        <f t="shared" si="19"/>
        <v>0</v>
      </c>
      <c r="AK31" s="15"/>
    </row>
    <row r="32" spans="1:37">
      <c r="A32" s="45" t="s">
        <v>70</v>
      </c>
      <c r="B32" s="103">
        <f>V4/100000</f>
        <v>448.13284407048667</v>
      </c>
      <c r="C32" s="48" t="s">
        <v>37</v>
      </c>
      <c r="D32" s="38">
        <f>-(LOG10(1-(B22/12)*D30/(B14+(invper*B12*(1+inc)^(D28+1)/12)))/LOG10(1+(B22/12)))/12</f>
        <v>0</v>
      </c>
      <c r="E32" s="26"/>
      <c r="J32" s="15">
        <f t="shared" si="25"/>
        <v>30</v>
      </c>
      <c r="K32" s="15">
        <f t="shared" si="2"/>
        <v>3622556.4800664429</v>
      </c>
      <c r="L32" s="19">
        <f t="shared" si="0"/>
        <v>90563912.001661077</v>
      </c>
      <c r="M32" s="15">
        <f t="shared" si="3"/>
        <v>12214581.588220511</v>
      </c>
      <c r="N32" s="15">
        <f t="shared" si="4"/>
        <v>20939282.722663738</v>
      </c>
      <c r="O32" s="15">
        <f t="shared" si="5"/>
        <v>5413998.9582904717</v>
      </c>
      <c r="P32" s="15">
        <f t="shared" si="6"/>
        <v>160866137.16669714</v>
      </c>
      <c r="Q32" s="15">
        <f t="shared" si="21"/>
        <v>173080718.75491765</v>
      </c>
      <c r="R32" s="16">
        <f t="shared" si="7"/>
        <v>1.9111444606295618</v>
      </c>
      <c r="S32" s="17">
        <f t="shared" si="8"/>
        <v>0.86114446062956174</v>
      </c>
      <c r="T32" s="15">
        <f t="shared" si="9"/>
        <v>0</v>
      </c>
      <c r="U32" s="15">
        <f t="shared" si="10"/>
        <v>0</v>
      </c>
      <c r="V32" s="15"/>
      <c r="Y32" s="15">
        <f t="shared" si="22"/>
        <v>30</v>
      </c>
      <c r="Z32" s="15">
        <f t="shared" si="11"/>
        <v>3622556.4800664429</v>
      </c>
      <c r="AA32" s="19">
        <f t="shared" si="1"/>
        <v>90563912.001661077</v>
      </c>
      <c r="AB32" s="15">
        <f t="shared" si="12"/>
        <v>12214581.588220511</v>
      </c>
      <c r="AC32" s="15">
        <f t="shared" si="13"/>
        <v>20939282.722663738</v>
      </c>
      <c r="AD32" s="15">
        <f t="shared" si="14"/>
        <v>4958142.9582904717</v>
      </c>
      <c r="AE32" s="15">
        <f t="shared" si="26"/>
        <v>148744288.74871415</v>
      </c>
      <c r="AF32" s="15">
        <f t="shared" si="23"/>
        <v>160958870.33693466</v>
      </c>
      <c r="AG32" s="16">
        <f t="shared" si="16"/>
        <v>1.7772959093682088</v>
      </c>
      <c r="AH32" s="17">
        <f t="shared" si="17"/>
        <v>0.72729590936820876</v>
      </c>
      <c r="AI32" s="15">
        <f t="shared" si="18"/>
        <v>0</v>
      </c>
      <c r="AJ32" s="15">
        <f t="shared" si="19"/>
        <v>0</v>
      </c>
      <c r="AK32" s="15"/>
    </row>
    <row r="33" spans="1:37" ht="15" thickBot="1">
      <c r="A33" s="100"/>
      <c r="B33" s="101"/>
      <c r="C33" s="77" t="s">
        <v>38</v>
      </c>
      <c r="D33" s="49">
        <f>D28+D32</f>
        <v>20</v>
      </c>
      <c r="E33" s="14"/>
      <c r="J33" s="15">
        <f t="shared" si="25"/>
        <v>31</v>
      </c>
      <c r="K33" s="15">
        <f t="shared" si="2"/>
        <v>3912360.9984717583</v>
      </c>
      <c r="L33" s="19">
        <f t="shared" si="0"/>
        <v>97809024.961793959</v>
      </c>
      <c r="M33" s="15">
        <f t="shared" si="3"/>
        <v>13436039.747042563</v>
      </c>
      <c r="N33" s="15">
        <f t="shared" si="4"/>
        <v>23033210.994930115</v>
      </c>
      <c r="O33" s="15">
        <f t="shared" si="5"/>
        <v>5909813.2541195191</v>
      </c>
      <c r="P33" s="15">
        <f t="shared" si="6"/>
        <v>182862564.1374864</v>
      </c>
      <c r="Q33" s="15">
        <f t="shared" si="21"/>
        <v>196298603.88452896</v>
      </c>
      <c r="R33" s="16">
        <f t="shared" si="7"/>
        <v>2.0069579873759795</v>
      </c>
      <c r="S33" s="17">
        <f t="shared" si="8"/>
        <v>0.95695798737597948</v>
      </c>
      <c r="T33" s="15">
        <f t="shared" si="9"/>
        <v>0</v>
      </c>
      <c r="U33" s="15">
        <f t="shared" si="10"/>
        <v>0</v>
      </c>
      <c r="V33" s="15"/>
      <c r="Y33" s="15">
        <f t="shared" si="22"/>
        <v>31</v>
      </c>
      <c r="Z33" s="15">
        <f t="shared" si="11"/>
        <v>3912360.9984717583</v>
      </c>
      <c r="AA33" s="19">
        <f t="shared" si="1"/>
        <v>97809024.961793959</v>
      </c>
      <c r="AB33" s="15">
        <f t="shared" si="12"/>
        <v>13436039.747042563</v>
      </c>
      <c r="AC33" s="15">
        <f t="shared" si="13"/>
        <v>23033210.994930115</v>
      </c>
      <c r="AD33" s="15">
        <f t="shared" si="14"/>
        <v>5453957.2541195191</v>
      </c>
      <c r="AE33" s="15">
        <f t="shared" si="26"/>
        <v>169072674.8777051</v>
      </c>
      <c r="AF33" s="15">
        <f t="shared" si="23"/>
        <v>182508714.62474766</v>
      </c>
      <c r="AG33" s="16">
        <f t="shared" si="16"/>
        <v>1.8659700850308956</v>
      </c>
      <c r="AH33" s="17">
        <f t="shared" si="17"/>
        <v>0.81597008503089552</v>
      </c>
      <c r="AI33" s="15">
        <f t="shared" si="18"/>
        <v>0</v>
      </c>
      <c r="AJ33" s="15">
        <f t="shared" si="19"/>
        <v>0</v>
      </c>
      <c r="AK33" s="15"/>
    </row>
    <row r="34" spans="1:37" ht="15" thickBot="1">
      <c r="A34" s="91"/>
      <c r="B34" s="102"/>
      <c r="C34" s="102"/>
      <c r="D34" s="92"/>
      <c r="F34" s="22"/>
      <c r="G34" s="22"/>
      <c r="H34" s="22"/>
      <c r="J34" s="15">
        <f t="shared" si="25"/>
        <v>32</v>
      </c>
      <c r="K34" s="15">
        <f t="shared" si="2"/>
        <v>4225349.8783494988</v>
      </c>
      <c r="L34" s="19">
        <f t="shared" ref="L34:L65" si="27">PV((1+ffret)/(1+inf)-1,y,-K34,,1)</f>
        <v>105633746.95873748</v>
      </c>
      <c r="M34" s="15">
        <f t="shared" si="3"/>
        <v>14779643.721746821</v>
      </c>
      <c r="N34" s="15">
        <f t="shared" si="4"/>
        <v>25336532.094423126</v>
      </c>
      <c r="O34" s="15">
        <f t="shared" si="5"/>
        <v>6455208.9795314716</v>
      </c>
      <c r="P34" s="15">
        <f t="shared" si="6"/>
        <v>207604029.53076652</v>
      </c>
      <c r="Q34" s="15">
        <f t="shared" si="21"/>
        <v>222383673.25251335</v>
      </c>
      <c r="R34" s="16">
        <f t="shared" si="7"/>
        <v>2.1052332200180364</v>
      </c>
      <c r="S34" s="17">
        <f t="shared" si="8"/>
        <v>1.0552332200180363</v>
      </c>
      <c r="T34" s="15">
        <f t="shared" si="9"/>
        <v>0</v>
      </c>
      <c r="U34" s="15">
        <f t="shared" si="10"/>
        <v>0</v>
      </c>
      <c r="V34" s="15"/>
      <c r="Y34" s="15">
        <f t="shared" si="22"/>
        <v>32</v>
      </c>
      <c r="Z34" s="15">
        <f t="shared" si="11"/>
        <v>4225349.8783494988</v>
      </c>
      <c r="AA34" s="19">
        <f t="shared" si="1"/>
        <v>105633746.95873748</v>
      </c>
      <c r="AB34" s="15">
        <f t="shared" si="12"/>
        <v>14779643.721746821</v>
      </c>
      <c r="AC34" s="15">
        <f t="shared" si="13"/>
        <v>25336532.094423126</v>
      </c>
      <c r="AD34" s="15">
        <f t="shared" si="14"/>
        <v>5999352.9795314716</v>
      </c>
      <c r="AE34" s="15">
        <f t="shared" si="26"/>
        <v>191979295.34500709</v>
      </c>
      <c r="AF34" s="15">
        <f t="shared" si="23"/>
        <v>206758939.06675392</v>
      </c>
      <c r="AG34" s="16">
        <f t="shared" si="16"/>
        <v>1.957318991510524</v>
      </c>
      <c r="AH34" s="17">
        <f t="shared" si="17"/>
        <v>0.90731899151052398</v>
      </c>
      <c r="AI34" s="15">
        <f t="shared" si="18"/>
        <v>0</v>
      </c>
      <c r="AJ34" s="15">
        <f t="shared" si="19"/>
        <v>0</v>
      </c>
      <c r="AK34" s="15"/>
    </row>
    <row r="35" spans="1:37">
      <c r="A35" s="104" t="s">
        <v>67</v>
      </c>
      <c r="B35" s="104"/>
      <c r="C35" s="104"/>
      <c r="D35" s="104"/>
      <c r="J35" s="15">
        <f t="shared" si="25"/>
        <v>33</v>
      </c>
      <c r="K35" s="15">
        <f t="shared" ref="K35:K66" si="28">K34*(1+inf)</f>
        <v>4563377.8686174592</v>
      </c>
      <c r="L35" s="19">
        <f t="shared" si="27"/>
        <v>114084446.71543647</v>
      </c>
      <c r="M35" s="15">
        <f t="shared" ref="M35:M66" si="29">M34*(1+aint)</f>
        <v>16257608.093921505</v>
      </c>
      <c r="N35" s="15">
        <f t="shared" ref="N35:N66" si="30">N34*(1+inc)</f>
        <v>27870185.30386544</v>
      </c>
      <c r="O35" s="15">
        <f t="shared" ref="O35:O66" si="31">IF(J35&gt;(post1+1),(N35*invper+emi*12),N35*invper-save*12)</f>
        <v>7055144.2774846191</v>
      </c>
      <c r="P35" s="15">
        <f t="shared" ref="P35:P66" si="32">O35+P34*(1+invint)</f>
        <v>235419576.7613278</v>
      </c>
      <c r="Q35" s="15">
        <f t="shared" si="21"/>
        <v>251677184.85524932</v>
      </c>
      <c r="R35" s="16">
        <f t="shared" si="7"/>
        <v>2.2060604412011888</v>
      </c>
      <c r="S35" s="17">
        <f t="shared" si="8"/>
        <v>1.1560604412011888</v>
      </c>
      <c r="T35" s="15">
        <f t="shared" ref="T35:T66" si="33">IF(S35=mincorp,J35,0)</f>
        <v>0</v>
      </c>
      <c r="U35" s="15">
        <f t="shared" ref="U35:U66" si="34">IF(S35=mincorp,Q35,0)</f>
        <v>0</v>
      </c>
      <c r="V35" s="15"/>
      <c r="Y35" s="15">
        <f t="shared" si="22"/>
        <v>33</v>
      </c>
      <c r="Z35" s="15">
        <f t="shared" si="11"/>
        <v>4563377.8686174592</v>
      </c>
      <c r="AA35" s="19">
        <f t="shared" si="1"/>
        <v>114084446.71543647</v>
      </c>
      <c r="AB35" s="15">
        <f t="shared" si="12"/>
        <v>16257608.093921505</v>
      </c>
      <c r="AC35" s="15">
        <f t="shared" si="13"/>
        <v>27870185.30386544</v>
      </c>
      <c r="AD35" s="15">
        <f t="shared" ref="AD35:AD66" si="35">AC35*invper</f>
        <v>6599288.2774846191</v>
      </c>
      <c r="AE35" s="15">
        <f t="shared" si="26"/>
        <v>217776513.15699244</v>
      </c>
      <c r="AF35" s="15">
        <f t="shared" si="23"/>
        <v>234034121.25091395</v>
      </c>
      <c r="AG35" s="16">
        <f t="shared" si="16"/>
        <v>2.0514112833861637</v>
      </c>
      <c r="AH35" s="17">
        <f t="shared" si="17"/>
        <v>1.0014112833861637</v>
      </c>
      <c r="AI35" s="15">
        <f t="shared" ref="AI35:AI66" si="36">IF(AH35=mincorp1,Y35,0)</f>
        <v>0</v>
      </c>
      <c r="AJ35" s="15">
        <f t="shared" ref="AJ35:AJ66" si="37">IF(AH35=mincorp1,AF35,0)</f>
        <v>0</v>
      </c>
      <c r="AK35" s="15"/>
    </row>
    <row r="36" spans="1:37">
      <c r="A36" s="104" t="s">
        <v>73</v>
      </c>
      <c r="B36" s="104"/>
      <c r="C36" s="104"/>
      <c r="D36" s="104"/>
      <c r="E36" s="21"/>
      <c r="J36" s="15">
        <f t="shared" si="25"/>
        <v>34</v>
      </c>
      <c r="K36" s="15">
        <f t="shared" si="28"/>
        <v>4928448.0981068565</v>
      </c>
      <c r="L36" s="19">
        <f t="shared" si="27"/>
        <v>123211202.45267141</v>
      </c>
      <c r="M36" s="15">
        <f t="shared" si="29"/>
        <v>17883368.903313655</v>
      </c>
      <c r="N36" s="15">
        <f t="shared" si="30"/>
        <v>30657203.834251985</v>
      </c>
      <c r="O36" s="15">
        <f t="shared" si="31"/>
        <v>7715073.1052330807</v>
      </c>
      <c r="P36" s="15">
        <f t="shared" si="32"/>
        <v>266676607.54269367</v>
      </c>
      <c r="Q36" s="15">
        <f t="shared" si="21"/>
        <v>284559976.44600731</v>
      </c>
      <c r="R36" s="16">
        <f t="shared" si="7"/>
        <v>2.309530065298357</v>
      </c>
      <c r="S36" s="17">
        <f t="shared" si="8"/>
        <v>1.259530065298357</v>
      </c>
      <c r="T36" s="15">
        <f t="shared" si="33"/>
        <v>0</v>
      </c>
      <c r="U36" s="15">
        <f t="shared" si="34"/>
        <v>0</v>
      </c>
      <c r="V36" s="15"/>
      <c r="Y36" s="15">
        <f t="shared" si="22"/>
        <v>34</v>
      </c>
      <c r="Z36" s="15">
        <f t="shared" si="11"/>
        <v>4928448.0981068565</v>
      </c>
      <c r="AA36" s="19">
        <f t="shared" si="1"/>
        <v>123211202.45267141</v>
      </c>
      <c r="AB36" s="15">
        <f t="shared" si="12"/>
        <v>17883368.903313655</v>
      </c>
      <c r="AC36" s="15">
        <f t="shared" si="13"/>
        <v>30657203.834251985</v>
      </c>
      <c r="AD36" s="15">
        <f t="shared" si="35"/>
        <v>7259217.1052330807</v>
      </c>
      <c r="AE36" s="15">
        <f t="shared" si="26"/>
        <v>246813381.57792476</v>
      </c>
      <c r="AF36" s="15">
        <f t="shared" si="23"/>
        <v>264696750.48123842</v>
      </c>
      <c r="AG36" s="16">
        <f t="shared" si="16"/>
        <v>2.1483172407388462</v>
      </c>
      <c r="AH36" s="17">
        <f t="shared" si="17"/>
        <v>1.0983172407388462</v>
      </c>
      <c r="AI36" s="15">
        <f t="shared" si="36"/>
        <v>0</v>
      </c>
      <c r="AJ36" s="15">
        <f t="shared" si="37"/>
        <v>0</v>
      </c>
      <c r="AK36" s="15"/>
    </row>
    <row r="37" spans="1:37">
      <c r="A37" s="105" t="s">
        <v>65</v>
      </c>
      <c r="B37" s="104"/>
      <c r="C37" s="106"/>
      <c r="D37" s="106"/>
      <c r="E37" s="14"/>
      <c r="F37" s="14"/>
      <c r="G37" s="14"/>
      <c r="H37" s="14"/>
      <c r="J37" s="15">
        <f t="shared" si="25"/>
        <v>35</v>
      </c>
      <c r="K37" s="15">
        <f t="shared" si="28"/>
        <v>5322723.945955405</v>
      </c>
      <c r="L37" s="19">
        <f t="shared" si="27"/>
        <v>133068098.64888513</v>
      </c>
      <c r="M37" s="15">
        <f t="shared" si="29"/>
        <v>19671705.793645024</v>
      </c>
      <c r="N37" s="15">
        <f t="shared" si="30"/>
        <v>33722924.217677183</v>
      </c>
      <c r="O37" s="15">
        <f t="shared" si="31"/>
        <v>8440994.815756388</v>
      </c>
      <c r="P37" s="15">
        <f t="shared" si="32"/>
        <v>301785263.11271942</v>
      </c>
      <c r="Q37" s="15">
        <f t="shared" si="21"/>
        <v>321456968.90636444</v>
      </c>
      <c r="R37" s="16">
        <f t="shared" si="7"/>
        <v>2.4157327877252093</v>
      </c>
      <c r="S37" s="17">
        <f t="shared" si="8"/>
        <v>1.3657327877252092</v>
      </c>
      <c r="T37" s="15">
        <f t="shared" si="33"/>
        <v>0</v>
      </c>
      <c r="U37" s="15">
        <f t="shared" si="34"/>
        <v>0</v>
      </c>
      <c r="V37" s="15"/>
      <c r="Y37" s="15">
        <f t="shared" si="22"/>
        <v>35</v>
      </c>
      <c r="Z37" s="15">
        <f t="shared" si="11"/>
        <v>5322723.945955405</v>
      </c>
      <c r="AA37" s="19">
        <f t="shared" si="1"/>
        <v>133068098.64888513</v>
      </c>
      <c r="AB37" s="15">
        <f t="shared" si="12"/>
        <v>19671705.793645024</v>
      </c>
      <c r="AC37" s="15">
        <f t="shared" si="13"/>
        <v>33722924.217677183</v>
      </c>
      <c r="AD37" s="15">
        <f t="shared" si="35"/>
        <v>7985138.8157563889</v>
      </c>
      <c r="AE37" s="15">
        <f t="shared" si="26"/>
        <v>279479858.55147362</v>
      </c>
      <c r="AF37" s="15">
        <f t="shared" si="23"/>
        <v>299151564.34511864</v>
      </c>
      <c r="AG37" s="16">
        <f t="shared" si="16"/>
        <v>2.2481088058112491</v>
      </c>
      <c r="AH37" s="17">
        <f t="shared" si="17"/>
        <v>1.198108805811249</v>
      </c>
      <c r="AI37" s="15">
        <f t="shared" si="36"/>
        <v>0</v>
      </c>
      <c r="AJ37" s="15">
        <f t="shared" si="37"/>
        <v>0</v>
      </c>
      <c r="AK37" s="15"/>
    </row>
    <row r="38" spans="1:37">
      <c r="A38" s="104" t="s">
        <v>71</v>
      </c>
      <c r="B38" s="104"/>
      <c r="C38" s="104"/>
      <c r="D38" s="106"/>
      <c r="E38" s="14"/>
      <c r="F38" s="14"/>
      <c r="G38" s="14"/>
      <c r="H38" s="14"/>
      <c r="J38" s="15">
        <f t="shared" si="25"/>
        <v>36</v>
      </c>
      <c r="K38" s="15">
        <f t="shared" si="28"/>
        <v>5748541.8616318377</v>
      </c>
      <c r="L38" s="19">
        <f t="shared" si="27"/>
        <v>143713546.54079595</v>
      </c>
      <c r="M38" s="15">
        <f t="shared" si="29"/>
        <v>21638876.373009529</v>
      </c>
      <c r="N38" s="15">
        <f t="shared" si="30"/>
        <v>37095216.639444903</v>
      </c>
      <c r="O38" s="15">
        <f t="shared" si="31"/>
        <v>9239508.6973320283</v>
      </c>
      <c r="P38" s="15">
        <f t="shared" si="32"/>
        <v>341203298.12132341</v>
      </c>
      <c r="Q38" s="15">
        <f t="shared" si="21"/>
        <v>362842174.49433291</v>
      </c>
      <c r="R38" s="16">
        <f t="shared" si="7"/>
        <v>2.5247597267480484</v>
      </c>
      <c r="S38" s="17">
        <f t="shared" si="8"/>
        <v>1.4747597267480483</v>
      </c>
      <c r="T38" s="15">
        <f t="shared" si="33"/>
        <v>0</v>
      </c>
      <c r="U38" s="15">
        <f t="shared" si="34"/>
        <v>0</v>
      </c>
      <c r="V38" s="15"/>
      <c r="Y38" s="15">
        <f t="shared" si="22"/>
        <v>36</v>
      </c>
      <c r="Z38" s="15">
        <f t="shared" si="11"/>
        <v>5748541.8616318377</v>
      </c>
      <c r="AA38" s="19">
        <f t="shared" si="1"/>
        <v>143713546.54079595</v>
      </c>
      <c r="AB38" s="15">
        <f t="shared" si="12"/>
        <v>21638876.373009529</v>
      </c>
      <c r="AC38" s="15">
        <f t="shared" si="13"/>
        <v>37095216.639444903</v>
      </c>
      <c r="AD38" s="15">
        <f t="shared" si="35"/>
        <v>8783652.6973320283</v>
      </c>
      <c r="AE38" s="15">
        <f t="shared" si="26"/>
        <v>316211497.103953</v>
      </c>
      <c r="AF38" s="15">
        <f t="shared" si="23"/>
        <v>337850373.47696251</v>
      </c>
      <c r="AG38" s="16">
        <f t="shared" si="16"/>
        <v>2.3508596204676984</v>
      </c>
      <c r="AH38" s="17">
        <f t="shared" si="17"/>
        <v>1.3008596204676983</v>
      </c>
      <c r="AI38" s="15">
        <f t="shared" si="36"/>
        <v>0</v>
      </c>
      <c r="AJ38" s="15">
        <f t="shared" si="37"/>
        <v>0</v>
      </c>
      <c r="AK38" s="15"/>
    </row>
    <row r="39" spans="1:37">
      <c r="A39" s="104" t="s">
        <v>83</v>
      </c>
      <c r="B39" s="104"/>
      <c r="C39" s="106"/>
      <c r="D39" s="104"/>
      <c r="E39" s="21"/>
      <c r="J39" s="15">
        <f t="shared" si="25"/>
        <v>37</v>
      </c>
      <c r="K39" s="15">
        <f t="shared" si="28"/>
        <v>6208425.2105623847</v>
      </c>
      <c r="L39" s="19">
        <f t="shared" si="27"/>
        <v>155210630.2640596</v>
      </c>
      <c r="M39" s="15">
        <f t="shared" si="29"/>
        <v>23802764.010310482</v>
      </c>
      <c r="N39" s="15">
        <f t="shared" si="30"/>
        <v>40804738.303389393</v>
      </c>
      <c r="O39" s="15">
        <f t="shared" si="31"/>
        <v>10117873.967065232</v>
      </c>
      <c r="P39" s="15">
        <f t="shared" si="32"/>
        <v>385441501.90052098</v>
      </c>
      <c r="Q39" s="15">
        <f t="shared" si="21"/>
        <v>409244265.91083145</v>
      </c>
      <c r="R39" s="16">
        <f t="shared" si="7"/>
        <v>2.6367025584174537</v>
      </c>
      <c r="S39" s="17">
        <f t="shared" si="8"/>
        <v>1.5867025584174537</v>
      </c>
      <c r="T39" s="15">
        <f t="shared" si="33"/>
        <v>0</v>
      </c>
      <c r="U39" s="15">
        <f t="shared" si="34"/>
        <v>0</v>
      </c>
      <c r="V39" s="15"/>
      <c r="Y39" s="15">
        <f t="shared" si="22"/>
        <v>37</v>
      </c>
      <c r="Z39" s="15">
        <f t="shared" si="11"/>
        <v>6208425.2105623847</v>
      </c>
      <c r="AA39" s="19">
        <f t="shared" si="1"/>
        <v>155210630.2640596</v>
      </c>
      <c r="AB39" s="15">
        <f t="shared" si="12"/>
        <v>23802764.010310482</v>
      </c>
      <c r="AC39" s="15">
        <f t="shared" si="13"/>
        <v>40804738.303389393</v>
      </c>
      <c r="AD39" s="15">
        <f t="shared" si="35"/>
        <v>9662017.9670652319</v>
      </c>
      <c r="AE39" s="15">
        <f t="shared" si="26"/>
        <v>357494664.78141356</v>
      </c>
      <c r="AF39" s="15">
        <f t="shared" si="23"/>
        <v>381297428.79172403</v>
      </c>
      <c r="AG39" s="16">
        <f t="shared" si="16"/>
        <v>2.456645064471572</v>
      </c>
      <c r="AH39" s="17">
        <f t="shared" si="17"/>
        <v>1.406645064471572</v>
      </c>
      <c r="AI39" s="15">
        <f t="shared" si="36"/>
        <v>0</v>
      </c>
      <c r="AJ39" s="15">
        <f t="shared" si="37"/>
        <v>0</v>
      </c>
      <c r="AK39" s="15"/>
    </row>
    <row r="40" spans="1:37">
      <c r="C40" s="21"/>
      <c r="D40" s="21"/>
      <c r="E40" s="21"/>
      <c r="J40" s="15">
        <f t="shared" si="25"/>
        <v>38</v>
      </c>
      <c r="K40" s="15">
        <f t="shared" si="28"/>
        <v>6705099.2274073763</v>
      </c>
      <c r="L40" s="19">
        <f t="shared" si="27"/>
        <v>167627480.68518442</v>
      </c>
      <c r="M40" s="15">
        <f t="shared" si="29"/>
        <v>26183040.411341533</v>
      </c>
      <c r="N40" s="15">
        <f t="shared" si="30"/>
        <v>44885212.133728333</v>
      </c>
      <c r="O40" s="15">
        <f t="shared" si="31"/>
        <v>11084075.763771754</v>
      </c>
      <c r="P40" s="15">
        <f t="shared" si="32"/>
        <v>435069727.8543449</v>
      </c>
      <c r="Q40" s="15">
        <f t="shared" si="21"/>
        <v>461252768.26568645</v>
      </c>
      <c r="R40" s="16">
        <f t="shared" si="7"/>
        <v>2.7516536452155473</v>
      </c>
      <c r="S40" s="17">
        <f t="shared" si="8"/>
        <v>1.7016536452155473</v>
      </c>
      <c r="T40" s="15">
        <f t="shared" si="33"/>
        <v>0</v>
      </c>
      <c r="U40" s="15">
        <f t="shared" si="34"/>
        <v>0</v>
      </c>
      <c r="V40" s="15"/>
      <c r="Y40" s="15">
        <f t="shared" si="22"/>
        <v>38</v>
      </c>
      <c r="Z40" s="15">
        <f t="shared" si="11"/>
        <v>6705099.2274073763</v>
      </c>
      <c r="AA40" s="19">
        <f t="shared" si="1"/>
        <v>167627480.68518442</v>
      </c>
      <c r="AB40" s="15">
        <f t="shared" si="12"/>
        <v>26183040.411341533</v>
      </c>
      <c r="AC40" s="15">
        <f t="shared" si="13"/>
        <v>44885212.133728333</v>
      </c>
      <c r="AD40" s="15">
        <f t="shared" si="35"/>
        <v>10628219.763771754</v>
      </c>
      <c r="AE40" s="15">
        <f t="shared" si="26"/>
        <v>403872351.02332669</v>
      </c>
      <c r="AF40" s="15">
        <f t="shared" si="23"/>
        <v>430055391.43466824</v>
      </c>
      <c r="AG40" s="16">
        <f t="shared" si="16"/>
        <v>2.5655422945975124</v>
      </c>
      <c r="AH40" s="17">
        <f t="shared" si="17"/>
        <v>1.5155422945975123</v>
      </c>
      <c r="AI40" s="15">
        <f t="shared" si="36"/>
        <v>0</v>
      </c>
      <c r="AJ40" s="15">
        <f t="shared" si="37"/>
        <v>0</v>
      </c>
      <c r="AK40" s="15"/>
    </row>
    <row r="41" spans="1:37">
      <c r="C41" s="21"/>
      <c r="D41" s="21"/>
      <c r="E41" s="21"/>
      <c r="J41" s="15">
        <f t="shared" si="25"/>
        <v>39</v>
      </c>
      <c r="K41" s="15">
        <f t="shared" si="28"/>
        <v>7241507.1655999664</v>
      </c>
      <c r="L41" s="19">
        <f t="shared" si="27"/>
        <v>181037679.13999915</v>
      </c>
      <c r="M41" s="15">
        <f t="shared" si="29"/>
        <v>28801344.452475689</v>
      </c>
      <c r="N41" s="15">
        <f t="shared" si="30"/>
        <v>49373733.347101167</v>
      </c>
      <c r="O41" s="15">
        <f t="shared" si="31"/>
        <v>12146897.74014893</v>
      </c>
      <c r="P41" s="15">
        <f t="shared" si="32"/>
        <v>490723598.37992835</v>
      </c>
      <c r="Q41" s="15">
        <f t="shared" si="21"/>
        <v>519524942.83240402</v>
      </c>
      <c r="R41" s="16">
        <f t="shared" si="7"/>
        <v>2.8697061589628952</v>
      </c>
      <c r="S41" s="17">
        <f t="shared" si="8"/>
        <v>1.8197061589628951</v>
      </c>
      <c r="T41" s="15">
        <f t="shared" si="33"/>
        <v>0</v>
      </c>
      <c r="U41" s="15">
        <f t="shared" si="34"/>
        <v>0</v>
      </c>
      <c r="V41" s="15"/>
      <c r="Y41" s="15">
        <f t="shared" si="22"/>
        <v>39</v>
      </c>
      <c r="Z41" s="15">
        <f t="shared" si="11"/>
        <v>7241507.1655999664</v>
      </c>
      <c r="AA41" s="19">
        <f t="shared" si="1"/>
        <v>181037679.13999915</v>
      </c>
      <c r="AB41" s="15">
        <f t="shared" si="12"/>
        <v>28801344.452475689</v>
      </c>
      <c r="AC41" s="15">
        <f t="shared" si="13"/>
        <v>49373733.347101167</v>
      </c>
      <c r="AD41" s="15">
        <f t="shared" si="35"/>
        <v>11691041.74014893</v>
      </c>
      <c r="AE41" s="15">
        <f t="shared" si="26"/>
        <v>455950627.86580831</v>
      </c>
      <c r="AF41" s="15">
        <f t="shared" si="23"/>
        <v>484751972.31828398</v>
      </c>
      <c r="AG41" s="16">
        <f t="shared" si="16"/>
        <v>2.677630284596269</v>
      </c>
      <c r="AH41" s="17">
        <f t="shared" si="17"/>
        <v>1.6276302845962689</v>
      </c>
      <c r="AI41" s="15">
        <f t="shared" si="36"/>
        <v>0</v>
      </c>
      <c r="AJ41" s="15">
        <f t="shared" si="37"/>
        <v>0</v>
      </c>
      <c r="AK41" s="15"/>
    </row>
    <row r="42" spans="1:37">
      <c r="B42" s="36"/>
      <c r="C42" s="21"/>
      <c r="D42" s="21"/>
      <c r="E42" s="21"/>
      <c r="J42" s="15">
        <f t="shared" si="25"/>
        <v>40</v>
      </c>
      <c r="K42" s="15">
        <f t="shared" si="28"/>
        <v>7820827.7388479644</v>
      </c>
      <c r="L42" s="19">
        <f t="shared" si="27"/>
        <v>195520693.47119913</v>
      </c>
      <c r="M42" s="15">
        <f t="shared" si="29"/>
        <v>31681478.897723261</v>
      </c>
      <c r="N42" s="15">
        <f t="shared" si="30"/>
        <v>54311106.681811288</v>
      </c>
      <c r="O42" s="15">
        <f t="shared" si="31"/>
        <v>13316001.914163824</v>
      </c>
      <c r="P42" s="15">
        <f t="shared" si="32"/>
        <v>553111960.13208508</v>
      </c>
      <c r="Q42" s="15">
        <f t="shared" si="21"/>
        <v>584793439.0298084</v>
      </c>
      <c r="R42" s="16">
        <f t="shared" si="7"/>
        <v>2.9909541984922967</v>
      </c>
      <c r="S42" s="17">
        <f t="shared" si="8"/>
        <v>1.9409541984922967</v>
      </c>
      <c r="T42" s="15">
        <f t="shared" si="33"/>
        <v>0</v>
      </c>
      <c r="U42" s="15">
        <f t="shared" si="34"/>
        <v>0</v>
      </c>
      <c r="V42" s="15"/>
      <c r="Y42" s="15">
        <f t="shared" si="22"/>
        <v>40</v>
      </c>
      <c r="Z42" s="15">
        <f t="shared" si="11"/>
        <v>7820827.7388479644</v>
      </c>
      <c r="AA42" s="19">
        <f t="shared" si="1"/>
        <v>195520693.47119913</v>
      </c>
      <c r="AB42" s="15">
        <f t="shared" si="12"/>
        <v>31681478.897723261</v>
      </c>
      <c r="AC42" s="15">
        <f t="shared" si="13"/>
        <v>54311106.681811288</v>
      </c>
      <c r="AD42" s="15">
        <f t="shared" si="35"/>
        <v>12860145.914163824</v>
      </c>
      <c r="AE42" s="15">
        <f t="shared" si="26"/>
        <v>514405836.566553</v>
      </c>
      <c r="AF42" s="15">
        <f t="shared" si="23"/>
        <v>546087315.46427631</v>
      </c>
      <c r="AG42" s="16">
        <f t="shared" si="16"/>
        <v>2.7929898660303025</v>
      </c>
      <c r="AH42" s="17">
        <f t="shared" si="17"/>
        <v>1.7429898660303025</v>
      </c>
      <c r="AI42" s="15">
        <f t="shared" si="36"/>
        <v>0</v>
      </c>
      <c r="AJ42" s="15">
        <f t="shared" si="37"/>
        <v>0</v>
      </c>
      <c r="AK42" s="15"/>
    </row>
    <row r="43" spans="1:37">
      <c r="A43" s="21"/>
      <c r="B43" s="21"/>
      <c r="C43" s="21"/>
      <c r="D43" s="21"/>
      <c r="E43" s="14"/>
      <c r="F43" s="14"/>
      <c r="G43" s="14"/>
      <c r="H43" s="14"/>
      <c r="J43" s="15">
        <f t="shared" si="25"/>
        <v>41</v>
      </c>
      <c r="K43" s="15">
        <f t="shared" si="28"/>
        <v>8446493.9579558019</v>
      </c>
      <c r="L43" s="19">
        <f t="shared" si="27"/>
        <v>211162348.94889504</v>
      </c>
      <c r="M43" s="15">
        <f t="shared" si="29"/>
        <v>34849626.787495591</v>
      </c>
      <c r="N43" s="15">
        <f t="shared" si="30"/>
        <v>59742217.349992424</v>
      </c>
      <c r="O43" s="15">
        <f t="shared" si="31"/>
        <v>14602016.505580207</v>
      </c>
      <c r="P43" s="15">
        <f t="shared" si="32"/>
        <v>623025172.65087378</v>
      </c>
      <c r="Q43" s="15">
        <f t="shared" si="21"/>
        <v>657874799.43836939</v>
      </c>
      <c r="R43" s="16">
        <f t="shared" si="7"/>
        <v>3.1154929025608942</v>
      </c>
      <c r="S43" s="17">
        <f t="shared" si="8"/>
        <v>2.0654929025608944</v>
      </c>
      <c r="T43" s="15">
        <f t="shared" si="33"/>
        <v>0</v>
      </c>
      <c r="U43" s="15">
        <f t="shared" si="34"/>
        <v>0</v>
      </c>
      <c r="V43" s="15"/>
      <c r="Y43" s="15">
        <f t="shared" si="22"/>
        <v>41</v>
      </c>
      <c r="Z43" s="15">
        <f t="shared" si="11"/>
        <v>8446493.9579558019</v>
      </c>
      <c r="AA43" s="19">
        <f t="shared" si="1"/>
        <v>211162348.94889504</v>
      </c>
      <c r="AB43" s="15">
        <f t="shared" si="12"/>
        <v>34849626.787495591</v>
      </c>
      <c r="AC43" s="15">
        <f t="shared" si="13"/>
        <v>59742217.349992424</v>
      </c>
      <c r="AD43" s="15">
        <f t="shared" si="35"/>
        <v>14146160.505580207</v>
      </c>
      <c r="AE43" s="15">
        <f t="shared" si="26"/>
        <v>579992580.7287885</v>
      </c>
      <c r="AF43" s="15">
        <f t="shared" si="23"/>
        <v>614842207.51628411</v>
      </c>
      <c r="AG43" s="16">
        <f t="shared" si="16"/>
        <v>2.9117037699987254</v>
      </c>
      <c r="AH43" s="17">
        <f t="shared" si="17"/>
        <v>1.8617037699987253</v>
      </c>
      <c r="AI43" s="15">
        <f t="shared" si="36"/>
        <v>0</v>
      </c>
      <c r="AJ43" s="15">
        <f t="shared" si="37"/>
        <v>0</v>
      </c>
      <c r="AK43" s="15"/>
    </row>
    <row r="44" spans="1:37">
      <c r="A44" s="21"/>
      <c r="B44" s="21"/>
      <c r="C44" s="21"/>
      <c r="D44" s="21"/>
      <c r="E44" s="14"/>
      <c r="F44" s="14"/>
      <c r="G44" s="14"/>
      <c r="H44" s="14"/>
      <c r="J44" s="15">
        <f t="shared" si="25"/>
        <v>42</v>
      </c>
      <c r="K44" s="15">
        <f t="shared" si="28"/>
        <v>9122213.4745922666</v>
      </c>
      <c r="L44" s="19">
        <f t="shared" si="27"/>
        <v>228055336.86480665</v>
      </c>
      <c r="M44" s="15">
        <f t="shared" si="29"/>
        <v>38334589.466245152</v>
      </c>
      <c r="N44" s="15">
        <f t="shared" si="30"/>
        <v>65716439.084991671</v>
      </c>
      <c r="O44" s="15">
        <f t="shared" si="31"/>
        <v>16016632.55613823</v>
      </c>
      <c r="P44" s="15">
        <f t="shared" si="32"/>
        <v>701344322.47209954</v>
      </c>
      <c r="Q44" s="15">
        <f t="shared" si="21"/>
        <v>739678911.93834472</v>
      </c>
      <c r="R44" s="16">
        <f t="shared" si="7"/>
        <v>3.2434185584388815</v>
      </c>
      <c r="S44" s="17">
        <f t="shared" si="8"/>
        <v>2.1934185584388812</v>
      </c>
      <c r="T44" s="15">
        <f t="shared" si="33"/>
        <v>0</v>
      </c>
      <c r="U44" s="15">
        <f t="shared" si="34"/>
        <v>0</v>
      </c>
      <c r="V44" s="15"/>
      <c r="Y44" s="15">
        <f t="shared" si="22"/>
        <v>42</v>
      </c>
      <c r="Z44" s="15">
        <f t="shared" si="11"/>
        <v>9122213.4745922666</v>
      </c>
      <c r="AA44" s="19">
        <f t="shared" si="1"/>
        <v>228055336.86480665</v>
      </c>
      <c r="AB44" s="15">
        <f t="shared" si="12"/>
        <v>38334589.466245152</v>
      </c>
      <c r="AC44" s="15">
        <f t="shared" si="13"/>
        <v>65716439.084991671</v>
      </c>
      <c r="AD44" s="15">
        <f t="shared" si="35"/>
        <v>15560776.55613823</v>
      </c>
      <c r="AE44" s="15">
        <f t="shared" si="26"/>
        <v>653552615.35780573</v>
      </c>
      <c r="AF44" s="15">
        <f t="shared" si="23"/>
        <v>691887204.8240509</v>
      </c>
      <c r="AG44" s="16">
        <f t="shared" si="16"/>
        <v>3.0338566697704961</v>
      </c>
      <c r="AH44" s="17">
        <f t="shared" si="17"/>
        <v>1.983856669770496</v>
      </c>
      <c r="AI44" s="15">
        <f t="shared" si="36"/>
        <v>0</v>
      </c>
      <c r="AJ44" s="15">
        <f t="shared" si="37"/>
        <v>0</v>
      </c>
      <c r="AK44" s="15"/>
    </row>
    <row r="45" spans="1:37">
      <c r="B45" s="21"/>
      <c r="C45" s="21"/>
      <c r="D45" s="21"/>
      <c r="E45" s="21"/>
      <c r="J45" s="15">
        <f t="shared" si="25"/>
        <v>43</v>
      </c>
      <c r="K45" s="15">
        <f t="shared" si="28"/>
        <v>9851990.5525596477</v>
      </c>
      <c r="L45" s="19">
        <f t="shared" si="27"/>
        <v>246299763.81399119</v>
      </c>
      <c r="M45" s="15">
        <f t="shared" si="29"/>
        <v>42168048.412869669</v>
      </c>
      <c r="N45" s="15">
        <f t="shared" si="30"/>
        <v>72288082.993490845</v>
      </c>
      <c r="O45" s="15">
        <f t="shared" si="31"/>
        <v>17572710.211752053</v>
      </c>
      <c r="P45" s="15">
        <f t="shared" si="32"/>
        <v>789051464.93106163</v>
      </c>
      <c r="Q45" s="15">
        <f t="shared" si="21"/>
        <v>831219513.34393132</v>
      </c>
      <c r="R45" s="16">
        <f t="shared" si="7"/>
        <v>3.3748287065824361</v>
      </c>
      <c r="S45" s="17">
        <f t="shared" si="8"/>
        <v>2.3248287065824362</v>
      </c>
      <c r="T45" s="15">
        <f t="shared" si="33"/>
        <v>0</v>
      </c>
      <c r="U45" s="15">
        <f t="shared" si="34"/>
        <v>0</v>
      </c>
      <c r="V45" s="15"/>
      <c r="Y45" s="15">
        <f t="shared" si="22"/>
        <v>43</v>
      </c>
      <c r="Z45" s="15">
        <f t="shared" si="11"/>
        <v>9851990.5525596477</v>
      </c>
      <c r="AA45" s="19">
        <f t="shared" si="1"/>
        <v>246299763.81399119</v>
      </c>
      <c r="AB45" s="15">
        <f t="shared" si="12"/>
        <v>42168048.412869669</v>
      </c>
      <c r="AC45" s="15">
        <f t="shared" si="13"/>
        <v>72288082.993490845</v>
      </c>
      <c r="AD45" s="15">
        <f t="shared" si="35"/>
        <v>17116854.211752053</v>
      </c>
      <c r="AE45" s="15">
        <f t="shared" si="26"/>
        <v>736024731.10533845</v>
      </c>
      <c r="AF45" s="15">
        <f t="shared" si="23"/>
        <v>778192779.51820815</v>
      </c>
      <c r="AG45" s="16">
        <f t="shared" si="16"/>
        <v>3.1595352243451988</v>
      </c>
      <c r="AH45" s="17">
        <f t="shared" si="17"/>
        <v>2.1095352243451986</v>
      </c>
      <c r="AI45" s="15">
        <f t="shared" si="36"/>
        <v>0</v>
      </c>
      <c r="AJ45" s="15">
        <f t="shared" si="37"/>
        <v>0</v>
      </c>
      <c r="AK45" s="15"/>
    </row>
    <row r="46" spans="1:37">
      <c r="B46" s="21"/>
      <c r="C46" s="21"/>
      <c r="D46" s="21"/>
      <c r="E46" s="21"/>
      <c r="J46" s="15">
        <f t="shared" ref="J46:J69" si="38">J45+1</f>
        <v>44</v>
      </c>
      <c r="K46" s="15">
        <f t="shared" si="28"/>
        <v>10640149.79676442</v>
      </c>
      <c r="L46" s="19">
        <f t="shared" si="27"/>
        <v>266003744.91911051</v>
      </c>
      <c r="M46" s="15">
        <f t="shared" si="29"/>
        <v>46384853.254156642</v>
      </c>
      <c r="N46" s="15">
        <f t="shared" si="30"/>
        <v>79516891.292839929</v>
      </c>
      <c r="O46" s="15">
        <f t="shared" si="31"/>
        <v>19284395.632927261</v>
      </c>
      <c r="P46" s="15">
        <f t="shared" si="32"/>
        <v>887241007.05709517</v>
      </c>
      <c r="Q46" s="15">
        <f t="shared" si="21"/>
        <v>933625860.31125176</v>
      </c>
      <c r="R46" s="16">
        <f t="shared" si="7"/>
        <v>3.5098222417701659</v>
      </c>
      <c r="S46" s="17">
        <f t="shared" si="8"/>
        <v>2.4598222417701656</v>
      </c>
      <c r="T46" s="15">
        <f t="shared" si="33"/>
        <v>0</v>
      </c>
      <c r="U46" s="15">
        <f t="shared" si="34"/>
        <v>0</v>
      </c>
      <c r="V46" s="15"/>
      <c r="Y46" s="15">
        <f t="shared" si="22"/>
        <v>44</v>
      </c>
      <c r="Z46" s="15">
        <f t="shared" si="11"/>
        <v>10640149.79676442</v>
      </c>
      <c r="AA46" s="19">
        <f t="shared" si="1"/>
        <v>266003744.91911051</v>
      </c>
      <c r="AB46" s="15">
        <f t="shared" si="12"/>
        <v>46384853.254156642</v>
      </c>
      <c r="AC46" s="15">
        <f t="shared" si="13"/>
        <v>79516891.292839929</v>
      </c>
      <c r="AD46" s="15">
        <f t="shared" si="35"/>
        <v>18828539.632927261</v>
      </c>
      <c r="AE46" s="15">
        <f t="shared" si="26"/>
        <v>828455743.84879971</v>
      </c>
      <c r="AF46" s="15">
        <f t="shared" si="23"/>
        <v>874840597.1029563</v>
      </c>
      <c r="AG46" s="16">
        <f t="shared" si="16"/>
        <v>3.288828122961156</v>
      </c>
      <c r="AH46" s="17">
        <f t="shared" si="17"/>
        <v>2.2388281229611557</v>
      </c>
      <c r="AI46" s="15">
        <f t="shared" si="36"/>
        <v>0</v>
      </c>
      <c r="AJ46" s="15">
        <f t="shared" si="37"/>
        <v>0</v>
      </c>
      <c r="AK46" s="15"/>
    </row>
    <row r="47" spans="1:37">
      <c r="B47" s="21"/>
      <c r="C47" s="21"/>
      <c r="D47" s="21"/>
      <c r="E47" s="21"/>
      <c r="J47" s="15">
        <f t="shared" si="38"/>
        <v>45</v>
      </c>
      <c r="K47" s="15">
        <f t="shared" si="28"/>
        <v>11491361.780505575</v>
      </c>
      <c r="L47" s="19">
        <f t="shared" si="27"/>
        <v>287284044.5126394</v>
      </c>
      <c r="M47" s="15">
        <f t="shared" si="29"/>
        <v>51023338.579572313</v>
      </c>
      <c r="N47" s="15">
        <f t="shared" si="30"/>
        <v>87468580.422123924</v>
      </c>
      <c r="O47" s="15">
        <f t="shared" si="31"/>
        <v>21167249.596219987</v>
      </c>
      <c r="P47" s="15">
        <f t="shared" si="32"/>
        <v>997132357.35902476</v>
      </c>
      <c r="Q47" s="15">
        <f t="shared" si="21"/>
        <v>1048155695.9385971</v>
      </c>
      <c r="R47" s="16">
        <f t="shared" si="7"/>
        <v>3.6484995110561464</v>
      </c>
      <c r="S47" s="17">
        <f t="shared" si="8"/>
        <v>2.5984995110561462</v>
      </c>
      <c r="T47" s="15">
        <f t="shared" si="33"/>
        <v>0</v>
      </c>
      <c r="U47" s="15">
        <f t="shared" si="34"/>
        <v>0</v>
      </c>
      <c r="V47" s="15"/>
      <c r="Y47" s="15">
        <f t="shared" si="22"/>
        <v>45</v>
      </c>
      <c r="Z47" s="15">
        <f t="shared" si="11"/>
        <v>11491361.780505575</v>
      </c>
      <c r="AA47" s="19">
        <f t="shared" si="1"/>
        <v>287284044.5126394</v>
      </c>
      <c r="AB47" s="15">
        <f t="shared" si="12"/>
        <v>51023338.579572313</v>
      </c>
      <c r="AC47" s="15">
        <f t="shared" si="13"/>
        <v>87468580.422123924</v>
      </c>
      <c r="AD47" s="15">
        <f t="shared" si="35"/>
        <v>20711393.596219987</v>
      </c>
      <c r="AE47" s="15">
        <f t="shared" si="26"/>
        <v>932012711.82989979</v>
      </c>
      <c r="AF47" s="15">
        <f t="shared" si="23"/>
        <v>983036050.40947211</v>
      </c>
      <c r="AG47" s="16">
        <f t="shared" si="16"/>
        <v>3.4218261305710009</v>
      </c>
      <c r="AH47" s="17">
        <f t="shared" si="17"/>
        <v>2.3718261305710007</v>
      </c>
      <c r="AI47" s="15">
        <f t="shared" si="36"/>
        <v>0</v>
      </c>
      <c r="AJ47" s="15">
        <f t="shared" si="37"/>
        <v>0</v>
      </c>
      <c r="AK47" s="15"/>
    </row>
    <row r="48" spans="1:37">
      <c r="B48" s="21"/>
      <c r="C48" s="21"/>
      <c r="D48" s="21"/>
      <c r="E48" s="21"/>
      <c r="J48" s="15">
        <f t="shared" si="38"/>
        <v>46</v>
      </c>
      <c r="K48" s="15">
        <f t="shared" si="28"/>
        <v>12410670.722946022</v>
      </c>
      <c r="L48" s="19">
        <f t="shared" si="27"/>
        <v>310266768.07365054</v>
      </c>
      <c r="M48" s="15">
        <f t="shared" si="29"/>
        <v>56125672.437529549</v>
      </c>
      <c r="N48" s="15">
        <f t="shared" si="30"/>
        <v>96215438.464336321</v>
      </c>
      <c r="O48" s="15">
        <f t="shared" si="31"/>
        <v>23238388.955841985</v>
      </c>
      <c r="P48" s="15">
        <f t="shared" si="32"/>
        <v>1120083982.0507693</v>
      </c>
      <c r="Q48" s="15">
        <f t="shared" si="21"/>
        <v>1176209654.4882989</v>
      </c>
      <c r="R48" s="16">
        <f t="shared" si="7"/>
        <v>3.7909624088683982</v>
      </c>
      <c r="S48" s="17">
        <f t="shared" si="8"/>
        <v>2.7409624088683984</v>
      </c>
      <c r="T48" s="15">
        <f t="shared" si="33"/>
        <v>0</v>
      </c>
      <c r="U48" s="15">
        <f t="shared" si="34"/>
        <v>0</v>
      </c>
      <c r="V48" s="15"/>
      <c r="Y48" s="15">
        <f t="shared" si="22"/>
        <v>46</v>
      </c>
      <c r="Z48" s="15">
        <f t="shared" si="11"/>
        <v>12410670.722946022</v>
      </c>
      <c r="AA48" s="19">
        <f t="shared" si="1"/>
        <v>310266768.07365054</v>
      </c>
      <c r="AB48" s="15">
        <f t="shared" si="12"/>
        <v>56125672.437529549</v>
      </c>
      <c r="AC48" s="15">
        <f t="shared" si="13"/>
        <v>96215438.464336321</v>
      </c>
      <c r="AD48" s="15">
        <f t="shared" si="35"/>
        <v>22782532.955841985</v>
      </c>
      <c r="AE48" s="15">
        <f t="shared" si="26"/>
        <v>1047996515.9687319</v>
      </c>
      <c r="AF48" s="15">
        <f t="shared" si="23"/>
        <v>1104122188.4062614</v>
      </c>
      <c r="AG48" s="16">
        <f t="shared" si="16"/>
        <v>3.5586221343052991</v>
      </c>
      <c r="AH48" s="17">
        <f t="shared" si="17"/>
        <v>2.5086221343052992</v>
      </c>
      <c r="AI48" s="15">
        <f t="shared" si="36"/>
        <v>0</v>
      </c>
      <c r="AJ48" s="15">
        <f t="shared" si="37"/>
        <v>0</v>
      </c>
      <c r="AK48" s="15"/>
    </row>
    <row r="49" spans="1:37">
      <c r="A49" s="21"/>
      <c r="B49" s="21"/>
      <c r="C49" s="21"/>
      <c r="D49" s="21"/>
      <c r="E49" s="21"/>
      <c r="J49" s="15">
        <f t="shared" si="38"/>
        <v>47</v>
      </c>
      <c r="K49" s="15">
        <f t="shared" si="28"/>
        <v>13403524.380781705</v>
      </c>
      <c r="L49" s="19">
        <f t="shared" si="27"/>
        <v>335088109.51954263</v>
      </c>
      <c r="M49" s="15">
        <f t="shared" si="29"/>
        <v>61738239.681282505</v>
      </c>
      <c r="N49" s="15">
        <f t="shared" si="30"/>
        <v>105836982.31076996</v>
      </c>
      <c r="O49" s="15">
        <f t="shared" si="31"/>
        <v>25516642.251426186</v>
      </c>
      <c r="P49" s="15">
        <f t="shared" si="32"/>
        <v>1257609022.5072725</v>
      </c>
      <c r="Q49" s="15">
        <f t="shared" si="21"/>
        <v>1319347262.188555</v>
      </c>
      <c r="R49" s="16">
        <f t="shared" si="7"/>
        <v>3.9373144695592655</v>
      </c>
      <c r="S49" s="17">
        <f t="shared" si="8"/>
        <v>2.8873144695592652</v>
      </c>
      <c r="T49" s="15">
        <f t="shared" si="33"/>
        <v>0</v>
      </c>
      <c r="U49" s="15">
        <f t="shared" si="34"/>
        <v>0</v>
      </c>
      <c r="V49" s="15"/>
      <c r="Y49" s="15">
        <f t="shared" si="22"/>
        <v>47</v>
      </c>
      <c r="Z49" s="15">
        <f t="shared" si="11"/>
        <v>13403524.380781705</v>
      </c>
      <c r="AA49" s="19">
        <f t="shared" si="1"/>
        <v>335088109.51954263</v>
      </c>
      <c r="AB49" s="15">
        <f t="shared" si="12"/>
        <v>61738239.681282505</v>
      </c>
      <c r="AC49" s="15">
        <f t="shared" si="13"/>
        <v>105836982.31076996</v>
      </c>
      <c r="AD49" s="15">
        <f t="shared" si="35"/>
        <v>25060786.251426186</v>
      </c>
      <c r="AE49" s="15">
        <f t="shared" si="26"/>
        <v>1177856953.8170314</v>
      </c>
      <c r="AF49" s="15">
        <f t="shared" si="23"/>
        <v>1239595193.4983139</v>
      </c>
      <c r="AG49" s="16">
        <f t="shared" si="16"/>
        <v>3.6993111909451972</v>
      </c>
      <c r="AH49" s="17">
        <f t="shared" si="17"/>
        <v>2.6493111909451974</v>
      </c>
      <c r="AI49" s="15">
        <f t="shared" si="36"/>
        <v>0</v>
      </c>
      <c r="AJ49" s="15">
        <f t="shared" si="37"/>
        <v>0</v>
      </c>
      <c r="AK49" s="15"/>
    </row>
    <row r="50" spans="1:37">
      <c r="A50" s="21"/>
      <c r="B50" s="21"/>
      <c r="C50" s="21"/>
      <c r="D50" s="21"/>
      <c r="E50" s="21"/>
      <c r="J50" s="15">
        <f t="shared" si="38"/>
        <v>48</v>
      </c>
      <c r="K50" s="15">
        <f t="shared" si="28"/>
        <v>14475806.331244241</v>
      </c>
      <c r="L50" s="19">
        <f t="shared" si="27"/>
        <v>361895158.28110605</v>
      </c>
      <c r="M50" s="15">
        <f t="shared" si="29"/>
        <v>67912063.649410754</v>
      </c>
      <c r="N50" s="15">
        <f t="shared" si="30"/>
        <v>116420680.54184696</v>
      </c>
      <c r="O50" s="15">
        <f t="shared" si="31"/>
        <v>28022720.876568805</v>
      </c>
      <c r="P50" s="15">
        <f t="shared" si="32"/>
        <v>1411392645.6345687</v>
      </c>
      <c r="Q50" s="15">
        <f t="shared" si="21"/>
        <v>1479304709.2839794</v>
      </c>
      <c r="R50" s="16">
        <f t="shared" si="7"/>
        <v>4.0876609576934797</v>
      </c>
      <c r="S50" s="17">
        <f t="shared" si="8"/>
        <v>3.0376609576934799</v>
      </c>
      <c r="T50" s="15">
        <f t="shared" si="33"/>
        <v>0</v>
      </c>
      <c r="U50" s="15">
        <f t="shared" si="34"/>
        <v>0</v>
      </c>
      <c r="V50" s="15"/>
      <c r="Y50" s="15">
        <f t="shared" si="22"/>
        <v>48</v>
      </c>
      <c r="Z50" s="15">
        <f t="shared" si="11"/>
        <v>14475806.331244241</v>
      </c>
      <c r="AA50" s="19">
        <f t="shared" si="1"/>
        <v>361895158.28110605</v>
      </c>
      <c r="AB50" s="15">
        <f t="shared" si="12"/>
        <v>67912063.649410754</v>
      </c>
      <c r="AC50" s="15">
        <f t="shared" si="13"/>
        <v>116420680.54184696</v>
      </c>
      <c r="AD50" s="15">
        <f t="shared" si="35"/>
        <v>27566864.876568805</v>
      </c>
      <c r="AE50" s="15">
        <f t="shared" si="26"/>
        <v>1323209514.0753033</v>
      </c>
      <c r="AF50" s="15">
        <f t="shared" si="23"/>
        <v>1391121577.724714</v>
      </c>
      <c r="AG50" s="16">
        <f t="shared" si="16"/>
        <v>3.843990575425563</v>
      </c>
      <c r="AH50" s="17">
        <f t="shared" si="17"/>
        <v>2.7939905754255632</v>
      </c>
      <c r="AI50" s="15">
        <f t="shared" si="36"/>
        <v>0</v>
      </c>
      <c r="AJ50" s="15">
        <f t="shared" si="37"/>
        <v>0</v>
      </c>
      <c r="AK50" s="15"/>
    </row>
    <row r="51" spans="1:37">
      <c r="A51" s="21"/>
      <c r="B51" s="21"/>
      <c r="C51" s="21"/>
      <c r="D51" s="21"/>
      <c r="E51" s="21"/>
      <c r="J51" s="15">
        <f t="shared" si="38"/>
        <v>49</v>
      </c>
      <c r="K51" s="15">
        <f t="shared" si="28"/>
        <v>15633870.837743782</v>
      </c>
      <c r="L51" s="19">
        <f t="shared" si="27"/>
        <v>390846770.94359452</v>
      </c>
      <c r="M51" s="15">
        <f t="shared" si="29"/>
        <v>74703270.01435183</v>
      </c>
      <c r="N51" s="15">
        <f t="shared" si="30"/>
        <v>128062748.59603167</v>
      </c>
      <c r="O51" s="15">
        <f t="shared" si="31"/>
        <v>30779407.364225689</v>
      </c>
      <c r="P51" s="15">
        <f t="shared" si="32"/>
        <v>1583311317.5622513</v>
      </c>
      <c r="Q51" s="15">
        <f t="shared" si="21"/>
        <v>1658014587.5766032</v>
      </c>
      <c r="R51" s="16">
        <f t="shared" si="7"/>
        <v>4.2421089563405436</v>
      </c>
      <c r="S51" s="17">
        <f t="shared" si="8"/>
        <v>3.1921089563405438</v>
      </c>
      <c r="T51" s="15">
        <f t="shared" si="33"/>
        <v>0</v>
      </c>
      <c r="U51" s="15">
        <f t="shared" si="34"/>
        <v>0</v>
      </c>
      <c r="V51" s="15"/>
      <c r="Y51" s="15">
        <f t="shared" si="22"/>
        <v>49</v>
      </c>
      <c r="Z51" s="15">
        <f t="shared" si="11"/>
        <v>15633870.837743782</v>
      </c>
      <c r="AA51" s="19">
        <f t="shared" si="1"/>
        <v>390846770.94359452</v>
      </c>
      <c r="AB51" s="15">
        <f t="shared" si="12"/>
        <v>74703270.01435183</v>
      </c>
      <c r="AC51" s="15">
        <f t="shared" si="13"/>
        <v>128062748.59603167</v>
      </c>
      <c r="AD51" s="15">
        <f t="shared" si="35"/>
        <v>30323551.364225689</v>
      </c>
      <c r="AE51" s="15">
        <f t="shared" si="26"/>
        <v>1485854016.8470595</v>
      </c>
      <c r="AF51" s="15">
        <f t="shared" si="23"/>
        <v>1560557286.8614113</v>
      </c>
      <c r="AG51" s="16">
        <f t="shared" si="16"/>
        <v>3.992759830390475</v>
      </c>
      <c r="AH51" s="17">
        <f t="shared" si="17"/>
        <v>2.9427598303904752</v>
      </c>
      <c r="AI51" s="15">
        <f t="shared" si="36"/>
        <v>0</v>
      </c>
      <c r="AJ51" s="15">
        <f t="shared" si="37"/>
        <v>0</v>
      </c>
      <c r="AK51" s="15"/>
    </row>
    <row r="52" spans="1:37">
      <c r="A52" s="21"/>
      <c r="B52" s="21"/>
      <c r="J52" s="15">
        <f t="shared" si="38"/>
        <v>50</v>
      </c>
      <c r="K52" s="15">
        <f t="shared" si="28"/>
        <v>16884580.504763287</v>
      </c>
      <c r="L52" s="19">
        <f t="shared" si="27"/>
        <v>422114512.61908215</v>
      </c>
      <c r="M52" s="15">
        <f t="shared" si="29"/>
        <v>82173597.01578702</v>
      </c>
      <c r="N52" s="15">
        <f t="shared" si="30"/>
        <v>140869023.45563483</v>
      </c>
      <c r="O52" s="15">
        <f t="shared" si="31"/>
        <v>33811762.50064826</v>
      </c>
      <c r="P52" s="15">
        <f t="shared" si="32"/>
        <v>1775454211.8191249</v>
      </c>
      <c r="Q52" s="15">
        <f t="shared" si="21"/>
        <v>1857627808.8349121</v>
      </c>
      <c r="R52" s="16">
        <f t="shared" si="7"/>
        <v>4.4007674536204417</v>
      </c>
      <c r="S52" s="17">
        <f t="shared" si="8"/>
        <v>3.3507674536204419</v>
      </c>
      <c r="T52" s="15">
        <f t="shared" si="33"/>
        <v>0</v>
      </c>
      <c r="U52" s="15">
        <f t="shared" si="34"/>
        <v>0</v>
      </c>
      <c r="V52" s="15"/>
      <c r="Y52" s="15">
        <f t="shared" si="22"/>
        <v>50</v>
      </c>
      <c r="Z52" s="15">
        <f t="shared" si="11"/>
        <v>16884580.504763287</v>
      </c>
      <c r="AA52" s="19">
        <f t="shared" si="1"/>
        <v>422114512.61908215</v>
      </c>
      <c r="AB52" s="15">
        <f t="shared" si="12"/>
        <v>82173597.01578702</v>
      </c>
      <c r="AC52" s="15">
        <f t="shared" si="13"/>
        <v>140869023.45563483</v>
      </c>
      <c r="AD52" s="15">
        <f t="shared" si="35"/>
        <v>33355906.500648256</v>
      </c>
      <c r="AE52" s="15">
        <f t="shared" si="26"/>
        <v>1667795325.0324137</v>
      </c>
      <c r="AF52" s="15">
        <f t="shared" si="23"/>
        <v>1749968922.0482008</v>
      </c>
      <c r="AG52" s="16">
        <f t="shared" si="16"/>
        <v>4.1457208168234194</v>
      </c>
      <c r="AH52" s="17">
        <f t="shared" si="17"/>
        <v>3.0957208168234196</v>
      </c>
      <c r="AI52" s="15">
        <f t="shared" si="36"/>
        <v>0</v>
      </c>
      <c r="AJ52" s="15">
        <f t="shared" si="37"/>
        <v>0</v>
      </c>
      <c r="AK52" s="15"/>
    </row>
    <row r="53" spans="1:37">
      <c r="A53" s="21"/>
      <c r="B53" s="21"/>
      <c r="E53" s="14"/>
      <c r="J53" s="15">
        <f t="shared" si="38"/>
        <v>51</v>
      </c>
      <c r="K53" s="15">
        <f t="shared" si="28"/>
        <v>18235346.945144352</v>
      </c>
      <c r="L53" s="19">
        <f t="shared" si="27"/>
        <v>455883673.62860876</v>
      </c>
      <c r="M53" s="15">
        <f t="shared" si="29"/>
        <v>90390956.717365727</v>
      </c>
      <c r="N53" s="15">
        <f t="shared" si="30"/>
        <v>154955925.80119833</v>
      </c>
      <c r="O53" s="15">
        <f t="shared" si="31"/>
        <v>37147353.150713086</v>
      </c>
      <c r="P53" s="15">
        <f t="shared" si="32"/>
        <v>1990146986.1517506</v>
      </c>
      <c r="Q53" s="15">
        <f t="shared" si="21"/>
        <v>2080537942.8691163</v>
      </c>
      <c r="R53" s="16">
        <f t="shared" si="7"/>
        <v>4.5637474277353745</v>
      </c>
      <c r="S53" s="17">
        <f t="shared" si="8"/>
        <v>3.5137474277353746</v>
      </c>
      <c r="T53" s="15">
        <f t="shared" si="33"/>
        <v>0</v>
      </c>
      <c r="U53" s="15">
        <f t="shared" si="34"/>
        <v>0</v>
      </c>
      <c r="V53" s="15"/>
      <c r="Y53" s="15">
        <f t="shared" si="22"/>
        <v>51</v>
      </c>
      <c r="Z53" s="15">
        <f t="shared" si="11"/>
        <v>18235346.945144352</v>
      </c>
      <c r="AA53" s="19">
        <f t="shared" si="1"/>
        <v>455883673.62860876</v>
      </c>
      <c r="AB53" s="15">
        <f t="shared" si="12"/>
        <v>90390956.717365727</v>
      </c>
      <c r="AC53" s="15">
        <f t="shared" si="13"/>
        <v>154955925.80119833</v>
      </c>
      <c r="AD53" s="15">
        <f t="shared" si="35"/>
        <v>36691497.150713086</v>
      </c>
      <c r="AE53" s="15">
        <f t="shared" si="26"/>
        <v>1871266354.6863685</v>
      </c>
      <c r="AF53" s="15">
        <f t="shared" si="23"/>
        <v>1961657311.4037342</v>
      </c>
      <c r="AG53" s="16">
        <f t="shared" si="16"/>
        <v>4.302977765775009</v>
      </c>
      <c r="AH53" s="17">
        <f t="shared" si="17"/>
        <v>3.2529777657750092</v>
      </c>
      <c r="AI53" s="15">
        <f t="shared" si="36"/>
        <v>0</v>
      </c>
      <c r="AJ53" s="15">
        <f t="shared" si="37"/>
        <v>0</v>
      </c>
      <c r="AK53" s="15"/>
    </row>
    <row r="54" spans="1:37">
      <c r="A54" s="21"/>
      <c r="B54" s="21"/>
      <c r="E54" s="14"/>
      <c r="J54" s="15">
        <f t="shared" si="38"/>
        <v>52</v>
      </c>
      <c r="K54" s="15">
        <f t="shared" si="28"/>
        <v>19694174.700755902</v>
      </c>
      <c r="L54" s="19">
        <f t="shared" si="27"/>
        <v>492354367.51889753</v>
      </c>
      <c r="M54" s="15">
        <f t="shared" si="29"/>
        <v>99430052.38910231</v>
      </c>
      <c r="N54" s="15">
        <f t="shared" si="30"/>
        <v>170451518.38131818</v>
      </c>
      <c r="O54" s="15">
        <f t="shared" si="31"/>
        <v>40816502.865784399</v>
      </c>
      <c r="P54" s="15">
        <f t="shared" si="32"/>
        <v>2229978187.63271</v>
      </c>
      <c r="Q54" s="15">
        <f t="shared" si="21"/>
        <v>2329408240.0218124</v>
      </c>
      <c r="R54" s="16">
        <f t="shared" si="7"/>
        <v>4.7311619307051345</v>
      </c>
      <c r="S54" s="17">
        <f t="shared" si="8"/>
        <v>3.6811619307051346</v>
      </c>
      <c r="T54" s="15">
        <f t="shared" si="33"/>
        <v>0</v>
      </c>
      <c r="U54" s="15">
        <f t="shared" si="34"/>
        <v>0</v>
      </c>
      <c r="V54" s="15"/>
      <c r="Y54" s="15">
        <f t="shared" si="22"/>
        <v>52</v>
      </c>
      <c r="Z54" s="15">
        <f t="shared" si="11"/>
        <v>19694174.700755902</v>
      </c>
      <c r="AA54" s="19">
        <f t="shared" si="1"/>
        <v>492354367.51889753</v>
      </c>
      <c r="AB54" s="15">
        <f t="shared" si="12"/>
        <v>99430052.38910231</v>
      </c>
      <c r="AC54" s="15">
        <f t="shared" si="13"/>
        <v>170451518.38131818</v>
      </c>
      <c r="AD54" s="15">
        <f t="shared" si="35"/>
        <v>40360646.865784399</v>
      </c>
      <c r="AE54" s="15">
        <f t="shared" si="26"/>
        <v>2098753637.0207899</v>
      </c>
      <c r="AF54" s="15">
        <f t="shared" si="23"/>
        <v>2198183689.4098921</v>
      </c>
      <c r="AG54" s="16">
        <f t="shared" si="16"/>
        <v>4.4646373312114909</v>
      </c>
      <c r="AH54" s="17">
        <f t="shared" si="17"/>
        <v>3.414637331211491</v>
      </c>
      <c r="AI54" s="15">
        <f t="shared" si="36"/>
        <v>0</v>
      </c>
      <c r="AJ54" s="15">
        <f t="shared" si="37"/>
        <v>0</v>
      </c>
      <c r="AK54" s="15"/>
    </row>
    <row r="55" spans="1:37">
      <c r="E55" s="14"/>
      <c r="J55" s="15">
        <f t="shared" si="38"/>
        <v>53</v>
      </c>
      <c r="K55" s="15">
        <f t="shared" si="28"/>
        <v>21269708.676816374</v>
      </c>
      <c r="L55" s="19">
        <f t="shared" si="27"/>
        <v>531742716.92040932</v>
      </c>
      <c r="M55" s="15">
        <f t="shared" si="29"/>
        <v>109373057.62801255</v>
      </c>
      <c r="N55" s="15">
        <f t="shared" si="30"/>
        <v>187496670.21945003</v>
      </c>
      <c r="O55" s="15">
        <f t="shared" si="31"/>
        <v>44852567.552362844</v>
      </c>
      <c r="P55" s="15">
        <f t="shared" si="32"/>
        <v>2497828573.9483442</v>
      </c>
      <c r="Q55" s="15">
        <f t="shared" si="21"/>
        <v>2607201631.5763569</v>
      </c>
      <c r="R55" s="16">
        <f t="shared" si="7"/>
        <v>4.9031261710098795</v>
      </c>
      <c r="S55" s="17">
        <f t="shared" si="8"/>
        <v>3.8531261710098796</v>
      </c>
      <c r="T55" s="15">
        <f t="shared" si="33"/>
        <v>0</v>
      </c>
      <c r="U55" s="15">
        <f t="shared" si="34"/>
        <v>0</v>
      </c>
      <c r="V55" s="15"/>
      <c r="Y55" s="15">
        <f t="shared" si="22"/>
        <v>53</v>
      </c>
      <c r="Z55" s="15">
        <f t="shared" si="11"/>
        <v>21269708.676816374</v>
      </c>
      <c r="AA55" s="19">
        <f t="shared" si="1"/>
        <v>531742716.92040932</v>
      </c>
      <c r="AB55" s="15">
        <f t="shared" si="12"/>
        <v>109373057.62801255</v>
      </c>
      <c r="AC55" s="15">
        <f t="shared" si="13"/>
        <v>187496670.21945003</v>
      </c>
      <c r="AD55" s="15">
        <f t="shared" si="35"/>
        <v>44396711.552362844</v>
      </c>
      <c r="AE55" s="15">
        <f t="shared" si="26"/>
        <v>2353025712.2752318</v>
      </c>
      <c r="AF55" s="15">
        <f t="shared" si="23"/>
        <v>2462398769.9032445</v>
      </c>
      <c r="AG55" s="16">
        <f t="shared" si="16"/>
        <v>4.6308086440078382</v>
      </c>
      <c r="AH55" s="17">
        <f t="shared" si="17"/>
        <v>3.5808086440078384</v>
      </c>
      <c r="AI55" s="15">
        <f t="shared" si="36"/>
        <v>0</v>
      </c>
      <c r="AJ55" s="15">
        <f t="shared" si="37"/>
        <v>0</v>
      </c>
      <c r="AK55" s="15"/>
    </row>
    <row r="56" spans="1:37">
      <c r="J56" s="15">
        <f t="shared" si="38"/>
        <v>54</v>
      </c>
      <c r="K56" s="15">
        <f t="shared" si="28"/>
        <v>22971285.370961685</v>
      </c>
      <c r="L56" s="19">
        <f t="shared" si="27"/>
        <v>574282134.27404213</v>
      </c>
      <c r="M56" s="15">
        <f t="shared" si="29"/>
        <v>120310363.39081381</v>
      </c>
      <c r="N56" s="15">
        <f t="shared" si="30"/>
        <v>206246337.24139506</v>
      </c>
      <c r="O56" s="15">
        <f t="shared" si="31"/>
        <v>49292238.707599141</v>
      </c>
      <c r="P56" s="15">
        <f t="shared" si="32"/>
        <v>2796903670.0507779</v>
      </c>
      <c r="Q56" s="15">
        <f t="shared" si="21"/>
        <v>2917214033.4415917</v>
      </c>
      <c r="R56" s="16">
        <f t="shared" si="7"/>
        <v>5.0797575953312251</v>
      </c>
      <c r="S56" s="17">
        <f t="shared" si="8"/>
        <v>4.0297575953312252</v>
      </c>
      <c r="T56" s="15">
        <f t="shared" si="33"/>
        <v>0</v>
      </c>
      <c r="U56" s="15">
        <f t="shared" si="34"/>
        <v>0</v>
      </c>
      <c r="V56" s="15"/>
      <c r="Y56" s="15">
        <f t="shared" si="22"/>
        <v>54</v>
      </c>
      <c r="Z56" s="15">
        <f t="shared" si="11"/>
        <v>22971285.370961685</v>
      </c>
      <c r="AA56" s="19">
        <f t="shared" si="1"/>
        <v>574282134.27404213</v>
      </c>
      <c r="AB56" s="15">
        <f t="shared" si="12"/>
        <v>120310363.39081381</v>
      </c>
      <c r="AC56" s="15">
        <f t="shared" si="13"/>
        <v>206246337.24139506</v>
      </c>
      <c r="AD56" s="15">
        <f t="shared" si="35"/>
        <v>48836382.707599141</v>
      </c>
      <c r="AE56" s="15">
        <f t="shared" si="26"/>
        <v>2637164666.2103543</v>
      </c>
      <c r="AF56" s="15">
        <f t="shared" si="23"/>
        <v>2757475029.6011682</v>
      </c>
      <c r="AG56" s="16">
        <f t="shared" si="16"/>
        <v>4.8016033671096698</v>
      </c>
      <c r="AH56" s="17">
        <f t="shared" si="17"/>
        <v>3.75160336710967</v>
      </c>
      <c r="AI56" s="15">
        <f t="shared" si="36"/>
        <v>0</v>
      </c>
      <c r="AJ56" s="15">
        <f t="shared" si="37"/>
        <v>0</v>
      </c>
      <c r="AK56" s="15"/>
    </row>
    <row r="57" spans="1:37">
      <c r="E57" s="24"/>
      <c r="J57" s="15">
        <f t="shared" si="38"/>
        <v>55</v>
      </c>
      <c r="K57" s="15">
        <f t="shared" si="28"/>
        <v>24808988.200638622</v>
      </c>
      <c r="L57" s="19">
        <f t="shared" si="27"/>
        <v>620224705.01596558</v>
      </c>
      <c r="M57" s="15">
        <f t="shared" si="29"/>
        <v>132341399.7298952</v>
      </c>
      <c r="N57" s="15">
        <f t="shared" si="30"/>
        <v>226870970.96553457</v>
      </c>
      <c r="O57" s="15">
        <f t="shared" si="31"/>
        <v>54175876.978359051</v>
      </c>
      <c r="P57" s="15">
        <f t="shared" si="32"/>
        <v>3130769914.034215</v>
      </c>
      <c r="Q57" s="15">
        <f t="shared" si="21"/>
        <v>3263111313.7641101</v>
      </c>
      <c r="R57" s="16">
        <f t="shared" si="7"/>
        <v>5.2611759695707576</v>
      </c>
      <c r="S57" s="17">
        <f t="shared" si="8"/>
        <v>4.2111759695707578</v>
      </c>
      <c r="T57" s="15">
        <f t="shared" si="33"/>
        <v>0</v>
      </c>
      <c r="U57" s="15">
        <f t="shared" si="34"/>
        <v>0</v>
      </c>
      <c r="V57" s="15"/>
      <c r="Y57" s="15">
        <f t="shared" si="22"/>
        <v>55</v>
      </c>
      <c r="Z57" s="15">
        <f t="shared" si="11"/>
        <v>24808988.200638622</v>
      </c>
      <c r="AA57" s="19">
        <f t="shared" si="1"/>
        <v>620224705.01596558</v>
      </c>
      <c r="AB57" s="15">
        <f t="shared" si="12"/>
        <v>132341399.7298952</v>
      </c>
      <c r="AC57" s="15">
        <f t="shared" si="13"/>
        <v>226870970.96553457</v>
      </c>
      <c r="AD57" s="15">
        <f t="shared" si="35"/>
        <v>53720020.978359051</v>
      </c>
      <c r="AE57" s="15">
        <f t="shared" si="26"/>
        <v>2954601153.8097491</v>
      </c>
      <c r="AF57" s="15">
        <f t="shared" si="23"/>
        <v>3086942553.5396442</v>
      </c>
      <c r="AG57" s="16">
        <f t="shared" si="16"/>
        <v>4.9771357518887953</v>
      </c>
      <c r="AH57" s="17">
        <f t="shared" si="17"/>
        <v>3.9271357518887955</v>
      </c>
      <c r="AI57" s="15">
        <f t="shared" si="36"/>
        <v>0</v>
      </c>
      <c r="AJ57" s="15">
        <f t="shared" si="37"/>
        <v>0</v>
      </c>
      <c r="AK57" s="15"/>
    </row>
    <row r="58" spans="1:37">
      <c r="E58" s="25"/>
      <c r="J58" s="15">
        <f t="shared" si="38"/>
        <v>56</v>
      </c>
      <c r="K58" s="15">
        <f t="shared" si="28"/>
        <v>26793707.256689712</v>
      </c>
      <c r="L58" s="19">
        <f t="shared" si="27"/>
        <v>669842681.41724277</v>
      </c>
      <c r="M58" s="15">
        <f t="shared" si="29"/>
        <v>145575539.70288473</v>
      </c>
      <c r="N58" s="15">
        <f t="shared" si="30"/>
        <v>249558068.06208804</v>
      </c>
      <c r="O58" s="15">
        <f t="shared" si="31"/>
        <v>59547879.076194964</v>
      </c>
      <c r="P58" s="15">
        <f t="shared" si="32"/>
        <v>3503394784.5138316</v>
      </c>
      <c r="Q58" s="15">
        <f t="shared" si="21"/>
        <v>3648970324.2167163</v>
      </c>
      <c r="R58" s="16">
        <f t="shared" si="7"/>
        <v>5.4475034593141798</v>
      </c>
      <c r="S58" s="17">
        <f t="shared" si="8"/>
        <v>4.39750345931418</v>
      </c>
      <c r="T58" s="15">
        <f t="shared" si="33"/>
        <v>0</v>
      </c>
      <c r="U58" s="15">
        <f t="shared" si="34"/>
        <v>0</v>
      </c>
      <c r="V58" s="15"/>
      <c r="Y58" s="15">
        <f t="shared" si="22"/>
        <v>56</v>
      </c>
      <c r="Z58" s="15">
        <f t="shared" si="11"/>
        <v>26793707.256689712</v>
      </c>
      <c r="AA58" s="19">
        <f t="shared" si="1"/>
        <v>669842681.41724277</v>
      </c>
      <c r="AB58" s="15">
        <f t="shared" si="12"/>
        <v>145575539.70288473</v>
      </c>
      <c r="AC58" s="15">
        <f t="shared" si="13"/>
        <v>249558068.06208804</v>
      </c>
      <c r="AD58" s="15">
        <f t="shared" si="35"/>
        <v>59092023.076194964</v>
      </c>
      <c r="AE58" s="15">
        <f t="shared" si="26"/>
        <v>3309153292.2669191</v>
      </c>
      <c r="AF58" s="15">
        <f t="shared" si="23"/>
        <v>3454728831.9698038</v>
      </c>
      <c r="AG58" s="16">
        <f t="shared" si="16"/>
        <v>5.1575226957176605</v>
      </c>
      <c r="AH58" s="17">
        <f t="shared" si="17"/>
        <v>4.1075226957176607</v>
      </c>
      <c r="AI58" s="15">
        <f t="shared" si="36"/>
        <v>0</v>
      </c>
      <c r="AJ58" s="15">
        <f t="shared" si="37"/>
        <v>0</v>
      </c>
      <c r="AK58" s="15"/>
    </row>
    <row r="59" spans="1:37">
      <c r="E59" s="14"/>
      <c r="J59" s="15">
        <f t="shared" si="38"/>
        <v>57</v>
      </c>
      <c r="K59" s="15">
        <f t="shared" si="28"/>
        <v>28937203.83722489</v>
      </c>
      <c r="L59" s="19">
        <f t="shared" si="27"/>
        <v>723430095.93062222</v>
      </c>
      <c r="M59" s="15">
        <f t="shared" si="29"/>
        <v>160133093.67317322</v>
      </c>
      <c r="N59" s="15">
        <f t="shared" si="30"/>
        <v>274513874.86829686</v>
      </c>
      <c r="O59" s="15">
        <f t="shared" si="31"/>
        <v>65457081.383814462</v>
      </c>
      <c r="P59" s="15">
        <f t="shared" si="32"/>
        <v>3919191344.3490295</v>
      </c>
      <c r="Q59" s="15">
        <f t="shared" si="21"/>
        <v>4079324438.022203</v>
      </c>
      <c r="R59" s="16">
        <f t="shared" si="7"/>
        <v>5.6388647098992335</v>
      </c>
      <c r="S59" s="17">
        <f t="shared" si="8"/>
        <v>4.5888647098992337</v>
      </c>
      <c r="T59" s="15">
        <f t="shared" si="33"/>
        <v>0</v>
      </c>
      <c r="U59" s="15">
        <f t="shared" si="34"/>
        <v>0</v>
      </c>
      <c r="V59" s="15"/>
      <c r="Y59" s="15">
        <f t="shared" si="22"/>
        <v>57</v>
      </c>
      <c r="Z59" s="15">
        <f t="shared" si="11"/>
        <v>28937203.83722489</v>
      </c>
      <c r="AA59" s="19">
        <f t="shared" si="1"/>
        <v>723430095.93062222</v>
      </c>
      <c r="AB59" s="15">
        <f t="shared" si="12"/>
        <v>160133093.67317322</v>
      </c>
      <c r="AC59" s="15">
        <f t="shared" si="13"/>
        <v>274513874.86829686</v>
      </c>
      <c r="AD59" s="15">
        <f t="shared" si="35"/>
        <v>65001225.383814462</v>
      </c>
      <c r="AE59" s="15">
        <f t="shared" si="26"/>
        <v>3705069846.8774257</v>
      </c>
      <c r="AF59" s="15">
        <f t="shared" si="23"/>
        <v>3865202940.5505991</v>
      </c>
      <c r="AG59" s="16">
        <f t="shared" si="16"/>
        <v>5.3428838007885098</v>
      </c>
      <c r="AH59" s="17">
        <f t="shared" si="17"/>
        <v>4.29288380078851</v>
      </c>
      <c r="AI59" s="15">
        <f t="shared" si="36"/>
        <v>0</v>
      </c>
      <c r="AJ59" s="15">
        <f t="shared" si="37"/>
        <v>0</v>
      </c>
      <c r="AK59" s="15"/>
    </row>
    <row r="60" spans="1:37">
      <c r="E60" s="25"/>
      <c r="J60" s="15">
        <f t="shared" si="38"/>
        <v>58</v>
      </c>
      <c r="K60" s="15">
        <f t="shared" si="28"/>
        <v>31252180.144202884</v>
      </c>
      <c r="L60" s="19">
        <f t="shared" si="27"/>
        <v>781304503.60507214</v>
      </c>
      <c r="M60" s="15">
        <f t="shared" si="29"/>
        <v>176146403.04049057</v>
      </c>
      <c r="N60" s="15">
        <f t="shared" si="30"/>
        <v>301965262.35512656</v>
      </c>
      <c r="O60" s="15">
        <f t="shared" si="31"/>
        <v>71957203.922195911</v>
      </c>
      <c r="P60" s="15">
        <f t="shared" si="32"/>
        <v>4383067682.7061291</v>
      </c>
      <c r="Q60" s="15">
        <f t="shared" si="21"/>
        <v>4559214085.7466192</v>
      </c>
      <c r="R60" s="16">
        <f t="shared" si="7"/>
        <v>5.8353869262363505</v>
      </c>
      <c r="S60" s="17">
        <f t="shared" si="8"/>
        <v>4.7853869262363506</v>
      </c>
      <c r="T60" s="15">
        <f t="shared" si="33"/>
        <v>0</v>
      </c>
      <c r="U60" s="15">
        <f t="shared" si="34"/>
        <v>0</v>
      </c>
      <c r="V60" s="15"/>
      <c r="Y60" s="15">
        <f t="shared" si="22"/>
        <v>58</v>
      </c>
      <c r="Z60" s="15">
        <f t="shared" si="11"/>
        <v>31252180.144202884</v>
      </c>
      <c r="AA60" s="19">
        <f t="shared" si="1"/>
        <v>781304503.60507214</v>
      </c>
      <c r="AB60" s="15">
        <f t="shared" si="12"/>
        <v>176146403.04049057</v>
      </c>
      <c r="AC60" s="15">
        <f t="shared" si="13"/>
        <v>301965262.35512656</v>
      </c>
      <c r="AD60" s="15">
        <f t="shared" si="35"/>
        <v>71501347.922195911</v>
      </c>
      <c r="AE60" s="15">
        <f t="shared" si="26"/>
        <v>4147078179.4873643</v>
      </c>
      <c r="AF60" s="15">
        <f t="shared" si="23"/>
        <v>4323224582.5278549</v>
      </c>
      <c r="AG60" s="16">
        <f t="shared" si="16"/>
        <v>5.5333414342036429</v>
      </c>
      <c r="AH60" s="17">
        <f t="shared" si="17"/>
        <v>4.4833414342036431</v>
      </c>
      <c r="AI60" s="15">
        <f t="shared" si="36"/>
        <v>0</v>
      </c>
      <c r="AJ60" s="15">
        <f t="shared" si="37"/>
        <v>0</v>
      </c>
      <c r="AK60" s="15"/>
    </row>
    <row r="61" spans="1:37">
      <c r="J61" s="15">
        <f t="shared" si="38"/>
        <v>59</v>
      </c>
      <c r="K61" s="15">
        <f t="shared" si="28"/>
        <v>33752354.55573912</v>
      </c>
      <c r="L61" s="19">
        <f t="shared" si="27"/>
        <v>843808863.89347804</v>
      </c>
      <c r="M61" s="15">
        <f t="shared" si="29"/>
        <v>193761043.34453964</v>
      </c>
      <c r="N61" s="15">
        <f t="shared" si="30"/>
        <v>332161788.59063923</v>
      </c>
      <c r="O61" s="15">
        <f t="shared" si="31"/>
        <v>79107338.714415506</v>
      </c>
      <c r="P61" s="15">
        <f t="shared" si="32"/>
        <v>4900481789.6911583</v>
      </c>
      <c r="Q61" s="15">
        <f t="shared" si="21"/>
        <v>5094242833.0356979</v>
      </c>
      <c r="R61" s="16">
        <f t="shared" si="7"/>
        <v>6.037199952522414</v>
      </c>
      <c r="S61" s="17">
        <f t="shared" si="8"/>
        <v>4.9871999525224142</v>
      </c>
      <c r="T61" s="15">
        <f t="shared" si="33"/>
        <v>0</v>
      </c>
      <c r="U61" s="15">
        <f t="shared" si="34"/>
        <v>0</v>
      </c>
      <c r="V61" s="15"/>
      <c r="Y61" s="15">
        <f t="shared" si="22"/>
        <v>59</v>
      </c>
      <c r="Z61" s="15">
        <f t="shared" si="11"/>
        <v>33752354.55573912</v>
      </c>
      <c r="AA61" s="19">
        <f t="shared" si="1"/>
        <v>843808863.89347804</v>
      </c>
      <c r="AB61" s="15">
        <f t="shared" si="12"/>
        <v>193761043.34453964</v>
      </c>
      <c r="AC61" s="15">
        <f t="shared" si="13"/>
        <v>332161788.59063923</v>
      </c>
      <c r="AD61" s="15">
        <f t="shared" si="35"/>
        <v>78651482.714415506</v>
      </c>
      <c r="AE61" s="15">
        <f t="shared" si="26"/>
        <v>4640437480.1505165</v>
      </c>
      <c r="AF61" s="15">
        <f t="shared" si="23"/>
        <v>4834198523.4950562</v>
      </c>
      <c r="AG61" s="16">
        <f t="shared" si="16"/>
        <v>5.7290207893636476</v>
      </c>
      <c r="AH61" s="17">
        <f t="shared" si="17"/>
        <v>4.6790207893636477</v>
      </c>
      <c r="AI61" s="15">
        <f t="shared" si="36"/>
        <v>0</v>
      </c>
      <c r="AJ61" s="15">
        <f t="shared" si="37"/>
        <v>0</v>
      </c>
      <c r="AK61" s="15"/>
    </row>
    <row r="62" spans="1:37">
      <c r="J62" s="15">
        <f t="shared" si="38"/>
        <v>60</v>
      </c>
      <c r="K62" s="15">
        <f t="shared" si="28"/>
        <v>36452542.920198254</v>
      </c>
      <c r="L62" s="19">
        <f t="shared" si="27"/>
        <v>911313573.00495636</v>
      </c>
      <c r="M62" s="15">
        <f t="shared" si="29"/>
        <v>213137147.67899361</v>
      </c>
      <c r="N62" s="15">
        <f t="shared" si="30"/>
        <v>365377967.44970316</v>
      </c>
      <c r="O62" s="15">
        <f t="shared" si="31"/>
        <v>86972486.985857055</v>
      </c>
      <c r="P62" s="15">
        <f t="shared" si="32"/>
        <v>5477502455.6461315</v>
      </c>
      <c r="Q62" s="15">
        <f t="shared" si="21"/>
        <v>5690639603.3251247</v>
      </c>
      <c r="R62" s="16">
        <f t="shared" si="7"/>
        <v>6.2444363519802151</v>
      </c>
      <c r="S62" s="17">
        <f t="shared" si="8"/>
        <v>5.1944363519802152</v>
      </c>
      <c r="T62" s="15">
        <f t="shared" si="33"/>
        <v>0</v>
      </c>
      <c r="U62" s="15">
        <f t="shared" si="34"/>
        <v>0</v>
      </c>
      <c r="V62" s="15"/>
      <c r="Y62" s="15">
        <f t="shared" si="22"/>
        <v>60</v>
      </c>
      <c r="Z62" s="15">
        <f t="shared" si="11"/>
        <v>36452542.920198254</v>
      </c>
      <c r="AA62" s="19">
        <f t="shared" si="1"/>
        <v>911313573.00495636</v>
      </c>
      <c r="AB62" s="15">
        <f t="shared" si="12"/>
        <v>213137147.67899361</v>
      </c>
      <c r="AC62" s="15">
        <f t="shared" si="13"/>
        <v>365377967.44970316</v>
      </c>
      <c r="AD62" s="15">
        <f t="shared" si="35"/>
        <v>86516630.985857055</v>
      </c>
      <c r="AE62" s="15">
        <f t="shared" si="26"/>
        <v>5190997859.1514254</v>
      </c>
      <c r="AF62" s="15">
        <f t="shared" si="23"/>
        <v>5404135006.8304186</v>
      </c>
      <c r="AG62" s="16">
        <f t="shared" si="16"/>
        <v>5.930049948681086</v>
      </c>
      <c r="AH62" s="17">
        <f t="shared" si="17"/>
        <v>4.8800499486810862</v>
      </c>
      <c r="AI62" s="15">
        <f t="shared" si="36"/>
        <v>0</v>
      </c>
      <c r="AJ62" s="15">
        <f t="shared" si="37"/>
        <v>0</v>
      </c>
      <c r="AK62" s="15"/>
    </row>
    <row r="63" spans="1:37">
      <c r="J63" s="15">
        <f t="shared" si="38"/>
        <v>61</v>
      </c>
      <c r="K63" s="15">
        <f t="shared" si="28"/>
        <v>39368746.353814118</v>
      </c>
      <c r="L63" s="19">
        <f t="shared" si="27"/>
        <v>984218658.84535289</v>
      </c>
      <c r="M63" s="15">
        <f t="shared" si="29"/>
        <v>234450862.44689301</v>
      </c>
      <c r="N63" s="15">
        <f t="shared" si="30"/>
        <v>401915764.19467348</v>
      </c>
      <c r="O63" s="15">
        <f t="shared" si="31"/>
        <v>95624150.084442765</v>
      </c>
      <c r="P63" s="15">
        <f t="shared" si="32"/>
        <v>6120876851.295188</v>
      </c>
      <c r="Q63" s="15">
        <f t="shared" si="21"/>
        <v>6355327713.7420807</v>
      </c>
      <c r="R63" s="16">
        <f t="shared" si="7"/>
        <v>6.4572314867489959</v>
      </c>
      <c r="S63" s="17">
        <f t="shared" si="8"/>
        <v>5.4072314867489961</v>
      </c>
      <c r="T63" s="15">
        <f t="shared" si="33"/>
        <v>0</v>
      </c>
      <c r="U63" s="15">
        <f t="shared" si="34"/>
        <v>0</v>
      </c>
      <c r="V63" s="15"/>
      <c r="Y63" s="15">
        <f t="shared" si="22"/>
        <v>61</v>
      </c>
      <c r="Z63" s="15">
        <f t="shared" si="11"/>
        <v>39368746.353814118</v>
      </c>
      <c r="AA63" s="19">
        <f t="shared" si="1"/>
        <v>984218658.84535289</v>
      </c>
      <c r="AB63" s="15">
        <f t="shared" si="12"/>
        <v>234450862.44689301</v>
      </c>
      <c r="AC63" s="15">
        <f t="shared" si="13"/>
        <v>401915764.19467348</v>
      </c>
      <c r="AD63" s="15">
        <f t="shared" si="35"/>
        <v>95168294.084442765</v>
      </c>
      <c r="AE63" s="15">
        <f t="shared" si="26"/>
        <v>5805265939.1510115</v>
      </c>
      <c r="AF63" s="15">
        <f t="shared" si="23"/>
        <v>6039716801.5979042</v>
      </c>
      <c r="AG63" s="16">
        <f t="shared" si="16"/>
        <v>6.136559947647676</v>
      </c>
      <c r="AH63" s="17">
        <f t="shared" si="17"/>
        <v>5.0865599476476762</v>
      </c>
      <c r="AI63" s="15">
        <f t="shared" si="36"/>
        <v>0</v>
      </c>
      <c r="AJ63" s="15">
        <f t="shared" si="37"/>
        <v>0</v>
      </c>
      <c r="AK63" s="15"/>
    </row>
    <row r="64" spans="1:37">
      <c r="J64" s="15">
        <f t="shared" si="38"/>
        <v>62</v>
      </c>
      <c r="K64" s="15">
        <f t="shared" si="28"/>
        <v>42518246.062119253</v>
      </c>
      <c r="L64" s="19">
        <f t="shared" si="27"/>
        <v>1062956151.5529814</v>
      </c>
      <c r="M64" s="15">
        <f t="shared" si="29"/>
        <v>257895948.69158232</v>
      </c>
      <c r="N64" s="15">
        <f t="shared" si="30"/>
        <v>442107340.61414087</v>
      </c>
      <c r="O64" s="15">
        <f t="shared" si="31"/>
        <v>105140979.49288705</v>
      </c>
      <c r="P64" s="15">
        <f t="shared" si="32"/>
        <v>6838105515.9175949</v>
      </c>
      <c r="Q64" s="15">
        <f t="shared" si="21"/>
        <v>7096001464.6091776</v>
      </c>
      <c r="R64" s="16">
        <f t="shared" si="7"/>
        <v>6.6757235980448515</v>
      </c>
      <c r="S64" s="17">
        <f t="shared" si="8"/>
        <v>5.6257235980448517</v>
      </c>
      <c r="T64" s="15">
        <f t="shared" si="33"/>
        <v>0</v>
      </c>
      <c r="U64" s="15">
        <f t="shared" si="34"/>
        <v>0</v>
      </c>
      <c r="V64" s="15"/>
      <c r="Y64" s="15">
        <f t="shared" si="22"/>
        <v>62</v>
      </c>
      <c r="Z64" s="15">
        <f t="shared" si="11"/>
        <v>42518246.062119253</v>
      </c>
      <c r="AA64" s="19">
        <f t="shared" si="1"/>
        <v>1062956151.5529814</v>
      </c>
      <c r="AB64" s="15">
        <f t="shared" si="12"/>
        <v>257895948.69158232</v>
      </c>
      <c r="AC64" s="15">
        <f t="shared" si="13"/>
        <v>442107340.61414087</v>
      </c>
      <c r="AD64" s="15">
        <f t="shared" si="35"/>
        <v>104685123.49288705</v>
      </c>
      <c r="AE64" s="15">
        <f t="shared" si="26"/>
        <v>6490477656.559001</v>
      </c>
      <c r="AF64" s="15">
        <f t="shared" si="23"/>
        <v>6748373605.2505836</v>
      </c>
      <c r="AG64" s="16">
        <f t="shared" si="16"/>
        <v>6.3486848402835756</v>
      </c>
      <c r="AH64" s="17">
        <f t="shared" si="17"/>
        <v>5.2986848402835758</v>
      </c>
      <c r="AI64" s="15">
        <f t="shared" si="36"/>
        <v>0</v>
      </c>
      <c r="AJ64" s="15">
        <f t="shared" si="37"/>
        <v>0</v>
      </c>
      <c r="AK64" s="15"/>
    </row>
    <row r="65" spans="10:37">
      <c r="J65" s="15">
        <f t="shared" si="38"/>
        <v>63</v>
      </c>
      <c r="K65" s="15">
        <f t="shared" si="28"/>
        <v>45919705.747088797</v>
      </c>
      <c r="L65" s="19">
        <f t="shared" si="27"/>
        <v>1147992643.6772199</v>
      </c>
      <c r="M65" s="15">
        <f t="shared" si="29"/>
        <v>283685543.56074059</v>
      </c>
      <c r="N65" s="15">
        <f t="shared" si="30"/>
        <v>486318074.67555499</v>
      </c>
      <c r="O65" s="15">
        <f t="shared" si="31"/>
        <v>115609491.84217577</v>
      </c>
      <c r="P65" s="15">
        <f t="shared" si="32"/>
        <v>7637525559.3515301</v>
      </c>
      <c r="Q65" s="15">
        <f t="shared" si="21"/>
        <v>7921211102.9122705</v>
      </c>
      <c r="R65" s="16">
        <f t="shared" si="7"/>
        <v>6.900053886703712</v>
      </c>
      <c r="S65" s="17">
        <f t="shared" si="8"/>
        <v>5.8500538867037122</v>
      </c>
      <c r="T65" s="15">
        <f t="shared" si="33"/>
        <v>0</v>
      </c>
      <c r="U65" s="15">
        <f t="shared" si="34"/>
        <v>0</v>
      </c>
      <c r="V65" s="15"/>
      <c r="Y65" s="15">
        <f t="shared" si="22"/>
        <v>63</v>
      </c>
      <c r="Z65" s="15">
        <f t="shared" si="11"/>
        <v>45919705.747088797</v>
      </c>
      <c r="AA65" s="19">
        <f t="shared" si="1"/>
        <v>1147992643.6772199</v>
      </c>
      <c r="AB65" s="15">
        <f t="shared" si="12"/>
        <v>283685543.56074059</v>
      </c>
      <c r="AC65" s="15">
        <f t="shared" si="13"/>
        <v>486318074.67555499</v>
      </c>
      <c r="AD65" s="15">
        <f t="shared" si="35"/>
        <v>115153635.84217577</v>
      </c>
      <c r="AE65" s="15">
        <f t="shared" si="26"/>
        <v>7254679058.0570774</v>
      </c>
      <c r="AF65" s="15">
        <f t="shared" si="23"/>
        <v>7538364601.6178179</v>
      </c>
      <c r="AG65" s="16">
        <f t="shared" si="16"/>
        <v>6.566561765998018</v>
      </c>
      <c r="AH65" s="17">
        <f t="shared" si="17"/>
        <v>5.5165617659980182</v>
      </c>
      <c r="AI65" s="15">
        <f t="shared" si="36"/>
        <v>0</v>
      </c>
      <c r="AJ65" s="15">
        <f t="shared" si="37"/>
        <v>0</v>
      </c>
      <c r="AK65" s="15"/>
    </row>
    <row r="66" spans="10:37">
      <c r="J66" s="15">
        <f t="shared" si="38"/>
        <v>64</v>
      </c>
      <c r="K66" s="15">
        <f t="shared" si="28"/>
        <v>49593282.206855908</v>
      </c>
      <c r="L66" s="19">
        <f t="shared" ref="L66:L97" si="39">PV((1+ffret)/(1+inf)-1,y,-K66,,1)</f>
        <v>1239832055.1713977</v>
      </c>
      <c r="M66" s="15">
        <f t="shared" si="29"/>
        <v>312054097.91681468</v>
      </c>
      <c r="N66" s="15">
        <f t="shared" si="30"/>
        <v>534949882.14311051</v>
      </c>
      <c r="O66" s="15">
        <f t="shared" si="31"/>
        <v>127124855.42639334</v>
      </c>
      <c r="P66" s="15">
        <f t="shared" si="32"/>
        <v>8528402970.7130775</v>
      </c>
      <c r="Q66" s="15">
        <f t="shared" si="21"/>
        <v>8840457068.6298923</v>
      </c>
      <c r="R66" s="16">
        <f t="shared" si="7"/>
        <v>7.1303665942140562</v>
      </c>
      <c r="S66" s="17">
        <f t="shared" si="8"/>
        <v>6.0803665942140563</v>
      </c>
      <c r="T66" s="15">
        <f t="shared" si="33"/>
        <v>0</v>
      </c>
      <c r="U66" s="15">
        <f t="shared" si="34"/>
        <v>0</v>
      </c>
      <c r="V66" s="15"/>
      <c r="Y66" s="15">
        <f t="shared" si="22"/>
        <v>64</v>
      </c>
      <c r="Z66" s="15">
        <f t="shared" si="11"/>
        <v>49593282.206855908</v>
      </c>
      <c r="AA66" s="19">
        <f t="shared" ref="AA66:AA102" si="40">PV((1+ffret)/(1+inf)-1,y,-Z66,,1)</f>
        <v>1239832055.1713977</v>
      </c>
      <c r="AB66" s="15">
        <f t="shared" si="12"/>
        <v>312054097.91681468</v>
      </c>
      <c r="AC66" s="15">
        <f t="shared" si="13"/>
        <v>534949882.14311051</v>
      </c>
      <c r="AD66" s="15">
        <f t="shared" si="35"/>
        <v>126668999.42639334</v>
      </c>
      <c r="AE66" s="15">
        <f t="shared" si="26"/>
        <v>8106815963.2891788</v>
      </c>
      <c r="AF66" s="15">
        <f t="shared" si="23"/>
        <v>8418870061.2059937</v>
      </c>
      <c r="AG66" s="16">
        <f t="shared" si="16"/>
        <v>6.7903310178910861</v>
      </c>
      <c r="AH66" s="17">
        <f t="shared" si="17"/>
        <v>5.7403310178910862</v>
      </c>
      <c r="AI66" s="15">
        <f t="shared" si="36"/>
        <v>0</v>
      </c>
      <c r="AJ66" s="15">
        <f t="shared" si="37"/>
        <v>0</v>
      </c>
      <c r="AK66" s="15"/>
    </row>
    <row r="67" spans="10:37">
      <c r="J67" s="15">
        <f t="shared" si="38"/>
        <v>65</v>
      </c>
      <c r="K67" s="15">
        <f t="shared" ref="K67:K102" si="41">K66*(1+inf)</f>
        <v>53560744.783404388</v>
      </c>
      <c r="L67" s="19">
        <f t="shared" si="39"/>
        <v>1339018619.5851097</v>
      </c>
      <c r="M67" s="15">
        <f t="shared" ref="M67:M102" si="42">M66*(1+aint)</f>
        <v>343259507.70849615</v>
      </c>
      <c r="N67" s="15">
        <f t="shared" ref="N67:N102" si="43">N66*(1+inc)</f>
        <v>588444870.35742164</v>
      </c>
      <c r="O67" s="15">
        <f t="shared" ref="O67:O98" si="44">IF(J67&gt;(post1+1),(N67*invper+emi*12),N67*invper-save*12)</f>
        <v>139791755.36903271</v>
      </c>
      <c r="P67" s="15">
        <f t="shared" ref="P67:P98" si="45">O67+P66*(1+invint)</f>
        <v>9521035023.1534176</v>
      </c>
      <c r="Q67" s="15">
        <f t="shared" si="21"/>
        <v>9864294530.8619137</v>
      </c>
      <c r="R67" s="16">
        <f t="shared" ref="R67:R102" si="46">Q67/L67</f>
        <v>7.3668090843414342</v>
      </c>
      <c r="S67" s="17">
        <f t="shared" ref="S67:S102" si="47">ABS(105%-R67)</f>
        <v>6.3168090843414344</v>
      </c>
      <c r="T67" s="15">
        <f t="shared" ref="T67:T98" si="48">IF(S67=mincorp,J67,0)</f>
        <v>0</v>
      </c>
      <c r="U67" s="15">
        <f t="shared" ref="U67:U102" si="49">IF(S67=mincorp,Q67,0)</f>
        <v>0</v>
      </c>
      <c r="V67" s="15"/>
      <c r="Y67" s="15">
        <f t="shared" si="22"/>
        <v>65</v>
      </c>
      <c r="Z67" s="15">
        <f t="shared" ref="Z67:Z102" si="50">Z66*(1+inf)</f>
        <v>53560744.783404388</v>
      </c>
      <c r="AA67" s="19">
        <f t="shared" si="40"/>
        <v>1339018619.5851097</v>
      </c>
      <c r="AB67" s="15">
        <f t="shared" ref="AB67:AB102" si="51">AB66*(1+aint)</f>
        <v>343259507.70849615</v>
      </c>
      <c r="AC67" s="15">
        <f t="shared" ref="AC67:AC102" si="52">AC66*(1+inc)</f>
        <v>588444870.35742164</v>
      </c>
      <c r="AD67" s="15">
        <f t="shared" ref="AD67:AD98" si="53">AC67*invper</f>
        <v>139335899.36903271</v>
      </c>
      <c r="AE67" s="15">
        <f t="shared" si="26"/>
        <v>9056833458.9871292</v>
      </c>
      <c r="AF67" s="15">
        <f t="shared" si="23"/>
        <v>9400092966.6956253</v>
      </c>
      <c r="AG67" s="16">
        <f t="shared" ref="AG67:AG102" si="54">AF67/AA67</f>
        <v>7.0201361125271067</v>
      </c>
      <c r="AH67" s="17">
        <f t="shared" ref="AH67:AH102" si="55">ABS(105%-AG67)</f>
        <v>5.9701361125271069</v>
      </c>
      <c r="AI67" s="15">
        <f t="shared" ref="AI67:AI98" si="56">IF(AH67=mincorp1,Y67,0)</f>
        <v>0</v>
      </c>
      <c r="AJ67" s="15">
        <f t="shared" ref="AJ67:AJ102" si="57">IF(AH67=mincorp1,AF67,0)</f>
        <v>0</v>
      </c>
      <c r="AK67" s="15"/>
    </row>
    <row r="68" spans="10:37">
      <c r="J68" s="15">
        <f t="shared" si="38"/>
        <v>66</v>
      </c>
      <c r="K68" s="15">
        <f t="shared" si="41"/>
        <v>57845604.366076745</v>
      </c>
      <c r="L68" s="19">
        <f t="shared" si="39"/>
        <v>1446140109.1519186</v>
      </c>
      <c r="M68" s="15">
        <f t="shared" si="42"/>
        <v>377585458.4793458</v>
      </c>
      <c r="N68" s="15">
        <f t="shared" si="43"/>
        <v>647289357.3931638</v>
      </c>
      <c r="O68" s="15">
        <f t="shared" si="44"/>
        <v>153725345.30593598</v>
      </c>
      <c r="P68" s="15">
        <f t="shared" si="45"/>
        <v>10626863870.774696</v>
      </c>
      <c r="Q68" s="15">
        <f t="shared" ref="Q68:Q102" si="58">M68+P68</f>
        <v>11004449329.254042</v>
      </c>
      <c r="R68" s="16">
        <f t="shared" si="46"/>
        <v>7.6095319254422336</v>
      </c>
      <c r="S68" s="17">
        <f t="shared" si="47"/>
        <v>6.5595319254422337</v>
      </c>
      <c r="T68" s="15">
        <f t="shared" si="48"/>
        <v>0</v>
      </c>
      <c r="U68" s="15">
        <f t="shared" si="49"/>
        <v>0</v>
      </c>
      <c r="V68" s="15"/>
      <c r="Y68" s="15">
        <f t="shared" ref="Y68:Y102" si="59">Y67+1</f>
        <v>66</v>
      </c>
      <c r="Z68" s="15">
        <f t="shared" si="50"/>
        <v>57845604.366076745</v>
      </c>
      <c r="AA68" s="19">
        <f t="shared" si="40"/>
        <v>1446140109.1519186</v>
      </c>
      <c r="AB68" s="15">
        <f t="shared" si="51"/>
        <v>377585458.4793458</v>
      </c>
      <c r="AC68" s="15">
        <f t="shared" si="52"/>
        <v>647289357.3931638</v>
      </c>
      <c r="AD68" s="15">
        <f t="shared" si="53"/>
        <v>153269489.30593598</v>
      </c>
      <c r="AE68" s="15">
        <f t="shared" si="26"/>
        <v>10115786294.19178</v>
      </c>
      <c r="AF68" s="15">
        <f t="shared" ref="AF68:AF102" si="60">AB68+AE68</f>
        <v>10493371752.671125</v>
      </c>
      <c r="AG68" s="16">
        <f t="shared" si="54"/>
        <v>7.2561238612107291</v>
      </c>
      <c r="AH68" s="17">
        <f t="shared" si="55"/>
        <v>6.2061238612107292</v>
      </c>
      <c r="AI68" s="15">
        <f t="shared" si="56"/>
        <v>0</v>
      </c>
      <c r="AJ68" s="15">
        <f t="shared" si="57"/>
        <v>0</v>
      </c>
      <c r="AK68" s="15"/>
    </row>
    <row r="69" spans="10:37">
      <c r="J69" s="15">
        <f t="shared" si="38"/>
        <v>67</v>
      </c>
      <c r="K69" s="15">
        <f t="shared" si="41"/>
        <v>62473252.715362892</v>
      </c>
      <c r="L69" s="19">
        <f t="shared" si="39"/>
        <v>1561831317.8840723</v>
      </c>
      <c r="M69" s="15">
        <f t="shared" si="42"/>
        <v>415344004.3272804</v>
      </c>
      <c r="N69" s="15">
        <f t="shared" si="43"/>
        <v>712018293.13248026</v>
      </c>
      <c r="O69" s="15">
        <f t="shared" si="44"/>
        <v>169052294.23652959</v>
      </c>
      <c r="P69" s="15">
        <f t="shared" si="45"/>
        <v>11858602552.088697</v>
      </c>
      <c r="Q69" s="15">
        <f t="shared" si="58"/>
        <v>12273946556.415977</v>
      </c>
      <c r="R69" s="16">
        <f t="shared" si="46"/>
        <v>7.8586889735598309</v>
      </c>
      <c r="S69" s="17">
        <f t="shared" si="47"/>
        <v>6.808688973559831</v>
      </c>
      <c r="T69" s="15">
        <f t="shared" si="48"/>
        <v>0</v>
      </c>
      <c r="U69" s="15">
        <f t="shared" si="49"/>
        <v>0</v>
      </c>
      <c r="V69" s="15"/>
      <c r="Y69" s="15">
        <f t="shared" si="59"/>
        <v>67</v>
      </c>
      <c r="Z69" s="15">
        <f t="shared" si="50"/>
        <v>62473252.715362892</v>
      </c>
      <c r="AA69" s="19">
        <f t="shared" si="40"/>
        <v>1561831317.8840723</v>
      </c>
      <c r="AB69" s="15">
        <f t="shared" si="51"/>
        <v>415344004.3272804</v>
      </c>
      <c r="AC69" s="15">
        <f t="shared" si="52"/>
        <v>712018293.13248026</v>
      </c>
      <c r="AD69" s="15">
        <f t="shared" si="53"/>
        <v>168596438.23652959</v>
      </c>
      <c r="AE69" s="15">
        <f t="shared" si="26"/>
        <v>11295961361.847488</v>
      </c>
      <c r="AF69" s="15">
        <f t="shared" si="60"/>
        <v>11711305366.174768</v>
      </c>
      <c r="AG69" s="16">
        <f t="shared" si="54"/>
        <v>7.4984444427974042</v>
      </c>
      <c r="AH69" s="17">
        <f t="shared" si="55"/>
        <v>6.4484444427974044</v>
      </c>
      <c r="AI69" s="15">
        <f t="shared" si="56"/>
        <v>0</v>
      </c>
      <c r="AJ69" s="15">
        <f t="shared" si="57"/>
        <v>0</v>
      </c>
      <c r="AK69" s="15"/>
    </row>
    <row r="70" spans="10:37">
      <c r="J70" s="15">
        <f t="shared" ref="J70:J87" si="61">J69+1</f>
        <v>68</v>
      </c>
      <c r="K70" s="15">
        <f t="shared" si="41"/>
        <v>67471112.93259193</v>
      </c>
      <c r="L70" s="19">
        <f t="shared" si="39"/>
        <v>1686777823.3147984</v>
      </c>
      <c r="M70" s="15">
        <f t="shared" si="42"/>
        <v>456878404.76000845</v>
      </c>
      <c r="N70" s="15">
        <f t="shared" si="43"/>
        <v>783220122.4457283</v>
      </c>
      <c r="O70" s="15">
        <f t="shared" si="44"/>
        <v>185911938.06018254</v>
      </c>
      <c r="P70" s="15">
        <f t="shared" si="45"/>
        <v>13230374745.35775</v>
      </c>
      <c r="Q70" s="15">
        <f t="shared" si="58"/>
        <v>13687253150.117758</v>
      </c>
      <c r="R70" s="16">
        <f t="shared" si="46"/>
        <v>8.1144374563924693</v>
      </c>
      <c r="S70" s="17">
        <f t="shared" si="47"/>
        <v>7.0644374563924694</v>
      </c>
      <c r="T70" s="15">
        <f t="shared" si="48"/>
        <v>0</v>
      </c>
      <c r="U70" s="15">
        <f t="shared" si="49"/>
        <v>0</v>
      </c>
      <c r="V70" s="15"/>
      <c r="Y70" s="15">
        <f t="shared" si="59"/>
        <v>68</v>
      </c>
      <c r="Z70" s="15">
        <f t="shared" si="50"/>
        <v>67471112.93259193</v>
      </c>
      <c r="AA70" s="19">
        <f t="shared" si="40"/>
        <v>1686777823.3147984</v>
      </c>
      <c r="AB70" s="15">
        <f t="shared" si="51"/>
        <v>456878404.76000845</v>
      </c>
      <c r="AC70" s="15">
        <f t="shared" si="52"/>
        <v>783220122.4457283</v>
      </c>
      <c r="AD70" s="15">
        <f t="shared" si="53"/>
        <v>185456082.06018254</v>
      </c>
      <c r="AE70" s="15">
        <f t="shared" si="26"/>
        <v>12611013580.092421</v>
      </c>
      <c r="AF70" s="15">
        <f t="shared" si="60"/>
        <v>13067891984.852428</v>
      </c>
      <c r="AG70" s="16">
        <f t="shared" si="54"/>
        <v>7.7472514780706874</v>
      </c>
      <c r="AH70" s="17">
        <f t="shared" si="55"/>
        <v>6.6972514780706875</v>
      </c>
      <c r="AI70" s="15">
        <f t="shared" si="56"/>
        <v>0</v>
      </c>
      <c r="AJ70" s="15">
        <f t="shared" si="57"/>
        <v>0</v>
      </c>
      <c r="AK70" s="15"/>
    </row>
    <row r="71" spans="10:37">
      <c r="J71" s="15">
        <f t="shared" si="61"/>
        <v>69</v>
      </c>
      <c r="K71" s="15">
        <f t="shared" si="41"/>
        <v>72868801.967199296</v>
      </c>
      <c r="L71" s="19">
        <f t="shared" si="39"/>
        <v>1821720049.1799824</v>
      </c>
      <c r="M71" s="15">
        <f t="shared" si="42"/>
        <v>502566245.23600936</v>
      </c>
      <c r="N71" s="15">
        <f t="shared" si="43"/>
        <v>861542134.69030118</v>
      </c>
      <c r="O71" s="15">
        <f t="shared" si="44"/>
        <v>204457546.26620081</v>
      </c>
      <c r="P71" s="15">
        <f t="shared" si="45"/>
        <v>14757869766.159727</v>
      </c>
      <c r="Q71" s="15">
        <f t="shared" si="58"/>
        <v>15260436011.395737</v>
      </c>
      <c r="R71" s="16">
        <f t="shared" si="46"/>
        <v>8.376938058218645</v>
      </c>
      <c r="S71" s="17">
        <f t="shared" si="47"/>
        <v>7.3269380582186452</v>
      </c>
      <c r="T71" s="15">
        <f t="shared" si="48"/>
        <v>0</v>
      </c>
      <c r="U71" s="15">
        <f t="shared" si="49"/>
        <v>0</v>
      </c>
      <c r="V71" s="15"/>
      <c r="Y71" s="15">
        <f t="shared" si="59"/>
        <v>69</v>
      </c>
      <c r="Z71" s="15">
        <f t="shared" si="50"/>
        <v>72868801.967199296</v>
      </c>
      <c r="AA71" s="19">
        <f t="shared" si="40"/>
        <v>1821720049.1799824</v>
      </c>
      <c r="AB71" s="15">
        <f t="shared" si="51"/>
        <v>502566245.23600936</v>
      </c>
      <c r="AC71" s="15">
        <f t="shared" si="52"/>
        <v>861542134.69030118</v>
      </c>
      <c r="AD71" s="15">
        <f t="shared" si="53"/>
        <v>204001690.26620081</v>
      </c>
      <c r="AE71" s="15">
        <f t="shared" si="26"/>
        <v>14076116628.367865</v>
      </c>
      <c r="AF71" s="15">
        <f t="shared" si="60"/>
        <v>14578682873.603874</v>
      </c>
      <c r="AG71" s="16">
        <f t="shared" si="54"/>
        <v>8.0027021057193881</v>
      </c>
      <c r="AH71" s="17">
        <f t="shared" si="55"/>
        <v>6.9527021057193883</v>
      </c>
      <c r="AI71" s="15">
        <f t="shared" si="56"/>
        <v>0</v>
      </c>
      <c r="AJ71" s="15">
        <f t="shared" si="57"/>
        <v>0</v>
      </c>
      <c r="AK71" s="15"/>
    </row>
    <row r="72" spans="10:37">
      <c r="J72" s="15">
        <f t="shared" si="61"/>
        <v>70</v>
      </c>
      <c r="K72" s="15">
        <f t="shared" si="41"/>
        <v>78698306.124575242</v>
      </c>
      <c r="L72" s="19">
        <f t="shared" si="39"/>
        <v>1967457653.1143811</v>
      </c>
      <c r="M72" s="15">
        <f t="shared" si="42"/>
        <v>552822869.7596103</v>
      </c>
      <c r="N72" s="15">
        <f t="shared" si="43"/>
        <v>947696348.15933132</v>
      </c>
      <c r="O72" s="15">
        <f t="shared" si="44"/>
        <v>224857715.2928209</v>
      </c>
      <c r="P72" s="15">
        <f t="shared" si="45"/>
        <v>16458514458.068521</v>
      </c>
      <c r="Q72" s="15">
        <f t="shared" si="58"/>
        <v>17011337327.828133</v>
      </c>
      <c r="R72" s="16">
        <f t="shared" si="46"/>
        <v>8.64635500586256</v>
      </c>
      <c r="S72" s="17">
        <f t="shared" si="47"/>
        <v>7.5963550058625602</v>
      </c>
      <c r="T72" s="15">
        <f t="shared" si="48"/>
        <v>0</v>
      </c>
      <c r="U72" s="15">
        <f t="shared" si="49"/>
        <v>0</v>
      </c>
      <c r="V72" s="15"/>
      <c r="Y72" s="15">
        <f t="shared" si="59"/>
        <v>70</v>
      </c>
      <c r="Z72" s="15">
        <f t="shared" si="50"/>
        <v>78698306.124575242</v>
      </c>
      <c r="AA72" s="19">
        <f t="shared" si="40"/>
        <v>1967457653.1143811</v>
      </c>
      <c r="AB72" s="15">
        <f t="shared" si="51"/>
        <v>552822869.7596103</v>
      </c>
      <c r="AC72" s="15">
        <f t="shared" si="52"/>
        <v>947696348.15933132</v>
      </c>
      <c r="AD72" s="15">
        <f t="shared" si="53"/>
        <v>224401859.2928209</v>
      </c>
      <c r="AE72" s="15">
        <f t="shared" si="26"/>
        <v>15708130150.497473</v>
      </c>
      <c r="AF72" s="15">
        <f t="shared" si="60"/>
        <v>16260953020.257084</v>
      </c>
      <c r="AG72" s="16">
        <f t="shared" si="54"/>
        <v>8.2649570599483333</v>
      </c>
      <c r="AH72" s="17">
        <f t="shared" si="55"/>
        <v>7.2149570599483335</v>
      </c>
      <c r="AI72" s="15">
        <f t="shared" si="56"/>
        <v>0</v>
      </c>
      <c r="AJ72" s="15">
        <f t="shared" si="57"/>
        <v>0</v>
      </c>
      <c r="AK72" s="15"/>
    </row>
    <row r="73" spans="10:37">
      <c r="J73" s="15">
        <f t="shared" si="61"/>
        <v>71</v>
      </c>
      <c r="K73" s="15">
        <f t="shared" si="41"/>
        <v>84994170.614541262</v>
      </c>
      <c r="L73" s="19">
        <f t="shared" si="39"/>
        <v>2124854265.3635316</v>
      </c>
      <c r="M73" s="15">
        <f t="shared" si="42"/>
        <v>608105156.73557138</v>
      </c>
      <c r="N73" s="15">
        <f t="shared" si="43"/>
        <v>1042465982.9752645</v>
      </c>
      <c r="O73" s="15">
        <f t="shared" si="44"/>
        <v>247297901.222103</v>
      </c>
      <c r="P73" s="15">
        <f t="shared" si="45"/>
        <v>18351663805.097477</v>
      </c>
      <c r="Q73" s="15">
        <f t="shared" si="58"/>
        <v>18959768961.83305</v>
      </c>
      <c r="R73" s="16">
        <f t="shared" si="46"/>
        <v>8.9228561557793746</v>
      </c>
      <c r="S73" s="17">
        <f t="shared" si="47"/>
        <v>7.8728561557793748</v>
      </c>
      <c r="T73" s="15">
        <f t="shared" si="48"/>
        <v>0</v>
      </c>
      <c r="U73" s="15">
        <f t="shared" si="49"/>
        <v>0</v>
      </c>
      <c r="V73" s="15"/>
      <c r="Y73" s="15">
        <f t="shared" si="59"/>
        <v>71</v>
      </c>
      <c r="Z73" s="15">
        <f t="shared" si="50"/>
        <v>84994170.614541262</v>
      </c>
      <c r="AA73" s="19">
        <f t="shared" si="40"/>
        <v>2124854265.3635316</v>
      </c>
      <c r="AB73" s="15">
        <f t="shared" si="51"/>
        <v>608105156.73557138</v>
      </c>
      <c r="AC73" s="15">
        <f t="shared" si="52"/>
        <v>1042465982.9752645</v>
      </c>
      <c r="AD73" s="15">
        <f t="shared" si="53"/>
        <v>246842045.222103</v>
      </c>
      <c r="AE73" s="15">
        <f t="shared" si="26"/>
        <v>17525785210.769325</v>
      </c>
      <c r="AF73" s="15">
        <f t="shared" si="60"/>
        <v>18133890367.504898</v>
      </c>
      <c r="AG73" s="16">
        <f t="shared" si="54"/>
        <v>8.5341807497571853</v>
      </c>
      <c r="AH73" s="17">
        <f t="shared" si="55"/>
        <v>7.4841807497571855</v>
      </c>
      <c r="AI73" s="15">
        <f t="shared" si="56"/>
        <v>0</v>
      </c>
      <c r="AJ73" s="15">
        <f t="shared" si="57"/>
        <v>0</v>
      </c>
      <c r="AK73" s="15"/>
    </row>
    <row r="74" spans="10:37">
      <c r="J74" s="15">
        <f t="shared" si="61"/>
        <v>72</v>
      </c>
      <c r="K74" s="15">
        <f t="shared" si="41"/>
        <v>91793704.263704568</v>
      </c>
      <c r="L74" s="19">
        <f t="shared" si="39"/>
        <v>2294842606.5926142</v>
      </c>
      <c r="M74" s="15">
        <f t="shared" si="42"/>
        <v>668915672.40912855</v>
      </c>
      <c r="N74" s="15">
        <f t="shared" si="43"/>
        <v>1146712581.2727911</v>
      </c>
      <c r="O74" s="15">
        <f t="shared" si="44"/>
        <v>271982105.74431336</v>
      </c>
      <c r="P74" s="15">
        <f t="shared" si="45"/>
        <v>20458812291.35154</v>
      </c>
      <c r="Q74" s="15">
        <f t="shared" si="58"/>
        <v>21127727963.76067</v>
      </c>
      <c r="R74" s="16">
        <f t="shared" si="46"/>
        <v>9.2066130823373342</v>
      </c>
      <c r="S74" s="17">
        <f t="shared" si="47"/>
        <v>8.1566130823373335</v>
      </c>
      <c r="T74" s="15">
        <f t="shared" si="48"/>
        <v>0</v>
      </c>
      <c r="U74" s="15">
        <f t="shared" si="49"/>
        <v>0</v>
      </c>
      <c r="V74" s="15"/>
      <c r="Y74" s="15">
        <f t="shared" si="59"/>
        <v>72</v>
      </c>
      <c r="Z74" s="15">
        <f t="shared" si="50"/>
        <v>91793704.263704568</v>
      </c>
      <c r="AA74" s="19">
        <f t="shared" si="40"/>
        <v>2294842606.5926142</v>
      </c>
      <c r="AB74" s="15">
        <f t="shared" si="51"/>
        <v>668915672.40912855</v>
      </c>
      <c r="AC74" s="15">
        <f t="shared" si="52"/>
        <v>1146712581.2727911</v>
      </c>
      <c r="AD74" s="15">
        <f t="shared" si="53"/>
        <v>271526249.74431336</v>
      </c>
      <c r="AE74" s="15">
        <f t="shared" si="26"/>
        <v>19549889981.590572</v>
      </c>
      <c r="AF74" s="15">
        <f t="shared" si="60"/>
        <v>20218805653.999702</v>
      </c>
      <c r="AG74" s="16">
        <f t="shared" si="54"/>
        <v>8.8105413399224872</v>
      </c>
      <c r="AH74" s="17">
        <f t="shared" si="55"/>
        <v>7.7605413399224874</v>
      </c>
      <c r="AI74" s="15">
        <f t="shared" si="56"/>
        <v>0</v>
      </c>
      <c r="AJ74" s="15">
        <f t="shared" si="57"/>
        <v>0</v>
      </c>
      <c r="AK74" s="15"/>
    </row>
    <row r="75" spans="10:37">
      <c r="J75" s="15">
        <f t="shared" si="61"/>
        <v>73</v>
      </c>
      <c r="K75" s="15">
        <f t="shared" si="41"/>
        <v>99137200.60480094</v>
      </c>
      <c r="L75" s="19">
        <f t="shared" si="39"/>
        <v>2478430015.1200237</v>
      </c>
      <c r="M75" s="15">
        <f t="shared" si="42"/>
        <v>735807239.65004146</v>
      </c>
      <c r="N75" s="15">
        <f t="shared" si="43"/>
        <v>1261383839.4000704</v>
      </c>
      <c r="O75" s="15">
        <f t="shared" si="44"/>
        <v>299134730.7187447</v>
      </c>
      <c r="P75" s="15">
        <f t="shared" si="45"/>
        <v>22803828251.205441</v>
      </c>
      <c r="Q75" s="15">
        <f t="shared" si="58"/>
        <v>23539635490.85548</v>
      </c>
      <c r="R75" s="16">
        <f t="shared" si="46"/>
        <v>9.4978011673714811</v>
      </c>
      <c r="S75" s="17">
        <f t="shared" si="47"/>
        <v>8.4478011673714803</v>
      </c>
      <c r="T75" s="15">
        <f t="shared" si="48"/>
        <v>0</v>
      </c>
      <c r="U75" s="15">
        <f t="shared" si="49"/>
        <v>0</v>
      </c>
      <c r="V75" s="15"/>
      <c r="Y75" s="15">
        <f t="shared" si="59"/>
        <v>73</v>
      </c>
      <c r="Z75" s="15">
        <f t="shared" si="50"/>
        <v>99137200.60480094</v>
      </c>
      <c r="AA75" s="19">
        <f t="shared" si="40"/>
        <v>2478430015.1200237</v>
      </c>
      <c r="AB75" s="15">
        <f t="shared" si="51"/>
        <v>735807239.65004146</v>
      </c>
      <c r="AC75" s="15">
        <f t="shared" si="52"/>
        <v>1261383839.4000704</v>
      </c>
      <c r="AD75" s="15">
        <f t="shared" si="53"/>
        <v>298678874.7187447</v>
      </c>
      <c r="AE75" s="15">
        <f t="shared" si="26"/>
        <v>21803557854.468376</v>
      </c>
      <c r="AF75" s="15">
        <f t="shared" si="60"/>
        <v>22539365094.118416</v>
      </c>
      <c r="AG75" s="16">
        <f t="shared" si="54"/>
        <v>9.0942108337188188</v>
      </c>
      <c r="AH75" s="17">
        <f t="shared" si="55"/>
        <v>8.0442108337188181</v>
      </c>
      <c r="AI75" s="15">
        <f t="shared" si="56"/>
        <v>0</v>
      </c>
      <c r="AJ75" s="15">
        <f t="shared" si="57"/>
        <v>0</v>
      </c>
      <c r="AK75" s="15"/>
    </row>
    <row r="76" spans="10:37">
      <c r="J76" s="15">
        <f t="shared" si="61"/>
        <v>74</v>
      </c>
      <c r="K76" s="15">
        <f t="shared" si="41"/>
        <v>107068176.65318502</v>
      </c>
      <c r="L76" s="19">
        <f t="shared" si="39"/>
        <v>2676704416.3296256</v>
      </c>
      <c r="M76" s="15">
        <f t="shared" si="42"/>
        <v>809387963.61504567</v>
      </c>
      <c r="N76" s="15">
        <f t="shared" si="43"/>
        <v>1387522223.3400776</v>
      </c>
      <c r="O76" s="15">
        <f t="shared" si="44"/>
        <v>329002618.19061923</v>
      </c>
      <c r="P76" s="15">
        <f t="shared" si="45"/>
        <v>25413213694.516605</v>
      </c>
      <c r="Q76" s="15">
        <f t="shared" si="58"/>
        <v>26222601658.131653</v>
      </c>
      <c r="R76" s="16">
        <f t="shared" si="46"/>
        <v>9.7965996910816333</v>
      </c>
      <c r="S76" s="17">
        <f t="shared" si="47"/>
        <v>8.7465996910816326</v>
      </c>
      <c r="T76" s="15">
        <f t="shared" si="48"/>
        <v>0</v>
      </c>
      <c r="U76" s="15">
        <f t="shared" si="49"/>
        <v>0</v>
      </c>
      <c r="V76" s="15"/>
      <c r="Y76" s="15">
        <f t="shared" si="59"/>
        <v>74</v>
      </c>
      <c r="Z76" s="15">
        <f t="shared" si="50"/>
        <v>107068176.65318502</v>
      </c>
      <c r="AA76" s="19">
        <f t="shared" si="40"/>
        <v>2676704416.3296256</v>
      </c>
      <c r="AB76" s="15">
        <f t="shared" si="51"/>
        <v>809387963.61504567</v>
      </c>
      <c r="AC76" s="15">
        <f t="shared" si="52"/>
        <v>1387522223.3400776</v>
      </c>
      <c r="AD76" s="15">
        <f t="shared" si="53"/>
        <v>328546762.19061923</v>
      </c>
      <c r="AE76" s="15">
        <f t="shared" si="26"/>
        <v>24312460402.105835</v>
      </c>
      <c r="AF76" s="15">
        <f t="shared" si="60"/>
        <v>25121848365.720882</v>
      </c>
      <c r="AG76" s="16">
        <f t="shared" si="54"/>
        <v>9.3853651574157322</v>
      </c>
      <c r="AH76" s="17">
        <f t="shared" si="55"/>
        <v>8.3353651574157315</v>
      </c>
      <c r="AI76" s="15">
        <f t="shared" si="56"/>
        <v>0</v>
      </c>
      <c r="AJ76" s="15">
        <f t="shared" si="57"/>
        <v>0</v>
      </c>
      <c r="AK76" s="15"/>
    </row>
    <row r="77" spans="10:37">
      <c r="J77" s="15">
        <f t="shared" si="61"/>
        <v>75</v>
      </c>
      <c r="K77" s="15">
        <f t="shared" si="41"/>
        <v>115633630.78543983</v>
      </c>
      <c r="L77" s="19">
        <f t="shared" si="39"/>
        <v>2890840769.6359959</v>
      </c>
      <c r="M77" s="15">
        <f t="shared" si="42"/>
        <v>890326759.97655034</v>
      </c>
      <c r="N77" s="15">
        <f t="shared" si="43"/>
        <v>1526274445.6740856</v>
      </c>
      <c r="O77" s="15">
        <f t="shared" si="44"/>
        <v>361857294.4096812</v>
      </c>
      <c r="P77" s="15">
        <f t="shared" si="45"/>
        <v>28316392358.377949</v>
      </c>
      <c r="Q77" s="15">
        <f t="shared" si="58"/>
        <v>29206719118.3545</v>
      </c>
      <c r="R77" s="16">
        <f t="shared" si="46"/>
        <v>10.103191924345284</v>
      </c>
      <c r="S77" s="17">
        <f t="shared" si="47"/>
        <v>9.053191924345283</v>
      </c>
      <c r="T77" s="15">
        <f t="shared" si="48"/>
        <v>0</v>
      </c>
      <c r="U77" s="15">
        <f t="shared" si="49"/>
        <v>0</v>
      </c>
      <c r="V77" s="15"/>
      <c r="Y77" s="15">
        <f t="shared" si="59"/>
        <v>75</v>
      </c>
      <c r="Z77" s="15">
        <f t="shared" si="50"/>
        <v>115633630.78543983</v>
      </c>
      <c r="AA77" s="19">
        <f t="shared" si="40"/>
        <v>2890840769.6359959</v>
      </c>
      <c r="AB77" s="15">
        <f t="shared" si="51"/>
        <v>890326759.97655034</v>
      </c>
      <c r="AC77" s="15">
        <f t="shared" si="52"/>
        <v>1526274445.6740856</v>
      </c>
      <c r="AD77" s="15">
        <f t="shared" si="53"/>
        <v>361401438.4096812</v>
      </c>
      <c r="AE77" s="15">
        <f t="shared" si="26"/>
        <v>27105107880.726101</v>
      </c>
      <c r="AF77" s="15">
        <f t="shared" si="60"/>
        <v>27995434640.702652</v>
      </c>
      <c r="AG77" s="16">
        <f t="shared" si="54"/>
        <v>9.6841842465877956</v>
      </c>
      <c r="AH77" s="17">
        <f t="shared" si="55"/>
        <v>8.6341842465877949</v>
      </c>
      <c r="AI77" s="15">
        <f t="shared" si="56"/>
        <v>0</v>
      </c>
      <c r="AJ77" s="15">
        <f t="shared" si="57"/>
        <v>0</v>
      </c>
      <c r="AK77" s="15"/>
    </row>
    <row r="78" spans="10:37">
      <c r="J78" s="15">
        <f t="shared" si="61"/>
        <v>76</v>
      </c>
      <c r="K78" s="15">
        <f t="shared" si="41"/>
        <v>124884321.24827503</v>
      </c>
      <c r="L78" s="19">
        <f t="shared" si="39"/>
        <v>3122108031.2068758</v>
      </c>
      <c r="M78" s="15">
        <f t="shared" si="42"/>
        <v>979359435.97420549</v>
      </c>
      <c r="N78" s="15">
        <f t="shared" si="43"/>
        <v>1678901890.2414944</v>
      </c>
      <c r="O78" s="15">
        <f t="shared" si="44"/>
        <v>397997438.25064939</v>
      </c>
      <c r="P78" s="15">
        <f t="shared" si="45"/>
        <v>31546029032.466396</v>
      </c>
      <c r="Q78" s="15">
        <f t="shared" si="58"/>
        <v>32525388468.440601</v>
      </c>
      <c r="R78" s="16">
        <f t="shared" si="46"/>
        <v>10.417765222514626</v>
      </c>
      <c r="S78" s="17">
        <f t="shared" si="47"/>
        <v>9.3677652225146257</v>
      </c>
      <c r="T78" s="15">
        <f t="shared" si="48"/>
        <v>0</v>
      </c>
      <c r="U78" s="15">
        <f t="shared" si="49"/>
        <v>0</v>
      </c>
      <c r="V78" s="15"/>
      <c r="Y78" s="15">
        <f t="shared" si="59"/>
        <v>76</v>
      </c>
      <c r="Z78" s="15">
        <f t="shared" si="50"/>
        <v>124884321.24827503</v>
      </c>
      <c r="AA78" s="19">
        <f t="shared" si="40"/>
        <v>3122108031.2068758</v>
      </c>
      <c r="AB78" s="15">
        <f t="shared" si="51"/>
        <v>979359435.97420549</v>
      </c>
      <c r="AC78" s="15">
        <f t="shared" si="52"/>
        <v>1678901890.2414944</v>
      </c>
      <c r="AD78" s="15">
        <f t="shared" si="53"/>
        <v>397541582.25064939</v>
      </c>
      <c r="AE78" s="15">
        <f t="shared" si="26"/>
        <v>30213160251.049362</v>
      </c>
      <c r="AF78" s="15">
        <f t="shared" si="60"/>
        <v>31192519687.023567</v>
      </c>
      <c r="AG78" s="16">
        <f t="shared" si="54"/>
        <v>9.9908521342760359</v>
      </c>
      <c r="AH78" s="17">
        <f t="shared" si="55"/>
        <v>8.9408521342760352</v>
      </c>
      <c r="AI78" s="15">
        <f t="shared" si="56"/>
        <v>0</v>
      </c>
      <c r="AJ78" s="15">
        <f t="shared" si="57"/>
        <v>0</v>
      </c>
      <c r="AK78" s="15"/>
    </row>
    <row r="79" spans="10:37">
      <c r="J79" s="15">
        <f t="shared" si="61"/>
        <v>77</v>
      </c>
      <c r="K79" s="15">
        <f t="shared" si="41"/>
        <v>134875066.94813704</v>
      </c>
      <c r="L79" s="19">
        <f t="shared" si="39"/>
        <v>3371876673.7034264</v>
      </c>
      <c r="M79" s="15">
        <f t="shared" si="42"/>
        <v>1077295379.5716262</v>
      </c>
      <c r="N79" s="15">
        <f t="shared" si="43"/>
        <v>1846792079.2656441</v>
      </c>
      <c r="O79" s="15">
        <f t="shared" si="44"/>
        <v>437751596.47571439</v>
      </c>
      <c r="P79" s="15">
        <f t="shared" si="45"/>
        <v>35138383532.188751</v>
      </c>
      <c r="Q79" s="15">
        <f t="shared" si="58"/>
        <v>36215678911.760376</v>
      </c>
      <c r="R79" s="16">
        <f t="shared" si="46"/>
        <v>10.740511120765186</v>
      </c>
      <c r="S79" s="17">
        <f t="shared" si="47"/>
        <v>9.6905111207651853</v>
      </c>
      <c r="T79" s="15">
        <f t="shared" si="48"/>
        <v>0</v>
      </c>
      <c r="U79" s="15">
        <f t="shared" si="49"/>
        <v>0</v>
      </c>
      <c r="V79" s="15"/>
      <c r="Y79" s="15">
        <f t="shared" si="59"/>
        <v>77</v>
      </c>
      <c r="Z79" s="15">
        <f t="shared" si="50"/>
        <v>134875066.94813704</v>
      </c>
      <c r="AA79" s="19">
        <f t="shared" si="40"/>
        <v>3371876673.7034264</v>
      </c>
      <c r="AB79" s="15">
        <f t="shared" si="51"/>
        <v>1077295379.5716262</v>
      </c>
      <c r="AC79" s="15">
        <f t="shared" si="52"/>
        <v>1846792079.2656441</v>
      </c>
      <c r="AD79" s="15">
        <f t="shared" si="53"/>
        <v>437295740.47571439</v>
      </c>
      <c r="AE79" s="15">
        <f t="shared" si="26"/>
        <v>33671772016.630016</v>
      </c>
      <c r="AF79" s="15">
        <f t="shared" si="60"/>
        <v>34749067396.201645</v>
      </c>
      <c r="AG79" s="16">
        <f t="shared" si="54"/>
        <v>10.305557041039634</v>
      </c>
      <c r="AH79" s="17">
        <f t="shared" si="55"/>
        <v>9.2555570410396335</v>
      </c>
      <c r="AI79" s="15">
        <f t="shared" si="56"/>
        <v>0</v>
      </c>
      <c r="AJ79" s="15">
        <f t="shared" si="57"/>
        <v>0</v>
      </c>
      <c r="AK79" s="15"/>
    </row>
    <row r="80" spans="10:37">
      <c r="J80" s="15">
        <f t="shared" si="61"/>
        <v>78</v>
      </c>
      <c r="K80" s="15">
        <f t="shared" si="41"/>
        <v>145665072.30398801</v>
      </c>
      <c r="L80" s="19">
        <f t="shared" si="39"/>
        <v>3641626807.5997005</v>
      </c>
      <c r="M80" s="15">
        <f t="shared" si="42"/>
        <v>1185024917.5287888</v>
      </c>
      <c r="N80" s="15">
        <f t="shared" si="43"/>
        <v>2031471287.1922085</v>
      </c>
      <c r="O80" s="15">
        <f t="shared" si="44"/>
        <v>481481170.52328581</v>
      </c>
      <c r="P80" s="15">
        <f t="shared" si="45"/>
        <v>39133703055.930916</v>
      </c>
      <c r="Q80" s="15">
        <f t="shared" si="58"/>
        <v>40318727973.459702</v>
      </c>
      <c r="R80" s="16">
        <f t="shared" si="46"/>
        <v>11.071625431062476</v>
      </c>
      <c r="S80" s="17">
        <f t="shared" si="47"/>
        <v>10.021625431062475</v>
      </c>
      <c r="T80" s="15">
        <f t="shared" si="48"/>
        <v>0</v>
      </c>
      <c r="U80" s="15">
        <f t="shared" si="49"/>
        <v>0</v>
      </c>
      <c r="V80" s="15"/>
      <c r="Y80" s="15">
        <f t="shared" si="59"/>
        <v>78</v>
      </c>
      <c r="Z80" s="15">
        <f t="shared" si="50"/>
        <v>145665072.30398801</v>
      </c>
      <c r="AA80" s="19">
        <f t="shared" si="40"/>
        <v>3641626807.5997005</v>
      </c>
      <c r="AB80" s="15">
        <f t="shared" si="51"/>
        <v>1185024917.5287888</v>
      </c>
      <c r="AC80" s="15">
        <f t="shared" si="52"/>
        <v>2031471287.1922085</v>
      </c>
      <c r="AD80" s="15">
        <f t="shared" si="53"/>
        <v>481025314.52328581</v>
      </c>
      <c r="AE80" s="15">
        <f t="shared" si="26"/>
        <v>37519974532.816307</v>
      </c>
      <c r="AF80" s="15">
        <f t="shared" si="60"/>
        <v>38704999450.345093</v>
      </c>
      <c r="AG80" s="16">
        <f t="shared" si="54"/>
        <v>10.628491466937728</v>
      </c>
      <c r="AH80" s="17">
        <f t="shared" si="55"/>
        <v>9.5784914669377272</v>
      </c>
      <c r="AI80" s="15">
        <f t="shared" si="56"/>
        <v>0</v>
      </c>
      <c r="AJ80" s="15">
        <f t="shared" si="57"/>
        <v>0</v>
      </c>
      <c r="AK80" s="15"/>
    </row>
    <row r="81" spans="10:37">
      <c r="J81" s="15">
        <f t="shared" si="61"/>
        <v>79</v>
      </c>
      <c r="K81" s="15">
        <f t="shared" si="41"/>
        <v>157318278.08830705</v>
      </c>
      <c r="L81" s="19">
        <f t="shared" si="39"/>
        <v>3932956952.2076764</v>
      </c>
      <c r="M81" s="15">
        <f t="shared" si="42"/>
        <v>1303527409.2816677</v>
      </c>
      <c r="N81" s="15">
        <f t="shared" si="43"/>
        <v>2234618415.9114294</v>
      </c>
      <c r="O81" s="15">
        <f t="shared" si="44"/>
        <v>529583701.97561443</v>
      </c>
      <c r="P81" s="15">
        <f t="shared" si="45"/>
        <v>43576657063.499626</v>
      </c>
      <c r="Q81" s="15">
        <f t="shared" si="58"/>
        <v>44880184472.781296</v>
      </c>
      <c r="R81" s="16">
        <f t="shared" si="46"/>
        <v>11.411308340811821</v>
      </c>
      <c r="S81" s="17">
        <f t="shared" si="47"/>
        <v>10.361308340811821</v>
      </c>
      <c r="T81" s="15">
        <f t="shared" si="48"/>
        <v>0</v>
      </c>
      <c r="U81" s="15">
        <f t="shared" si="49"/>
        <v>0</v>
      </c>
      <c r="V81" s="15"/>
      <c r="Y81" s="15">
        <f t="shared" si="59"/>
        <v>79</v>
      </c>
      <c r="Z81" s="15">
        <f t="shared" si="50"/>
        <v>157318278.08830705</v>
      </c>
      <c r="AA81" s="19">
        <f t="shared" si="40"/>
        <v>3932956952.2076764</v>
      </c>
      <c r="AB81" s="15">
        <f t="shared" si="51"/>
        <v>1303527409.2816677</v>
      </c>
      <c r="AC81" s="15">
        <f t="shared" si="52"/>
        <v>2234618415.9114294</v>
      </c>
      <c r="AD81" s="15">
        <f t="shared" si="53"/>
        <v>529127845.97561443</v>
      </c>
      <c r="AE81" s="15">
        <f t="shared" si="26"/>
        <v>41801099832.073555</v>
      </c>
      <c r="AF81" s="15">
        <f t="shared" si="60"/>
        <v>43104627241.355225</v>
      </c>
      <c r="AG81" s="16">
        <f t="shared" si="54"/>
        <v>10.959852285481899</v>
      </c>
      <c r="AH81" s="17">
        <f t="shared" si="55"/>
        <v>9.9098522854818984</v>
      </c>
      <c r="AI81" s="15">
        <f t="shared" si="56"/>
        <v>0</v>
      </c>
      <c r="AJ81" s="15">
        <f t="shared" si="57"/>
        <v>0</v>
      </c>
      <c r="AK81" s="15"/>
    </row>
    <row r="82" spans="10:37">
      <c r="J82" s="15">
        <f t="shared" si="61"/>
        <v>80</v>
      </c>
      <c r="K82" s="15">
        <f t="shared" si="41"/>
        <v>169903740.33537161</v>
      </c>
      <c r="L82" s="19">
        <f t="shared" si="39"/>
        <v>4247593508.3842902</v>
      </c>
      <c r="M82" s="15">
        <f t="shared" si="42"/>
        <v>1433880150.2098346</v>
      </c>
      <c r="N82" s="15">
        <f t="shared" si="43"/>
        <v>2458080257.5025725</v>
      </c>
      <c r="O82" s="15">
        <f t="shared" si="44"/>
        <v>582496486.57317591</v>
      </c>
      <c r="P82" s="15">
        <f t="shared" si="45"/>
        <v>48516819256.422768</v>
      </c>
      <c r="Q82" s="15">
        <f t="shared" si="58"/>
        <v>49950699406.632599</v>
      </c>
      <c r="R82" s="16">
        <f t="shared" si="46"/>
        <v>11.759764513255639</v>
      </c>
      <c r="S82" s="17">
        <f t="shared" si="47"/>
        <v>10.709764513255639</v>
      </c>
      <c r="T82" s="15">
        <f t="shared" si="48"/>
        <v>0</v>
      </c>
      <c r="U82" s="15">
        <f t="shared" si="49"/>
        <v>0</v>
      </c>
      <c r="V82" s="15"/>
      <c r="Y82" s="15">
        <f t="shared" si="59"/>
        <v>80</v>
      </c>
      <c r="Z82" s="15">
        <f t="shared" si="50"/>
        <v>169903740.33537161</v>
      </c>
      <c r="AA82" s="19">
        <f t="shared" si="40"/>
        <v>4247593508.3842902</v>
      </c>
      <c r="AB82" s="15">
        <f t="shared" si="51"/>
        <v>1433880150.2098346</v>
      </c>
      <c r="AC82" s="15">
        <f t="shared" si="52"/>
        <v>2458080257.5025725</v>
      </c>
      <c r="AD82" s="15">
        <f t="shared" si="53"/>
        <v>582040630.57317591</v>
      </c>
      <c r="AE82" s="15">
        <f t="shared" si="26"/>
        <v>46563250445.854088</v>
      </c>
      <c r="AF82" s="15">
        <f t="shared" si="60"/>
        <v>47997130596.063919</v>
      </c>
      <c r="AG82" s="16">
        <f t="shared" si="54"/>
        <v>11.299840839600771</v>
      </c>
      <c r="AH82" s="17">
        <f t="shared" si="55"/>
        <v>10.24984083960077</v>
      </c>
      <c r="AI82" s="15">
        <f t="shared" si="56"/>
        <v>0</v>
      </c>
      <c r="AJ82" s="15">
        <f t="shared" si="57"/>
        <v>0</v>
      </c>
      <c r="AK82" s="15"/>
    </row>
    <row r="83" spans="10:37">
      <c r="J83" s="15">
        <f t="shared" si="61"/>
        <v>81</v>
      </c>
      <c r="K83" s="15">
        <f t="shared" si="41"/>
        <v>183496039.56220135</v>
      </c>
      <c r="L83" s="19">
        <f t="shared" si="39"/>
        <v>4587400989.0550337</v>
      </c>
      <c r="M83" s="15">
        <f t="shared" si="42"/>
        <v>1577268165.2308183</v>
      </c>
      <c r="N83" s="15">
        <f t="shared" si="43"/>
        <v>2703888283.25283</v>
      </c>
      <c r="O83" s="15">
        <f t="shared" si="44"/>
        <v>640700549.63049352</v>
      </c>
      <c r="P83" s="15">
        <f t="shared" si="45"/>
        <v>54009201731.695541</v>
      </c>
      <c r="Q83" s="15">
        <f t="shared" si="58"/>
        <v>55586469896.926361</v>
      </c>
      <c r="R83" s="16">
        <f t="shared" si="46"/>
        <v>12.117203189681639</v>
      </c>
      <c r="S83" s="17">
        <f t="shared" si="47"/>
        <v>11.067203189681639</v>
      </c>
      <c r="T83" s="15">
        <f t="shared" si="48"/>
        <v>0</v>
      </c>
      <c r="U83" s="15">
        <f t="shared" si="49"/>
        <v>0</v>
      </c>
      <c r="V83" s="15"/>
      <c r="Y83" s="15">
        <f t="shared" si="59"/>
        <v>81</v>
      </c>
      <c r="Z83" s="15">
        <f t="shared" si="50"/>
        <v>183496039.56220135</v>
      </c>
      <c r="AA83" s="19">
        <f t="shared" si="40"/>
        <v>4587400989.0550337</v>
      </c>
      <c r="AB83" s="15">
        <f t="shared" si="51"/>
        <v>1577268165.2308183</v>
      </c>
      <c r="AC83" s="15">
        <f t="shared" si="52"/>
        <v>2703888283.25283</v>
      </c>
      <c r="AD83" s="15">
        <f t="shared" si="53"/>
        <v>640244693.63049352</v>
      </c>
      <c r="AE83" s="15">
        <f t="shared" si="26"/>
        <v>51859820184.069992</v>
      </c>
      <c r="AF83" s="15">
        <f t="shared" si="60"/>
        <v>53437088349.300812</v>
      </c>
      <c r="AG83" s="16">
        <f t="shared" si="54"/>
        <v>11.648663039659066</v>
      </c>
      <c r="AH83" s="17">
        <f t="shared" si="55"/>
        <v>10.598663039659066</v>
      </c>
      <c r="AI83" s="15">
        <f t="shared" si="56"/>
        <v>0</v>
      </c>
      <c r="AJ83" s="15">
        <f t="shared" si="57"/>
        <v>0</v>
      </c>
      <c r="AK83" s="15"/>
    </row>
    <row r="84" spans="10:37">
      <c r="J84" s="15">
        <f t="shared" si="61"/>
        <v>82</v>
      </c>
      <c r="K84" s="15">
        <f t="shared" si="41"/>
        <v>198175722.72717747</v>
      </c>
      <c r="L84" s="19">
        <f t="shared" si="39"/>
        <v>4954393068.1794367</v>
      </c>
      <c r="M84" s="15">
        <f t="shared" si="42"/>
        <v>1734994981.7539003</v>
      </c>
      <c r="N84" s="15">
        <f t="shared" si="43"/>
        <v>2974277111.5781131</v>
      </c>
      <c r="O84" s="15">
        <f t="shared" si="44"/>
        <v>704725018.99354291</v>
      </c>
      <c r="P84" s="15">
        <f t="shared" si="45"/>
        <v>60114846923.858643</v>
      </c>
      <c r="Q84" s="15">
        <f t="shared" si="58"/>
        <v>61849841905.612541</v>
      </c>
      <c r="R84" s="16">
        <f t="shared" si="46"/>
        <v>12.48383829350467</v>
      </c>
      <c r="S84" s="17">
        <f t="shared" si="47"/>
        <v>11.433838293504669</v>
      </c>
      <c r="T84" s="15">
        <f t="shared" si="48"/>
        <v>0</v>
      </c>
      <c r="U84" s="15">
        <f t="shared" si="49"/>
        <v>0</v>
      </c>
      <c r="V84" s="15"/>
      <c r="Y84" s="15">
        <f t="shared" si="59"/>
        <v>82</v>
      </c>
      <c r="Z84" s="15">
        <f t="shared" si="50"/>
        <v>198175722.72717747</v>
      </c>
      <c r="AA84" s="19">
        <f t="shared" si="40"/>
        <v>4954393068.1794367</v>
      </c>
      <c r="AB84" s="15">
        <f t="shared" si="51"/>
        <v>1734994981.7539003</v>
      </c>
      <c r="AC84" s="15">
        <f t="shared" si="52"/>
        <v>2974277111.5781131</v>
      </c>
      <c r="AD84" s="15">
        <f t="shared" si="53"/>
        <v>704269162.99354291</v>
      </c>
      <c r="AE84" s="15">
        <f t="shared" si="26"/>
        <v>57750071365.470543</v>
      </c>
      <c r="AF84" s="15">
        <f t="shared" si="60"/>
        <v>59485066347.224442</v>
      </c>
      <c r="AG84" s="16">
        <f t="shared" si="54"/>
        <v>12.006529463574251</v>
      </c>
      <c r="AH84" s="17">
        <f t="shared" si="55"/>
        <v>10.956529463574251</v>
      </c>
      <c r="AI84" s="15">
        <f t="shared" si="56"/>
        <v>0</v>
      </c>
      <c r="AJ84" s="15">
        <f t="shared" si="57"/>
        <v>0</v>
      </c>
      <c r="AK84" s="15"/>
    </row>
    <row r="85" spans="10:37">
      <c r="J85" s="15">
        <f t="shared" si="61"/>
        <v>83</v>
      </c>
      <c r="K85" s="15">
        <f t="shared" si="41"/>
        <v>214029780.54535168</v>
      </c>
      <c r="L85" s="19">
        <f t="shared" si="39"/>
        <v>5350744513.6337919</v>
      </c>
      <c r="M85" s="15">
        <f t="shared" si="42"/>
        <v>1908494479.9292905</v>
      </c>
      <c r="N85" s="15">
        <f t="shared" si="43"/>
        <v>3271704822.7359247</v>
      </c>
      <c r="O85" s="15">
        <f t="shared" si="44"/>
        <v>775151935.29289722</v>
      </c>
      <c r="P85" s="15">
        <f t="shared" si="45"/>
        <v>66901483551.537415</v>
      </c>
      <c r="Q85" s="15">
        <f t="shared" si="58"/>
        <v>68809978031.466705</v>
      </c>
      <c r="R85" s="16">
        <f t="shared" si="46"/>
        <v>12.85988853628456</v>
      </c>
      <c r="S85" s="17">
        <f t="shared" si="47"/>
        <v>11.809888536284559</v>
      </c>
      <c r="T85" s="15">
        <f t="shared" si="48"/>
        <v>0</v>
      </c>
      <c r="U85" s="15">
        <f t="shared" si="49"/>
        <v>0</v>
      </c>
      <c r="V85" s="15"/>
      <c r="Y85" s="15">
        <f t="shared" si="59"/>
        <v>83</v>
      </c>
      <c r="Z85" s="15">
        <f t="shared" si="50"/>
        <v>214029780.54535168</v>
      </c>
      <c r="AA85" s="19">
        <f t="shared" si="40"/>
        <v>5350744513.6337919</v>
      </c>
      <c r="AB85" s="15">
        <f t="shared" si="51"/>
        <v>1908494479.9292905</v>
      </c>
      <c r="AC85" s="15">
        <f t="shared" si="52"/>
        <v>3271704822.7359247</v>
      </c>
      <c r="AD85" s="15">
        <f t="shared" si="53"/>
        <v>774696079.29289722</v>
      </c>
      <c r="AE85" s="15">
        <f t="shared" si="26"/>
        <v>64299774581.310501</v>
      </c>
      <c r="AF85" s="15">
        <f t="shared" si="60"/>
        <v>66208269061.239792</v>
      </c>
      <c r="AG85" s="16">
        <f t="shared" si="54"/>
        <v>12.373655459074891</v>
      </c>
      <c r="AH85" s="17">
        <f t="shared" si="55"/>
        <v>11.323655459074891</v>
      </c>
      <c r="AI85" s="15">
        <f t="shared" si="56"/>
        <v>0</v>
      </c>
      <c r="AJ85" s="15">
        <f t="shared" si="57"/>
        <v>0</v>
      </c>
      <c r="AK85" s="15"/>
    </row>
    <row r="86" spans="10:37">
      <c r="J86" s="15">
        <f t="shared" si="61"/>
        <v>84</v>
      </c>
      <c r="K86" s="15">
        <f t="shared" si="41"/>
        <v>231152162.98897985</v>
      </c>
      <c r="L86" s="19">
        <f t="shared" si="39"/>
        <v>5778804074.7244959</v>
      </c>
      <c r="M86" s="15">
        <f t="shared" si="42"/>
        <v>2099343927.9222198</v>
      </c>
      <c r="N86" s="15">
        <f t="shared" si="43"/>
        <v>3598875305.0095177</v>
      </c>
      <c r="O86" s="15">
        <f t="shared" si="44"/>
        <v>852621543.22218716</v>
      </c>
      <c r="P86" s="15">
        <f t="shared" si="45"/>
        <v>74444253449.913345</v>
      </c>
      <c r="Q86" s="15">
        <f t="shared" si="58"/>
        <v>76543597377.835571</v>
      </c>
      <c r="R86" s="16">
        <f t="shared" si="46"/>
        <v>13.245577525741739</v>
      </c>
      <c r="S86" s="17">
        <f t="shared" si="47"/>
        <v>12.195577525741738</v>
      </c>
      <c r="T86" s="15">
        <f t="shared" si="48"/>
        <v>0</v>
      </c>
      <c r="U86" s="15">
        <f t="shared" si="49"/>
        <v>0</v>
      </c>
      <c r="V86" s="15"/>
      <c r="Y86" s="15">
        <f t="shared" si="59"/>
        <v>84</v>
      </c>
      <c r="Z86" s="15">
        <f t="shared" si="50"/>
        <v>231152162.98897985</v>
      </c>
      <c r="AA86" s="19">
        <f t="shared" si="40"/>
        <v>5778804074.7244959</v>
      </c>
      <c r="AB86" s="15">
        <f t="shared" si="51"/>
        <v>2099343927.9222198</v>
      </c>
      <c r="AC86" s="15">
        <f t="shared" si="52"/>
        <v>3598875305.0095177</v>
      </c>
      <c r="AD86" s="15">
        <f t="shared" si="53"/>
        <v>852165687.22218716</v>
      </c>
      <c r="AE86" s="15">
        <f t="shared" si="26"/>
        <v>71581917726.663742</v>
      </c>
      <c r="AF86" s="15">
        <f t="shared" si="60"/>
        <v>73681261654.585968</v>
      </c>
      <c r="AG86" s="16">
        <f t="shared" si="54"/>
        <v>12.750261248145659</v>
      </c>
      <c r="AH86" s="17">
        <f t="shared" si="55"/>
        <v>11.700261248145658</v>
      </c>
      <c r="AI86" s="15">
        <f t="shared" si="56"/>
        <v>0</v>
      </c>
      <c r="AJ86" s="15">
        <f t="shared" si="57"/>
        <v>0</v>
      </c>
      <c r="AK86" s="15"/>
    </row>
    <row r="87" spans="10:37">
      <c r="J87" s="15">
        <f t="shared" si="61"/>
        <v>85</v>
      </c>
      <c r="K87" s="15">
        <f t="shared" si="41"/>
        <v>249644336.02809826</v>
      </c>
      <c r="L87" s="19">
        <f t="shared" si="39"/>
        <v>6241108400.7024565</v>
      </c>
      <c r="M87" s="15">
        <f t="shared" si="42"/>
        <v>2309278320.7144418</v>
      </c>
      <c r="N87" s="15">
        <f t="shared" si="43"/>
        <v>3958762835.5104699</v>
      </c>
      <c r="O87" s="15">
        <f t="shared" si="44"/>
        <v>937838111.94440591</v>
      </c>
      <c r="P87" s="15">
        <f t="shared" si="45"/>
        <v>82826516906.849106</v>
      </c>
      <c r="Q87" s="15">
        <f t="shared" si="58"/>
        <v>85135795227.563553</v>
      </c>
      <c r="R87" s="16">
        <f t="shared" si="46"/>
        <v>13.641133875832256</v>
      </c>
      <c r="S87" s="17">
        <f t="shared" si="47"/>
        <v>12.591133875832256</v>
      </c>
      <c r="T87" s="15">
        <f t="shared" si="48"/>
        <v>0</v>
      </c>
      <c r="U87" s="15">
        <f t="shared" si="49"/>
        <v>0</v>
      </c>
      <c r="V87" s="15"/>
      <c r="Y87" s="15">
        <f t="shared" si="59"/>
        <v>85</v>
      </c>
      <c r="Z87" s="15">
        <f t="shared" si="50"/>
        <v>249644336.02809826</v>
      </c>
      <c r="AA87" s="19">
        <f t="shared" si="40"/>
        <v>6241108400.7024565</v>
      </c>
      <c r="AB87" s="15">
        <f t="shared" si="51"/>
        <v>2309278320.7144418</v>
      </c>
      <c r="AC87" s="15">
        <f t="shared" si="52"/>
        <v>3958762835.5104699</v>
      </c>
      <c r="AD87" s="15">
        <f t="shared" si="53"/>
        <v>937382255.94440591</v>
      </c>
      <c r="AE87" s="15">
        <f t="shared" si="26"/>
        <v>79677491755.274536</v>
      </c>
      <c r="AF87" s="15">
        <f t="shared" si="60"/>
        <v>81986770075.988983</v>
      </c>
      <c r="AG87" s="16">
        <f t="shared" si="54"/>
        <v>13.13657203370496</v>
      </c>
      <c r="AH87" s="17">
        <f t="shared" si="55"/>
        <v>12.086572033704959</v>
      </c>
      <c r="AI87" s="15">
        <f t="shared" si="56"/>
        <v>0</v>
      </c>
      <c r="AJ87" s="15">
        <f t="shared" si="57"/>
        <v>0</v>
      </c>
      <c r="AK87" s="15"/>
    </row>
    <row r="88" spans="10:37">
      <c r="J88" s="15">
        <f t="shared" ref="J88:J100" si="62">J87+1</f>
        <v>86</v>
      </c>
      <c r="K88" s="15">
        <f t="shared" si="41"/>
        <v>269615882.91034615</v>
      </c>
      <c r="L88" s="19">
        <f t="shared" si="39"/>
        <v>6740397072.7586536</v>
      </c>
      <c r="M88" s="15">
        <f t="shared" si="42"/>
        <v>2540206152.7858863</v>
      </c>
      <c r="N88" s="15">
        <f t="shared" si="43"/>
        <v>4354639119.0615177</v>
      </c>
      <c r="O88" s="15">
        <f t="shared" si="44"/>
        <v>1031576337.5388467</v>
      </c>
      <c r="P88" s="15">
        <f t="shared" si="45"/>
        <v>92140744935.072876</v>
      </c>
      <c r="Q88" s="15">
        <f t="shared" si="58"/>
        <v>94680951087.858765</v>
      </c>
      <c r="R88" s="16">
        <f t="shared" si="46"/>
        <v>14.04679131894355</v>
      </c>
      <c r="S88" s="17">
        <f t="shared" si="47"/>
        <v>12.996791318943549</v>
      </c>
      <c r="T88" s="15">
        <f t="shared" si="48"/>
        <v>0</v>
      </c>
      <c r="U88" s="15">
        <f t="shared" si="49"/>
        <v>0</v>
      </c>
      <c r="V88" s="15"/>
      <c r="Y88" s="15">
        <f t="shared" si="59"/>
        <v>86</v>
      </c>
      <c r="Z88" s="15">
        <f t="shared" si="50"/>
        <v>269615882.91034615</v>
      </c>
      <c r="AA88" s="19">
        <f t="shared" si="40"/>
        <v>6740397072.7586536</v>
      </c>
      <c r="AB88" s="15">
        <f t="shared" si="51"/>
        <v>2540206152.7858863</v>
      </c>
      <c r="AC88" s="15">
        <f t="shared" si="52"/>
        <v>4354639119.0615177</v>
      </c>
      <c r="AD88" s="15">
        <f t="shared" si="53"/>
        <v>1031120481.5388467</v>
      </c>
      <c r="AE88" s="15">
        <f t="shared" si="26"/>
        <v>88676361412.340851</v>
      </c>
      <c r="AF88" s="15">
        <f t="shared" si="60"/>
        <v>91216567565.12674</v>
      </c>
      <c r="AG88" s="16">
        <f t="shared" si="54"/>
        <v>13.53281810856202</v>
      </c>
      <c r="AH88" s="17">
        <f t="shared" si="55"/>
        <v>12.48281810856202</v>
      </c>
      <c r="AI88" s="15">
        <f t="shared" si="56"/>
        <v>0</v>
      </c>
      <c r="AJ88" s="15">
        <f t="shared" si="57"/>
        <v>0</v>
      </c>
      <c r="AK88" s="15"/>
    </row>
    <row r="89" spans="10:37">
      <c r="J89" s="15">
        <f t="shared" si="62"/>
        <v>87</v>
      </c>
      <c r="K89" s="15">
        <f t="shared" si="41"/>
        <v>291185153.54317385</v>
      </c>
      <c r="L89" s="19">
        <f t="shared" si="39"/>
        <v>7279628838.5793467</v>
      </c>
      <c r="M89" s="15">
        <f t="shared" si="42"/>
        <v>2794226768.0644751</v>
      </c>
      <c r="N89" s="15">
        <f t="shared" si="43"/>
        <v>4790103030.9676695</v>
      </c>
      <c r="O89" s="15">
        <f t="shared" si="44"/>
        <v>1134688385.6927314</v>
      </c>
      <c r="P89" s="15">
        <f t="shared" si="45"/>
        <v>102489507814.2729</v>
      </c>
      <c r="Q89" s="15">
        <f t="shared" si="58"/>
        <v>105283734582.33737</v>
      </c>
      <c r="R89" s="16">
        <f t="shared" si="46"/>
        <v>14.462788820272323</v>
      </c>
      <c r="S89" s="17">
        <f t="shared" si="47"/>
        <v>13.412788820272322</v>
      </c>
      <c r="T89" s="15">
        <f t="shared" si="48"/>
        <v>0</v>
      </c>
      <c r="U89" s="15">
        <f t="shared" si="49"/>
        <v>0</v>
      </c>
      <c r="V89" s="15"/>
      <c r="Y89" s="15">
        <f t="shared" si="59"/>
        <v>87</v>
      </c>
      <c r="Z89" s="15">
        <f t="shared" si="50"/>
        <v>291185153.54317385</v>
      </c>
      <c r="AA89" s="19">
        <f t="shared" si="40"/>
        <v>7279628838.5793467</v>
      </c>
      <c r="AB89" s="15">
        <f t="shared" si="51"/>
        <v>2794226768.0644751</v>
      </c>
      <c r="AC89" s="15">
        <f t="shared" si="52"/>
        <v>4790103030.9676695</v>
      </c>
      <c r="AD89" s="15">
        <f t="shared" si="53"/>
        <v>1134232529.6927314</v>
      </c>
      <c r="AE89" s="15">
        <f t="shared" si="26"/>
        <v>98678230083.267685</v>
      </c>
      <c r="AF89" s="15">
        <f t="shared" si="60"/>
        <v>101472456851.33215</v>
      </c>
      <c r="AG89" s="16">
        <f t="shared" si="54"/>
        <v>13.939234966701266</v>
      </c>
      <c r="AH89" s="17">
        <f t="shared" si="55"/>
        <v>12.889234966701265</v>
      </c>
      <c r="AI89" s="15">
        <f t="shared" si="56"/>
        <v>0</v>
      </c>
      <c r="AJ89" s="15">
        <f t="shared" si="57"/>
        <v>0</v>
      </c>
      <c r="AK89" s="15"/>
    </row>
    <row r="90" spans="10:37">
      <c r="J90" s="15">
        <f t="shared" si="62"/>
        <v>88</v>
      </c>
      <c r="K90" s="15">
        <f t="shared" si="41"/>
        <v>314479965.82662779</v>
      </c>
      <c r="L90" s="19">
        <f t="shared" si="39"/>
        <v>7861999145.6656952</v>
      </c>
      <c r="M90" s="15">
        <f t="shared" si="42"/>
        <v>3073649444.870923</v>
      </c>
      <c r="N90" s="15">
        <f t="shared" si="43"/>
        <v>5269113334.0644369</v>
      </c>
      <c r="O90" s="15">
        <f t="shared" si="44"/>
        <v>1248111638.6620047</v>
      </c>
      <c r="P90" s="15">
        <f t="shared" si="45"/>
        <v>113986570234.3622</v>
      </c>
      <c r="Q90" s="15">
        <f t="shared" si="58"/>
        <v>117060219679.23312</v>
      </c>
      <c r="R90" s="16">
        <f t="shared" si="46"/>
        <v>14.889370694445851</v>
      </c>
      <c r="S90" s="17">
        <f t="shared" si="47"/>
        <v>13.839370694445851</v>
      </c>
      <c r="T90" s="15">
        <f t="shared" si="48"/>
        <v>0</v>
      </c>
      <c r="U90" s="15">
        <f t="shared" si="49"/>
        <v>0</v>
      </c>
      <c r="V90" s="15"/>
      <c r="Y90" s="15">
        <f t="shared" si="59"/>
        <v>88</v>
      </c>
      <c r="Z90" s="15">
        <f t="shared" si="50"/>
        <v>314479965.82662779</v>
      </c>
      <c r="AA90" s="19">
        <f t="shared" si="40"/>
        <v>7861999145.6656952</v>
      </c>
      <c r="AB90" s="15">
        <f t="shared" si="51"/>
        <v>3073649444.870923</v>
      </c>
      <c r="AC90" s="15">
        <f t="shared" si="52"/>
        <v>5269113334.0644369</v>
      </c>
      <c r="AD90" s="15">
        <f t="shared" si="53"/>
        <v>1247655782.6620047</v>
      </c>
      <c r="AE90" s="15">
        <f t="shared" si="26"/>
        <v>109793708874.25647</v>
      </c>
      <c r="AF90" s="15">
        <f t="shared" si="60"/>
        <v>112867358319.1274</v>
      </c>
      <c r="AG90" s="16">
        <f t="shared" si="54"/>
        <v>14.356063416942872</v>
      </c>
      <c r="AH90" s="17">
        <f t="shared" si="55"/>
        <v>13.306063416942871</v>
      </c>
      <c r="AI90" s="15">
        <f t="shared" si="56"/>
        <v>0</v>
      </c>
      <c r="AJ90" s="15">
        <f t="shared" si="57"/>
        <v>0</v>
      </c>
      <c r="AK90" s="15"/>
    </row>
    <row r="91" spans="10:37">
      <c r="J91" s="15">
        <f t="shared" si="62"/>
        <v>89</v>
      </c>
      <c r="K91" s="15">
        <f t="shared" si="41"/>
        <v>339638363.09275806</v>
      </c>
      <c r="L91" s="19">
        <f t="shared" si="39"/>
        <v>8490959077.3189516</v>
      </c>
      <c r="M91" s="15">
        <f t="shared" si="42"/>
        <v>3381014389.3580155</v>
      </c>
      <c r="N91" s="15">
        <f t="shared" si="43"/>
        <v>5796024667.4708815</v>
      </c>
      <c r="O91" s="15">
        <f t="shared" si="44"/>
        <v>1372877216.9282053</v>
      </c>
      <c r="P91" s="15">
        <f t="shared" si="45"/>
        <v>126758104474.72664</v>
      </c>
      <c r="Q91" s="15">
        <f t="shared" si="58"/>
        <v>130139118864.08466</v>
      </c>
      <c r="R91" s="16">
        <f t="shared" si="46"/>
        <v>15.326786724448155</v>
      </c>
      <c r="S91" s="17">
        <f t="shared" si="47"/>
        <v>14.276786724448154</v>
      </c>
      <c r="T91" s="15">
        <f t="shared" si="48"/>
        <v>0</v>
      </c>
      <c r="U91" s="15">
        <f t="shared" si="49"/>
        <v>0</v>
      </c>
      <c r="V91" s="15"/>
      <c r="Y91" s="15">
        <f t="shared" si="59"/>
        <v>89</v>
      </c>
      <c r="Z91" s="15">
        <f t="shared" si="50"/>
        <v>339638363.09275806</v>
      </c>
      <c r="AA91" s="19">
        <f t="shared" si="40"/>
        <v>8490959077.3189516</v>
      </c>
      <c r="AB91" s="15">
        <f t="shared" si="51"/>
        <v>3381014389.3580155</v>
      </c>
      <c r="AC91" s="15">
        <f t="shared" si="52"/>
        <v>5796024667.4708815</v>
      </c>
      <c r="AD91" s="15">
        <f t="shared" si="53"/>
        <v>1372421360.9282053</v>
      </c>
      <c r="AE91" s="15">
        <f t="shared" si="26"/>
        <v>122145501122.61034</v>
      </c>
      <c r="AF91" s="15">
        <f t="shared" si="60"/>
        <v>125526515511.96835</v>
      </c>
      <c r="AG91" s="16">
        <f t="shared" si="54"/>
        <v>14.78354969902926</v>
      </c>
      <c r="AH91" s="17">
        <f t="shared" si="55"/>
        <v>13.733549699029259</v>
      </c>
      <c r="AI91" s="15">
        <f t="shared" si="56"/>
        <v>0</v>
      </c>
      <c r="AJ91" s="15">
        <f t="shared" si="57"/>
        <v>0</v>
      </c>
      <c r="AK91" s="15"/>
    </row>
    <row r="92" spans="10:37">
      <c r="J92" s="15">
        <f t="shared" si="62"/>
        <v>90</v>
      </c>
      <c r="K92" s="15">
        <f t="shared" si="41"/>
        <v>366809432.14017874</v>
      </c>
      <c r="L92" s="19">
        <f t="shared" si="39"/>
        <v>9170235803.5044689</v>
      </c>
      <c r="M92" s="15">
        <f t="shared" si="42"/>
        <v>3719115828.2938175</v>
      </c>
      <c r="N92" s="15">
        <f t="shared" si="43"/>
        <v>6375627134.2179699</v>
      </c>
      <c r="O92" s="15">
        <f t="shared" si="44"/>
        <v>1510119353.0210259</v>
      </c>
      <c r="P92" s="15">
        <f t="shared" si="45"/>
        <v>140944034275.22034</v>
      </c>
      <c r="Q92" s="15">
        <f t="shared" si="58"/>
        <v>144663150103.51416</v>
      </c>
      <c r="R92" s="16">
        <f t="shared" si="46"/>
        <v>15.775292282912741</v>
      </c>
      <c r="S92" s="17">
        <f t="shared" si="47"/>
        <v>14.72529228291274</v>
      </c>
      <c r="T92" s="15">
        <f t="shared" si="48"/>
        <v>0</v>
      </c>
      <c r="U92" s="15">
        <f t="shared" si="49"/>
        <v>0</v>
      </c>
      <c r="V92" s="15"/>
      <c r="Y92" s="15">
        <f t="shared" si="59"/>
        <v>90</v>
      </c>
      <c r="Z92" s="15">
        <f t="shared" si="50"/>
        <v>366809432.14017874</v>
      </c>
      <c r="AA92" s="19">
        <f t="shared" si="40"/>
        <v>9170235803.5044689</v>
      </c>
      <c r="AB92" s="15">
        <f t="shared" si="51"/>
        <v>3719115828.2938175</v>
      </c>
      <c r="AC92" s="15">
        <f t="shared" si="52"/>
        <v>6375627134.2179699</v>
      </c>
      <c r="AD92" s="15">
        <f t="shared" si="53"/>
        <v>1509663497.0210259</v>
      </c>
      <c r="AE92" s="15">
        <f t="shared" si="26"/>
        <v>135869714731.89241</v>
      </c>
      <c r="AF92" s="15">
        <f t="shared" si="60"/>
        <v>139588830560.18622</v>
      </c>
      <c r="AG92" s="16">
        <f t="shared" si="54"/>
        <v>15.221945602188482</v>
      </c>
      <c r="AH92" s="17">
        <f t="shared" si="55"/>
        <v>14.171945602188481</v>
      </c>
      <c r="AI92" s="15">
        <f t="shared" si="56"/>
        <v>0</v>
      </c>
      <c r="AJ92" s="15">
        <f t="shared" si="57"/>
        <v>0</v>
      </c>
      <c r="AK92" s="15"/>
    </row>
    <row r="93" spans="10:37">
      <c r="J93" s="15">
        <f t="shared" si="62"/>
        <v>91</v>
      </c>
      <c r="K93" s="15">
        <f t="shared" si="41"/>
        <v>396154186.71139306</v>
      </c>
      <c r="L93" s="19">
        <f t="shared" si="39"/>
        <v>9903854667.7848263</v>
      </c>
      <c r="M93" s="15">
        <f t="shared" si="42"/>
        <v>4091027411.1231995</v>
      </c>
      <c r="N93" s="15">
        <f t="shared" si="43"/>
        <v>7013189847.6397676</v>
      </c>
      <c r="O93" s="15">
        <f t="shared" si="44"/>
        <v>1661085702.7231288</v>
      </c>
      <c r="P93" s="15">
        <f t="shared" si="45"/>
        <v>156699523405.46548</v>
      </c>
      <c r="Q93" s="15">
        <f t="shared" si="58"/>
        <v>160790550816.58868</v>
      </c>
      <c r="R93" s="16">
        <f t="shared" si="46"/>
        <v>16.235148455843845</v>
      </c>
      <c r="S93" s="17">
        <f t="shared" si="47"/>
        <v>15.185148455843844</v>
      </c>
      <c r="T93" s="15">
        <f t="shared" si="48"/>
        <v>0</v>
      </c>
      <c r="U93" s="15">
        <f t="shared" si="49"/>
        <v>0</v>
      </c>
      <c r="V93" s="15"/>
      <c r="Y93" s="15">
        <f t="shared" si="59"/>
        <v>91</v>
      </c>
      <c r="Z93" s="15">
        <f t="shared" si="50"/>
        <v>396154186.71139306</v>
      </c>
      <c r="AA93" s="19">
        <f t="shared" si="40"/>
        <v>9903854667.7848263</v>
      </c>
      <c r="AB93" s="15">
        <f t="shared" si="51"/>
        <v>4091027411.1231995</v>
      </c>
      <c r="AC93" s="15">
        <f t="shared" si="52"/>
        <v>7013189847.6397676</v>
      </c>
      <c r="AD93" s="15">
        <f t="shared" si="53"/>
        <v>1660629846.7231288</v>
      </c>
      <c r="AE93" s="15">
        <f t="shared" si="26"/>
        <v>151117316051.80478</v>
      </c>
      <c r="AF93" s="15">
        <f t="shared" si="60"/>
        <v>155208343462.92798</v>
      </c>
      <c r="AG93" s="16">
        <f t="shared" si="54"/>
        <v>15.671508586226366</v>
      </c>
      <c r="AH93" s="17">
        <f t="shared" si="55"/>
        <v>14.621508586226366</v>
      </c>
      <c r="AI93" s="15">
        <f t="shared" si="56"/>
        <v>0</v>
      </c>
      <c r="AJ93" s="15">
        <f t="shared" si="57"/>
        <v>0</v>
      </c>
      <c r="AK93" s="15"/>
    </row>
    <row r="94" spans="10:37">
      <c r="J94" s="15">
        <f t="shared" si="62"/>
        <v>92</v>
      </c>
      <c r="K94" s="15">
        <f t="shared" si="41"/>
        <v>427846521.64830452</v>
      </c>
      <c r="L94" s="19">
        <f t="shared" si="39"/>
        <v>10696163041.207613</v>
      </c>
      <c r="M94" s="15">
        <f t="shared" si="42"/>
        <v>4500130152.2355194</v>
      </c>
      <c r="N94" s="15">
        <f t="shared" si="43"/>
        <v>7714508832.4037447</v>
      </c>
      <c r="O94" s="15">
        <f t="shared" si="44"/>
        <v>1827148687.3954415</v>
      </c>
      <c r="P94" s="15">
        <f t="shared" si="45"/>
        <v>174196624433.4075</v>
      </c>
      <c r="Q94" s="15">
        <f t="shared" si="58"/>
        <v>178696754585.64301</v>
      </c>
      <c r="R94" s="16">
        <f t="shared" si="46"/>
        <v>16.706622168828485</v>
      </c>
      <c r="S94" s="17">
        <f t="shared" si="47"/>
        <v>15.656622168828484</v>
      </c>
      <c r="T94" s="15">
        <f t="shared" si="48"/>
        <v>0</v>
      </c>
      <c r="U94" s="15">
        <f t="shared" si="49"/>
        <v>0</v>
      </c>
      <c r="V94" s="15"/>
      <c r="Y94" s="15">
        <f t="shared" si="59"/>
        <v>92</v>
      </c>
      <c r="Z94" s="15">
        <f t="shared" si="50"/>
        <v>427846521.64830452</v>
      </c>
      <c r="AA94" s="19">
        <f t="shared" si="40"/>
        <v>10696163041.207613</v>
      </c>
      <c r="AB94" s="15">
        <f t="shared" si="51"/>
        <v>4500130152.2355194</v>
      </c>
      <c r="AC94" s="15">
        <f t="shared" si="52"/>
        <v>7714508832.4037447</v>
      </c>
      <c r="AD94" s="15">
        <f t="shared" si="53"/>
        <v>1826692831.3954415</v>
      </c>
      <c r="AE94" s="15">
        <f t="shared" ref="AE94:AE102" si="63">AD94+AE93*(1+invint)</f>
        <v>168055740488.38071</v>
      </c>
      <c r="AF94" s="15">
        <f t="shared" si="60"/>
        <v>172555870640.61621</v>
      </c>
      <c r="AG94" s="16">
        <f t="shared" si="54"/>
        <v>16.132501905200428</v>
      </c>
      <c r="AH94" s="17">
        <f t="shared" si="55"/>
        <v>15.082501905200427</v>
      </c>
      <c r="AI94" s="15">
        <f t="shared" si="56"/>
        <v>0</v>
      </c>
      <c r="AJ94" s="15">
        <f t="shared" si="57"/>
        <v>0</v>
      </c>
      <c r="AK94" s="15"/>
    </row>
    <row r="95" spans="10:37">
      <c r="J95" s="15">
        <f t="shared" si="62"/>
        <v>93</v>
      </c>
      <c r="K95" s="15">
        <f t="shared" si="41"/>
        <v>462074243.38016891</v>
      </c>
      <c r="L95" s="19">
        <f t="shared" si="39"/>
        <v>11551856084.504223</v>
      </c>
      <c r="M95" s="15">
        <f t="shared" si="42"/>
        <v>4950143167.4590721</v>
      </c>
      <c r="N95" s="15">
        <f t="shared" si="43"/>
        <v>8485959715.6441202</v>
      </c>
      <c r="O95" s="15">
        <f t="shared" si="44"/>
        <v>2009817970.534986</v>
      </c>
      <c r="P95" s="15">
        <f t="shared" si="45"/>
        <v>193626104847.28323</v>
      </c>
      <c r="Q95" s="15">
        <f t="shared" si="58"/>
        <v>198576248014.74231</v>
      </c>
      <c r="R95" s="16">
        <f t="shared" si="46"/>
        <v>17.189986315802056</v>
      </c>
      <c r="S95" s="17">
        <f t="shared" si="47"/>
        <v>16.139986315802055</v>
      </c>
      <c r="T95" s="15">
        <f t="shared" si="48"/>
        <v>0</v>
      </c>
      <c r="U95" s="15">
        <f t="shared" si="49"/>
        <v>0</v>
      </c>
      <c r="V95" s="15"/>
      <c r="Y95" s="15">
        <f t="shared" si="59"/>
        <v>93</v>
      </c>
      <c r="Z95" s="15">
        <f t="shared" si="50"/>
        <v>462074243.38016891</v>
      </c>
      <c r="AA95" s="19">
        <f t="shared" si="40"/>
        <v>11551856084.504223</v>
      </c>
      <c r="AB95" s="15">
        <f t="shared" si="51"/>
        <v>4950143167.4590721</v>
      </c>
      <c r="AC95" s="15">
        <f t="shared" si="52"/>
        <v>8485959715.6441202</v>
      </c>
      <c r="AD95" s="15">
        <f t="shared" si="53"/>
        <v>2009362114.534986</v>
      </c>
      <c r="AE95" s="15">
        <f t="shared" si="63"/>
        <v>186870676651.75375</v>
      </c>
      <c r="AF95" s="15">
        <f t="shared" si="60"/>
        <v>191820819819.21283</v>
      </c>
      <c r="AG95" s="16">
        <f t="shared" si="54"/>
        <v>16.605194733729693</v>
      </c>
      <c r="AH95" s="17">
        <f t="shared" si="55"/>
        <v>15.555194733729692</v>
      </c>
      <c r="AI95" s="15">
        <f t="shared" si="56"/>
        <v>0</v>
      </c>
      <c r="AJ95" s="15">
        <f t="shared" si="57"/>
        <v>0</v>
      </c>
      <c r="AK95" s="15"/>
    </row>
    <row r="96" spans="10:37">
      <c r="J96" s="15">
        <f t="shared" si="62"/>
        <v>94</v>
      </c>
      <c r="K96" s="15">
        <f t="shared" si="41"/>
        <v>499040182.85058248</v>
      </c>
      <c r="L96" s="19">
        <f t="shared" si="39"/>
        <v>12476004571.264563</v>
      </c>
      <c r="M96" s="15">
        <f t="shared" si="42"/>
        <v>5445157484.2049799</v>
      </c>
      <c r="N96" s="15">
        <f t="shared" si="43"/>
        <v>9334555687.2085323</v>
      </c>
      <c r="O96" s="15">
        <f t="shared" si="44"/>
        <v>2210754181.9884849</v>
      </c>
      <c r="P96" s="15">
        <f t="shared" si="45"/>
        <v>215199469514.00006</v>
      </c>
      <c r="Q96" s="15">
        <f t="shared" si="58"/>
        <v>220644626998.20505</v>
      </c>
      <c r="R96" s="16">
        <f t="shared" si="46"/>
        <v>17.685519890430804</v>
      </c>
      <c r="S96" s="17">
        <f t="shared" si="47"/>
        <v>16.635519890430803</v>
      </c>
      <c r="T96" s="15">
        <f t="shared" si="48"/>
        <v>0</v>
      </c>
      <c r="U96" s="15">
        <f t="shared" si="49"/>
        <v>0</v>
      </c>
      <c r="V96" s="15"/>
      <c r="Y96" s="15">
        <f t="shared" si="59"/>
        <v>94</v>
      </c>
      <c r="Z96" s="15">
        <f t="shared" si="50"/>
        <v>499040182.85058248</v>
      </c>
      <c r="AA96" s="19">
        <f t="shared" si="40"/>
        <v>12476004571.264563</v>
      </c>
      <c r="AB96" s="15">
        <f t="shared" si="51"/>
        <v>5445157484.2049799</v>
      </c>
      <c r="AC96" s="15">
        <f t="shared" si="52"/>
        <v>9334555687.2085323</v>
      </c>
      <c r="AD96" s="15">
        <f t="shared" si="53"/>
        <v>2210298325.9884849</v>
      </c>
      <c r="AE96" s="15">
        <f t="shared" si="63"/>
        <v>207768042642.91763</v>
      </c>
      <c r="AF96" s="15">
        <f t="shared" si="60"/>
        <v>213213200127.12262</v>
      </c>
      <c r="AG96" s="16">
        <f t="shared" si="54"/>
        <v>17.089862295995569</v>
      </c>
      <c r="AH96" s="17">
        <f t="shared" si="55"/>
        <v>16.039862295995569</v>
      </c>
      <c r="AI96" s="15">
        <f t="shared" si="56"/>
        <v>0</v>
      </c>
      <c r="AJ96" s="15">
        <f t="shared" si="57"/>
        <v>0</v>
      </c>
      <c r="AK96" s="15"/>
    </row>
    <row r="97" spans="10:37">
      <c r="J97" s="15">
        <f t="shared" si="62"/>
        <v>95</v>
      </c>
      <c r="K97" s="15">
        <f t="shared" si="41"/>
        <v>538963397.47862911</v>
      </c>
      <c r="L97" s="19">
        <f t="shared" si="39"/>
        <v>13474084936.965729</v>
      </c>
      <c r="M97" s="15">
        <f t="shared" si="42"/>
        <v>5989673232.6254787</v>
      </c>
      <c r="N97" s="15">
        <f t="shared" si="43"/>
        <v>10268011255.929386</v>
      </c>
      <c r="O97" s="15">
        <f t="shared" si="44"/>
        <v>2431784014.5873332</v>
      </c>
      <c r="P97" s="15">
        <f t="shared" si="45"/>
        <v>239151200479.98743</v>
      </c>
      <c r="Q97" s="15">
        <f t="shared" si="58"/>
        <v>245140873712.61292</v>
      </c>
      <c r="R97" s="16">
        <f t="shared" si="46"/>
        <v>18.193508120174947</v>
      </c>
      <c r="S97" s="17">
        <f t="shared" si="47"/>
        <v>17.143508120174946</v>
      </c>
      <c r="T97" s="15">
        <f t="shared" si="48"/>
        <v>0</v>
      </c>
      <c r="U97" s="15">
        <f t="shared" si="49"/>
        <v>0</v>
      </c>
      <c r="V97" s="15"/>
      <c r="Y97" s="15">
        <f t="shared" si="59"/>
        <v>95</v>
      </c>
      <c r="Z97" s="15">
        <f t="shared" si="50"/>
        <v>538963397.47862911</v>
      </c>
      <c r="AA97" s="19">
        <f t="shared" si="40"/>
        <v>13474084936.965729</v>
      </c>
      <c r="AB97" s="15">
        <f t="shared" si="51"/>
        <v>5989673232.6254787</v>
      </c>
      <c r="AC97" s="15">
        <f t="shared" si="52"/>
        <v>10268011255.929386</v>
      </c>
      <c r="AD97" s="15">
        <f t="shared" si="53"/>
        <v>2431328158.5873332</v>
      </c>
      <c r="AE97" s="15">
        <f t="shared" si="63"/>
        <v>230976175065.79675</v>
      </c>
      <c r="AF97" s="15">
        <f t="shared" si="60"/>
        <v>236965848298.42224</v>
      </c>
      <c r="AG97" s="16">
        <f t="shared" si="54"/>
        <v>17.586785997490182</v>
      </c>
      <c r="AH97" s="17">
        <f t="shared" si="55"/>
        <v>16.536785997490181</v>
      </c>
      <c r="AI97" s="15">
        <f t="shared" si="56"/>
        <v>0</v>
      </c>
      <c r="AJ97" s="15">
        <f t="shared" si="57"/>
        <v>0</v>
      </c>
      <c r="AK97" s="15"/>
    </row>
    <row r="98" spans="10:37">
      <c r="J98" s="15">
        <f t="shared" si="62"/>
        <v>96</v>
      </c>
      <c r="K98" s="15">
        <f t="shared" si="41"/>
        <v>582080469.27691948</v>
      </c>
      <c r="L98" s="19">
        <f t="shared" ref="L98:L102" si="64">PV((1+ffret)/(1+inf)-1,y,-K98,,1)</f>
        <v>14552011731.922987</v>
      </c>
      <c r="M98" s="15">
        <f t="shared" si="42"/>
        <v>6588640555.8880272</v>
      </c>
      <c r="N98" s="15">
        <f t="shared" si="43"/>
        <v>11294812381.522326</v>
      </c>
      <c r="O98" s="15">
        <f t="shared" si="44"/>
        <v>2674916830.4460669</v>
      </c>
      <c r="P98" s="15">
        <f t="shared" si="45"/>
        <v>265741237358.43225</v>
      </c>
      <c r="Q98" s="15">
        <f t="shared" si="58"/>
        <v>272329877914.32028</v>
      </c>
      <c r="R98" s="16">
        <f t="shared" si="46"/>
        <v>18.714242603096984</v>
      </c>
      <c r="S98" s="17">
        <f t="shared" si="47"/>
        <v>17.664242603096984</v>
      </c>
      <c r="T98" s="15">
        <f t="shared" si="48"/>
        <v>0</v>
      </c>
      <c r="U98" s="15">
        <f t="shared" si="49"/>
        <v>0</v>
      </c>
      <c r="V98" s="15"/>
      <c r="Y98" s="15">
        <f t="shared" si="59"/>
        <v>96</v>
      </c>
      <c r="Z98" s="15">
        <f t="shared" si="50"/>
        <v>582080469.27691948</v>
      </c>
      <c r="AA98" s="19">
        <f t="shared" si="40"/>
        <v>14552011731.922987</v>
      </c>
      <c r="AB98" s="15">
        <f t="shared" si="51"/>
        <v>6588640555.8880272</v>
      </c>
      <c r="AC98" s="15">
        <f t="shared" si="52"/>
        <v>11294812381.522326</v>
      </c>
      <c r="AD98" s="15">
        <f t="shared" si="53"/>
        <v>2674460974.4460669</v>
      </c>
      <c r="AE98" s="15">
        <f t="shared" si="63"/>
        <v>256748253546.82251</v>
      </c>
      <c r="AF98" s="15">
        <f t="shared" si="60"/>
        <v>263336894102.71054</v>
      </c>
      <c r="AG98" s="16">
        <f t="shared" si="54"/>
        <v>18.096253559569643</v>
      </c>
      <c r="AH98" s="17">
        <f t="shared" si="55"/>
        <v>17.046253559569642</v>
      </c>
      <c r="AI98" s="15">
        <f t="shared" si="56"/>
        <v>0</v>
      </c>
      <c r="AJ98" s="15">
        <f t="shared" si="57"/>
        <v>0</v>
      </c>
      <c r="AK98" s="15"/>
    </row>
    <row r="99" spans="10:37">
      <c r="J99" s="15">
        <f t="shared" si="62"/>
        <v>97</v>
      </c>
      <c r="K99" s="15">
        <f t="shared" si="41"/>
        <v>628646906.81907308</v>
      </c>
      <c r="L99" s="19">
        <f t="shared" si="64"/>
        <v>15716172670.476828</v>
      </c>
      <c r="M99" s="15">
        <f t="shared" si="42"/>
        <v>7247504611.4768305</v>
      </c>
      <c r="N99" s="15">
        <f t="shared" si="43"/>
        <v>12424293619.674559</v>
      </c>
      <c r="O99" s="15">
        <f t="shared" ref="O99:O102" si="65">IF(J99&gt;(post1+1),(N99*invper+emi*12),N99*invper-save*12)</f>
        <v>2942362927.8906736</v>
      </c>
      <c r="P99" s="15">
        <f t="shared" ref="P99:P102" si="66">O99+P98*(1+invint)</f>
        <v>295257724022.1662</v>
      </c>
      <c r="Q99" s="15">
        <f t="shared" si="58"/>
        <v>302505228633.64301</v>
      </c>
      <c r="R99" s="16">
        <f t="shared" si="46"/>
        <v>19.248021447480383</v>
      </c>
      <c r="S99" s="17">
        <f t="shared" si="47"/>
        <v>18.198021447480382</v>
      </c>
      <c r="T99" s="15">
        <f t="shared" ref="T99:T102" si="67">IF(S99=mincorp,J99,0)</f>
        <v>0</v>
      </c>
      <c r="U99" s="15">
        <f t="shared" si="49"/>
        <v>0</v>
      </c>
      <c r="V99" s="15"/>
      <c r="Y99" s="15">
        <f t="shared" si="59"/>
        <v>97</v>
      </c>
      <c r="Z99" s="15">
        <f t="shared" si="50"/>
        <v>628646906.81907308</v>
      </c>
      <c r="AA99" s="19">
        <f t="shared" si="40"/>
        <v>15716172670.476828</v>
      </c>
      <c r="AB99" s="15">
        <f t="shared" si="51"/>
        <v>7247504611.4768305</v>
      </c>
      <c r="AC99" s="15">
        <f t="shared" si="52"/>
        <v>12424293619.674559</v>
      </c>
      <c r="AD99" s="15">
        <f t="shared" ref="AD99:AD102" si="68">AC99*invper</f>
        <v>2941907071.8906736</v>
      </c>
      <c r="AE99" s="15">
        <f t="shared" si="63"/>
        <v>285364985973.39545</v>
      </c>
      <c r="AF99" s="15">
        <f t="shared" si="60"/>
        <v>292612490584.87225</v>
      </c>
      <c r="AG99" s="16">
        <f t="shared" si="54"/>
        <v>18.618559156871012</v>
      </c>
      <c r="AH99" s="17">
        <f t="shared" si="55"/>
        <v>17.568559156871011</v>
      </c>
      <c r="AI99" s="15">
        <f t="shared" ref="AI99:AI102" si="69">IF(AH99=mincorp1,Y99,0)</f>
        <v>0</v>
      </c>
      <c r="AJ99" s="15">
        <f t="shared" si="57"/>
        <v>0</v>
      </c>
      <c r="AK99" s="15"/>
    </row>
    <row r="100" spans="10:37">
      <c r="J100" s="15">
        <f t="shared" si="62"/>
        <v>98</v>
      </c>
      <c r="K100" s="15">
        <f t="shared" si="41"/>
        <v>678938659.36459899</v>
      </c>
      <c r="L100" s="19">
        <f t="shared" si="64"/>
        <v>16973466484.114975</v>
      </c>
      <c r="M100" s="15">
        <f t="shared" si="42"/>
        <v>7972255072.6245146</v>
      </c>
      <c r="N100" s="15">
        <f t="shared" si="43"/>
        <v>13666722981.642015</v>
      </c>
      <c r="O100" s="15">
        <f t="shared" si="65"/>
        <v>3236553635.079741</v>
      </c>
      <c r="P100" s="15">
        <f t="shared" si="66"/>
        <v>328020050059.46259</v>
      </c>
      <c r="Q100" s="15">
        <f t="shared" si="58"/>
        <v>335992305132.0871</v>
      </c>
      <c r="R100" s="16">
        <f t="shared" si="46"/>
        <v>19.795149414324619</v>
      </c>
      <c r="S100" s="17">
        <f t="shared" si="47"/>
        <v>18.745149414324619</v>
      </c>
      <c r="T100" s="15">
        <f t="shared" si="67"/>
        <v>0</v>
      </c>
      <c r="U100" s="15">
        <f t="shared" si="49"/>
        <v>0</v>
      </c>
      <c r="V100" s="15"/>
      <c r="Y100" s="15">
        <f t="shared" si="59"/>
        <v>98</v>
      </c>
      <c r="Z100" s="15">
        <f t="shared" si="50"/>
        <v>678938659.36459899</v>
      </c>
      <c r="AA100" s="19">
        <f t="shared" si="40"/>
        <v>16973466484.114975</v>
      </c>
      <c r="AB100" s="15">
        <f t="shared" si="51"/>
        <v>7972255072.6245146</v>
      </c>
      <c r="AC100" s="15">
        <f t="shared" si="52"/>
        <v>13666722981.642015</v>
      </c>
      <c r="AD100" s="15">
        <f t="shared" si="68"/>
        <v>3236097779.079741</v>
      </c>
      <c r="AE100" s="15">
        <f t="shared" si="63"/>
        <v>317137582349.81476</v>
      </c>
      <c r="AF100" s="15">
        <f t="shared" si="60"/>
        <v>325109837422.43927</v>
      </c>
      <c r="AG100" s="16">
        <f t="shared" si="54"/>
        <v>19.154003557652828</v>
      </c>
      <c r="AH100" s="17">
        <f t="shared" si="55"/>
        <v>18.104003557652828</v>
      </c>
      <c r="AI100" s="15">
        <f t="shared" si="69"/>
        <v>0</v>
      </c>
      <c r="AJ100" s="15">
        <f t="shared" si="57"/>
        <v>0</v>
      </c>
      <c r="AK100" s="15"/>
    </row>
    <row r="101" spans="10:37">
      <c r="J101" s="15">
        <f t="shared" ref="J101:J102" si="70">J100+1</f>
        <v>99</v>
      </c>
      <c r="K101" s="15">
        <f t="shared" si="41"/>
        <v>733253752.11376691</v>
      </c>
      <c r="L101" s="19">
        <f t="shared" si="64"/>
        <v>18331343802.844173</v>
      </c>
      <c r="M101" s="15">
        <f t="shared" si="42"/>
        <v>8769480579.8869667</v>
      </c>
      <c r="N101" s="15">
        <f t="shared" si="43"/>
        <v>15033395279.806219</v>
      </c>
      <c r="O101" s="15">
        <f t="shared" si="65"/>
        <v>3560163412.9877157</v>
      </c>
      <c r="P101" s="15">
        <f t="shared" si="66"/>
        <v>364382218478.39661</v>
      </c>
      <c r="Q101" s="15">
        <f t="shared" si="58"/>
        <v>373151699058.28357</v>
      </c>
      <c r="R101" s="16">
        <f t="shared" si="46"/>
        <v>20.355938062783359</v>
      </c>
      <c r="S101" s="17">
        <f t="shared" si="47"/>
        <v>19.305938062783358</v>
      </c>
      <c r="T101" s="15">
        <f t="shared" si="67"/>
        <v>0</v>
      </c>
      <c r="U101" s="15">
        <f t="shared" si="49"/>
        <v>0</v>
      </c>
      <c r="V101" s="15"/>
      <c r="Y101" s="15">
        <f t="shared" si="59"/>
        <v>99</v>
      </c>
      <c r="Z101" s="15">
        <f t="shared" si="50"/>
        <v>733253752.11376691</v>
      </c>
      <c r="AA101" s="19">
        <f t="shared" si="40"/>
        <v>18331343802.844173</v>
      </c>
      <c r="AB101" s="15">
        <f t="shared" si="51"/>
        <v>8769480579.8869667</v>
      </c>
      <c r="AC101" s="15">
        <f t="shared" si="52"/>
        <v>15033395279.806219</v>
      </c>
      <c r="AD101" s="15">
        <f t="shared" si="68"/>
        <v>3559707556.9877157</v>
      </c>
      <c r="AE101" s="15">
        <f t="shared" si="63"/>
        <v>352411048141.784</v>
      </c>
      <c r="AF101" s="15">
        <f t="shared" si="60"/>
        <v>361180528721.67096</v>
      </c>
      <c r="AG101" s="16">
        <f t="shared" si="54"/>
        <v>19.702894267120367</v>
      </c>
      <c r="AH101" s="17">
        <f t="shared" si="55"/>
        <v>18.652894267120367</v>
      </c>
      <c r="AI101" s="15">
        <f t="shared" si="69"/>
        <v>0</v>
      </c>
      <c r="AJ101" s="15">
        <f t="shared" si="57"/>
        <v>0</v>
      </c>
      <c r="AK101" s="15"/>
    </row>
    <row r="102" spans="10:37">
      <c r="J102" s="15">
        <f t="shared" si="70"/>
        <v>100</v>
      </c>
      <c r="K102" s="15">
        <f t="shared" si="41"/>
        <v>791914052.28286827</v>
      </c>
      <c r="L102" s="19">
        <f t="shared" si="64"/>
        <v>19797851307.071705</v>
      </c>
      <c r="M102" s="15">
        <f t="shared" si="42"/>
        <v>9646428637.8756638</v>
      </c>
      <c r="N102" s="15">
        <f t="shared" si="43"/>
        <v>16536734807.786842</v>
      </c>
      <c r="O102" s="15">
        <f t="shared" si="65"/>
        <v>3916134168.6864877</v>
      </c>
      <c r="P102" s="15">
        <f t="shared" si="66"/>
        <v>404736574494.92279</v>
      </c>
      <c r="Q102" s="15">
        <f t="shared" si="58"/>
        <v>414383003132.79846</v>
      </c>
      <c r="R102" s="16">
        <f t="shared" si="46"/>
        <v>20.930705898613486</v>
      </c>
      <c r="S102" s="17">
        <f t="shared" si="47"/>
        <v>19.880705898613485</v>
      </c>
      <c r="T102" s="15">
        <f t="shared" si="67"/>
        <v>0</v>
      </c>
      <c r="U102" s="15">
        <f t="shared" si="49"/>
        <v>0</v>
      </c>
      <c r="V102" s="15"/>
      <c r="Y102" s="15">
        <f t="shared" si="59"/>
        <v>100</v>
      </c>
      <c r="Z102" s="15">
        <f t="shared" si="50"/>
        <v>791914052.28286827</v>
      </c>
      <c r="AA102" s="19">
        <f t="shared" si="40"/>
        <v>19797851307.071705</v>
      </c>
      <c r="AB102" s="15">
        <f t="shared" si="51"/>
        <v>9646428637.8756638</v>
      </c>
      <c r="AC102" s="15">
        <f t="shared" si="52"/>
        <v>16536734807.786842</v>
      </c>
      <c r="AD102" s="15">
        <f t="shared" si="68"/>
        <v>3915678312.6864877</v>
      </c>
      <c r="AE102" s="15">
        <f t="shared" si="63"/>
        <v>391567831268.64886</v>
      </c>
      <c r="AF102" s="15">
        <f t="shared" si="60"/>
        <v>401214259906.52454</v>
      </c>
      <c r="AG102" s="16">
        <f t="shared" si="54"/>
        <v>20.265545673798073</v>
      </c>
      <c r="AH102" s="17">
        <f t="shared" si="55"/>
        <v>19.215545673798072</v>
      </c>
      <c r="AI102" s="15">
        <f t="shared" si="69"/>
        <v>0</v>
      </c>
      <c r="AJ102" s="15">
        <f t="shared" si="57"/>
        <v>0</v>
      </c>
      <c r="AK102" s="15"/>
    </row>
  </sheetData>
  <conditionalFormatting sqref="C30:D33 F22:H22 E28">
    <cfRule type="expression" dxfId="2" priority="4">
      <formula>$D$30=0</formula>
    </cfRule>
  </conditionalFormatting>
  <conditionalFormatting sqref="C18:D18">
    <cfRule type="expression" dxfId="1" priority="2">
      <formula>$D$17="No"</formula>
    </cfRule>
  </conditionalFormatting>
  <conditionalFormatting sqref="C13:D18">
    <cfRule type="expression" dxfId="0" priority="1">
      <formula>$D$12="No"</formula>
    </cfRule>
  </conditionalFormatting>
  <dataValidations count="1">
    <dataValidation type="list" allowBlank="1" showInputMessage="1" showErrorMessage="1" sqref="D17 D12">
      <formula1>$AL$1:$AL$2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with NO liabilities</vt:lpstr>
      <vt:lpstr>with home loan</vt:lpstr>
      <vt:lpstr>'with NO liabilities'!aint</vt:lpstr>
      <vt:lpstr>aint</vt:lpstr>
      <vt:lpstr>'with NO liabilities'!emi</vt:lpstr>
      <vt:lpstr>emi</vt:lpstr>
      <vt:lpstr>'with NO liabilities'!ffret</vt:lpstr>
      <vt:lpstr>ffret</vt:lpstr>
      <vt:lpstr>'with NO liabilities'!first</vt:lpstr>
      <vt:lpstr>first</vt:lpstr>
      <vt:lpstr>first1</vt:lpstr>
      <vt:lpstr>'with NO liabilities'!inc</vt:lpstr>
      <vt:lpstr>inc</vt:lpstr>
      <vt:lpstr>'with NO liabilities'!inf</vt:lpstr>
      <vt:lpstr>inf</vt:lpstr>
      <vt:lpstr>'with NO liabilities'!invint</vt:lpstr>
      <vt:lpstr>invint</vt:lpstr>
      <vt:lpstr>'with NO liabilities'!invper</vt:lpstr>
      <vt:lpstr>invper</vt:lpstr>
      <vt:lpstr>'with NO liabilities'!last</vt:lpstr>
      <vt:lpstr>last</vt:lpstr>
      <vt:lpstr>last1</vt:lpstr>
      <vt:lpstr>'with NO liabilities'!mincorp</vt:lpstr>
      <vt:lpstr>mincorp</vt:lpstr>
      <vt:lpstr>mincorp1</vt:lpstr>
      <vt:lpstr>'with NO liabilities'!post1</vt:lpstr>
      <vt:lpstr>post1</vt:lpstr>
      <vt:lpstr>save</vt:lpstr>
      <vt:lpstr>'with NO liabilities'!y</vt:lpstr>
      <vt:lpstr>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2012-11-16T11:36:23Z</dcterms:created>
  <dcterms:modified xsi:type="dcterms:W3CDTF">2013-05-08T04:07:01Z</dcterms:modified>
</cp:coreProperties>
</file>