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240" yWindow="120" windowWidth="14940" windowHeight="9228"/>
  </bookViews>
  <sheets>
    <sheet name="Retirement Planner" sheetId="1" r:id="rId1"/>
  </sheets>
  <definedNames>
    <definedName name="age">#REF!</definedName>
    <definedName name="age_1">'Retirement Planner'!$I$2</definedName>
    <definedName name="ainc">#N/A</definedName>
    <definedName name="ay">#N/A</definedName>
    <definedName name="binc">#N/A</definedName>
    <definedName name="by">#N/A</definedName>
    <definedName name="cage">#N/A</definedName>
    <definedName name="cinc">#N/A</definedName>
    <definedName name="corpacc">#REF!</definedName>
    <definedName name="corpacc_1">#N/A</definedName>
    <definedName name="corpus_1">'Retirement Planner'!$T$2</definedName>
    <definedName name="currinv">#REF!</definedName>
    <definedName name="currinv_1">'Retirement Planner'!$C$30</definedName>
    <definedName name="curroi">#REF!</definedName>
    <definedName name="curroi_1">'Retirement Planner'!$C$31</definedName>
    <definedName name="cy">#N/A</definedName>
    <definedName name="debint">#REF!</definedName>
    <definedName name="debint_1">#N/A</definedName>
    <definedName name="eqint">#REF!</definedName>
    <definedName name="eqint_1">#N/A</definedName>
    <definedName name="ga">#REF!</definedName>
    <definedName name="ga_1">#N/A</definedName>
    <definedName name="gami">#N/A</definedName>
    <definedName name="gamip">#N/A</definedName>
    <definedName name="gb">#REF!</definedName>
    <definedName name="gb_1">#N/A</definedName>
    <definedName name="gbmi">#N/A</definedName>
    <definedName name="gbmip">#N/A</definedName>
    <definedName name="gc">#REF!</definedName>
    <definedName name="gc_1">#N/A</definedName>
    <definedName name="gcmi">#N/A</definedName>
    <definedName name="gcmip">#N/A</definedName>
    <definedName name="gd_1">'Retirement Planner'!$C$28</definedName>
    <definedName name="inc_1">'Retirement Planner'!$I$4</definedName>
    <definedName name="inf_1">'Retirement Planner'!$C$13</definedName>
    <definedName name="k_1">'Retirement Planner'!$C$15</definedName>
    <definedName name="n_1">'Retirement Planner'!$C$18</definedName>
    <definedName name="newc">#REF!</definedName>
    <definedName name="newc_1">#N/A</definedName>
    <definedName name="nga">#REF!</definedName>
    <definedName name="nga_1">#N/A</definedName>
    <definedName name="ngb">#REF!</definedName>
    <definedName name="ngb_1">#N/A</definedName>
    <definedName name="ngc">#REF!</definedName>
    <definedName name="ngc_1">#N/A</definedName>
    <definedName name="pa">#REF!</definedName>
    <definedName name="pa_1">'Retirement Planner'!#REF!</definedName>
    <definedName name="paa">#N/A</definedName>
    <definedName name="pb">#REF!</definedName>
    <definedName name="pb_1">#N/A</definedName>
    <definedName name="pbb">#N/A</definedName>
    <definedName name="pc">#REF!</definedName>
    <definedName name="pc_1">#N/A</definedName>
    <definedName name="pcc">#N/A</definedName>
    <definedName name="pension">#REF!</definedName>
    <definedName name="pension_1">#N/A</definedName>
    <definedName name="preretint_1">'Retirement Planner'!$C$27</definedName>
    <definedName name="retroi_1">'Retirement Planner'!$C$14</definedName>
    <definedName name="roia">#N/A</definedName>
    <definedName name="salary">#REF!</definedName>
    <definedName name="salary_1">'Retirement Planner'!$I$3</definedName>
    <definedName name="tax">#REF!</definedName>
    <definedName name="tax_1">'Retirement Planner'!$C$21</definedName>
    <definedName name="valuevx">42.314159</definedName>
    <definedName name="y_1">'Retirement Planner'!$I$1</definedName>
  </definedNames>
  <calcPr calcId="124519"/>
</workbook>
</file>

<file path=xl/calcChain.xml><?xml version="1.0" encoding="utf-8"?>
<calcChain xmlns="http://schemas.openxmlformats.org/spreadsheetml/2006/main">
  <c r="O10" i="1"/>
  <c r="T1"/>
  <c r="T4"/>
  <c r="T5"/>
  <c r="C22"/>
  <c r="C23" s="1"/>
  <c r="T2" s="1"/>
  <c r="C32"/>
  <c r="L10"/>
  <c r="M10" s="1"/>
  <c r="N10" s="1"/>
  <c r="H10"/>
  <c r="G10"/>
  <c r="E10"/>
  <c r="E11" s="1"/>
  <c r="O11" s="1"/>
  <c r="D10"/>
  <c r="T3" l="1"/>
  <c r="C16"/>
  <c r="C25" s="1"/>
  <c r="G11"/>
  <c r="G12" s="1"/>
  <c r="I10"/>
  <c r="J10"/>
  <c r="D11"/>
  <c r="D12" s="1"/>
  <c r="H11"/>
  <c r="H12" s="1"/>
  <c r="L11"/>
  <c r="L12" s="1"/>
  <c r="E12"/>
  <c r="O12" s="1"/>
  <c r="C34" l="1"/>
  <c r="C35" s="1"/>
  <c r="F11" s="1"/>
  <c r="K11" s="1"/>
  <c r="M11" s="1"/>
  <c r="J11"/>
  <c r="I11"/>
  <c r="L13"/>
  <c r="H13"/>
  <c r="D13"/>
  <c r="I12"/>
  <c r="E13"/>
  <c r="O13" s="1"/>
  <c r="G13"/>
  <c r="J12"/>
  <c r="F12" l="1"/>
  <c r="N11"/>
  <c r="K12"/>
  <c r="M12" s="1"/>
  <c r="N12" s="1"/>
  <c r="G14"/>
  <c r="E14"/>
  <c r="O14" s="1"/>
  <c r="J13"/>
  <c r="F13"/>
  <c r="I13"/>
  <c r="L14"/>
  <c r="H14"/>
  <c r="D14"/>
  <c r="K13" l="1"/>
  <c r="M13" s="1"/>
  <c r="N13" s="1"/>
  <c r="L15"/>
  <c r="H15"/>
  <c r="D15"/>
  <c r="I14"/>
  <c r="G15"/>
  <c r="J14"/>
  <c r="F14"/>
  <c r="K14" s="1"/>
  <c r="E15"/>
  <c r="O15" s="1"/>
  <c r="M14" l="1"/>
  <c r="N14" s="1"/>
  <c r="G16"/>
  <c r="E16"/>
  <c r="O16" s="1"/>
  <c r="J15"/>
  <c r="F15"/>
  <c r="K15" s="1"/>
  <c r="L16"/>
  <c r="H16"/>
  <c r="D16"/>
  <c r="I15"/>
  <c r="M15" l="1"/>
  <c r="N15" s="1"/>
  <c r="L17"/>
  <c r="H17"/>
  <c r="D17"/>
  <c r="I16"/>
  <c r="E17"/>
  <c r="O17" s="1"/>
  <c r="G17"/>
  <c r="J16"/>
  <c r="F16"/>
  <c r="K16" s="1"/>
  <c r="M16" l="1"/>
  <c r="N16" s="1"/>
  <c r="G18"/>
  <c r="E18"/>
  <c r="O18" s="1"/>
  <c r="J17"/>
  <c r="F17"/>
  <c r="K17" s="1"/>
  <c r="L18"/>
  <c r="H18"/>
  <c r="D18"/>
  <c r="I17"/>
  <c r="M17" l="1"/>
  <c r="N17" s="1"/>
  <c r="L19"/>
  <c r="H19"/>
  <c r="D19"/>
  <c r="I18"/>
  <c r="E19"/>
  <c r="O19" s="1"/>
  <c r="G19"/>
  <c r="J18"/>
  <c r="F18"/>
  <c r="K18" s="1"/>
  <c r="M18" l="1"/>
  <c r="N18" s="1"/>
  <c r="G20"/>
  <c r="E20"/>
  <c r="O20" s="1"/>
  <c r="J19"/>
  <c r="F19"/>
  <c r="K19" s="1"/>
  <c r="I19"/>
  <c r="L20"/>
  <c r="H20"/>
  <c r="D20"/>
  <c r="M19" l="1"/>
  <c r="N19" s="1"/>
  <c r="L21"/>
  <c r="H21"/>
  <c r="D21"/>
  <c r="I20"/>
  <c r="E21"/>
  <c r="O21" s="1"/>
  <c r="J20"/>
  <c r="F20"/>
  <c r="K20" s="1"/>
  <c r="G21"/>
  <c r="M20" l="1"/>
  <c r="N20" s="1"/>
  <c r="G22"/>
  <c r="E22"/>
  <c r="O22" s="1"/>
  <c r="J21"/>
  <c r="F21"/>
  <c r="K21" s="1"/>
  <c r="L22"/>
  <c r="H22"/>
  <c r="D22"/>
  <c r="I21"/>
  <c r="M21" l="1"/>
  <c r="N21" s="1"/>
  <c r="L23"/>
  <c r="H23"/>
  <c r="D23"/>
  <c r="I22"/>
  <c r="G23"/>
  <c r="E23"/>
  <c r="O23" s="1"/>
  <c r="J22"/>
  <c r="F22"/>
  <c r="K22" s="1"/>
  <c r="M22" l="1"/>
  <c r="N22" s="1"/>
  <c r="G24"/>
  <c r="E24"/>
  <c r="O24" s="1"/>
  <c r="J23"/>
  <c r="F23"/>
  <c r="K23" s="1"/>
  <c r="L24"/>
  <c r="H24"/>
  <c r="D24"/>
  <c r="I23"/>
  <c r="M23" l="1"/>
  <c r="N23" s="1"/>
  <c r="L25"/>
  <c r="H25"/>
  <c r="D25"/>
  <c r="I24"/>
  <c r="G25"/>
  <c r="E25"/>
  <c r="O25" s="1"/>
  <c r="J24"/>
  <c r="F24"/>
  <c r="K24" s="1"/>
  <c r="M24" l="1"/>
  <c r="N24" s="1"/>
  <c r="G26"/>
  <c r="E26"/>
  <c r="O26" s="1"/>
  <c r="J25"/>
  <c r="F25"/>
  <c r="K25" s="1"/>
  <c r="L26"/>
  <c r="H26"/>
  <c r="D26"/>
  <c r="I25"/>
  <c r="M25" l="1"/>
  <c r="N25" s="1"/>
  <c r="L27"/>
  <c r="H27"/>
  <c r="D27"/>
  <c r="I26"/>
  <c r="G27"/>
  <c r="E27"/>
  <c r="O27" s="1"/>
  <c r="J26"/>
  <c r="F26"/>
  <c r="K26" s="1"/>
  <c r="M26" l="1"/>
  <c r="N26" s="1"/>
  <c r="G28"/>
  <c r="E28"/>
  <c r="O28" s="1"/>
  <c r="J27"/>
  <c r="F27"/>
  <c r="K27" s="1"/>
  <c r="L28"/>
  <c r="H28"/>
  <c r="D28"/>
  <c r="I27"/>
  <c r="M27" l="1"/>
  <c r="N27" s="1"/>
  <c r="L29"/>
  <c r="H29"/>
  <c r="D29"/>
  <c r="I28"/>
  <c r="G29"/>
  <c r="E29"/>
  <c r="O29" s="1"/>
  <c r="J28"/>
  <c r="F28"/>
  <c r="K28" s="1"/>
  <c r="M28" l="1"/>
  <c r="N28" s="1"/>
  <c r="L30"/>
  <c r="G30"/>
  <c r="E30"/>
  <c r="O30" s="1"/>
  <c r="J29"/>
  <c r="F29"/>
  <c r="K29" s="1"/>
  <c r="H30"/>
  <c r="D30"/>
  <c r="I29"/>
  <c r="M29" l="1"/>
  <c r="N29" s="1"/>
  <c r="G31"/>
  <c r="E31"/>
  <c r="O31" s="1"/>
  <c r="L31"/>
  <c r="H31"/>
  <c r="D31"/>
  <c r="I30"/>
  <c r="J30"/>
  <c r="F30"/>
  <c r="K30" s="1"/>
  <c r="M30" l="1"/>
  <c r="N30" s="1"/>
  <c r="L32"/>
  <c r="H32"/>
  <c r="D32"/>
  <c r="I31"/>
  <c r="E32"/>
  <c r="O32" s="1"/>
  <c r="G32"/>
  <c r="J31"/>
  <c r="F31"/>
  <c r="K31" s="1"/>
  <c r="M31" l="1"/>
  <c r="N31" s="1"/>
  <c r="L33"/>
  <c r="H33"/>
  <c r="D33"/>
  <c r="J32"/>
  <c r="F32"/>
  <c r="K32" s="1"/>
  <c r="E33"/>
  <c r="O33" s="1"/>
  <c r="I32"/>
  <c r="G33"/>
  <c r="M32" l="1"/>
  <c r="N32" s="1"/>
  <c r="L34"/>
  <c r="H34"/>
  <c r="D34"/>
  <c r="J33"/>
  <c r="F33"/>
  <c r="K33" s="1"/>
  <c r="E34"/>
  <c r="O34" s="1"/>
  <c r="I33"/>
  <c r="G34"/>
  <c r="M33" l="1"/>
  <c r="N33" s="1"/>
  <c r="L35"/>
  <c r="H35"/>
  <c r="D35"/>
  <c r="J34"/>
  <c r="F34"/>
  <c r="K34" s="1"/>
  <c r="E35"/>
  <c r="O35" s="1"/>
  <c r="I34"/>
  <c r="G35"/>
  <c r="M34" l="1"/>
  <c r="N34" s="1"/>
  <c r="L36"/>
  <c r="H36"/>
  <c r="D36"/>
  <c r="J35"/>
  <c r="F35"/>
  <c r="K35" s="1"/>
  <c r="E36"/>
  <c r="I35"/>
  <c r="G36"/>
  <c r="M35" l="1"/>
  <c r="N35" s="1"/>
  <c r="L37"/>
  <c r="H37"/>
  <c r="D37"/>
  <c r="J36"/>
  <c r="O36" s="1"/>
  <c r="F36"/>
  <c r="K36" s="1"/>
  <c r="E37"/>
  <c r="I36"/>
  <c r="G37"/>
  <c r="M36" l="1"/>
  <c r="N36" s="1"/>
  <c r="G38"/>
  <c r="E38"/>
  <c r="L38"/>
  <c r="H38"/>
  <c r="D38"/>
  <c r="J37"/>
  <c r="O37" s="1"/>
  <c r="F37"/>
  <c r="K37" s="1"/>
  <c r="M37" s="1"/>
  <c r="I37"/>
  <c r="N37" l="1"/>
  <c r="L39"/>
  <c r="H39"/>
  <c r="D39"/>
  <c r="I38"/>
  <c r="G39"/>
  <c r="E39"/>
  <c r="J38"/>
  <c r="F38"/>
  <c r="K38" s="1"/>
  <c r="O38" l="1"/>
  <c r="M38"/>
  <c r="N38" s="1"/>
  <c r="G40"/>
  <c r="E40"/>
  <c r="J39"/>
  <c r="F39"/>
  <c r="K39" s="1"/>
  <c r="L40"/>
  <c r="H40"/>
  <c r="D40"/>
  <c r="I39"/>
  <c r="O39" l="1"/>
  <c r="M39"/>
  <c r="N39" s="1"/>
  <c r="L41"/>
  <c r="H41"/>
  <c r="D41"/>
  <c r="I40"/>
  <c r="G41"/>
  <c r="E41"/>
  <c r="J40"/>
  <c r="F40"/>
  <c r="K40" s="1"/>
  <c r="M40" s="1"/>
  <c r="O40" l="1"/>
  <c r="N40"/>
  <c r="G42"/>
  <c r="E42"/>
  <c r="J41"/>
  <c r="F41"/>
  <c r="K41" s="1"/>
  <c r="L42"/>
  <c r="H42"/>
  <c r="D42"/>
  <c r="I41"/>
  <c r="O41" l="1"/>
  <c r="M41"/>
  <c r="N41" s="1"/>
  <c r="L43"/>
  <c r="H43"/>
  <c r="D43"/>
  <c r="I42"/>
  <c r="G43"/>
  <c r="E43"/>
  <c r="J42"/>
  <c r="F42"/>
  <c r="K42" s="1"/>
  <c r="O42" l="1"/>
  <c r="M42"/>
  <c r="N42" s="1"/>
  <c r="G44"/>
  <c r="E44"/>
  <c r="J43"/>
  <c r="F43"/>
  <c r="K43" s="1"/>
  <c r="L44"/>
  <c r="H44"/>
  <c r="D44"/>
  <c r="I43"/>
  <c r="O43" l="1"/>
  <c r="M43"/>
  <c r="N43" s="1"/>
  <c r="L45"/>
  <c r="H45"/>
  <c r="D45"/>
  <c r="I44"/>
  <c r="G45"/>
  <c r="E45"/>
  <c r="J44"/>
  <c r="O44" s="1"/>
  <c r="F44"/>
  <c r="K44" s="1"/>
  <c r="M44" l="1"/>
  <c r="N44" s="1"/>
  <c r="G46"/>
  <c r="E46"/>
  <c r="J45"/>
  <c r="F45"/>
  <c r="K45" s="1"/>
  <c r="L46"/>
  <c r="H46"/>
  <c r="D46"/>
  <c r="I45"/>
  <c r="O45" l="1"/>
  <c r="M45"/>
  <c r="N45" s="1"/>
  <c r="L47"/>
  <c r="H47"/>
  <c r="D47"/>
  <c r="I46"/>
  <c r="G47"/>
  <c r="E47"/>
  <c r="J46"/>
  <c r="O46" s="1"/>
  <c r="F46"/>
  <c r="K46" s="1"/>
  <c r="M46" l="1"/>
  <c r="N46" s="1"/>
  <c r="G48"/>
  <c r="E48"/>
  <c r="J47"/>
  <c r="F47"/>
  <c r="K47" s="1"/>
  <c r="L48"/>
  <c r="H48"/>
  <c r="D48"/>
  <c r="I47"/>
  <c r="O47" l="1"/>
  <c r="M47"/>
  <c r="N47" s="1"/>
  <c r="L49"/>
  <c r="H49"/>
  <c r="D49"/>
  <c r="I48"/>
  <c r="G49"/>
  <c r="E49"/>
  <c r="J48"/>
  <c r="O48" s="1"/>
  <c r="F48"/>
  <c r="K48" s="1"/>
  <c r="M48" l="1"/>
  <c r="N48" s="1"/>
  <c r="G50"/>
  <c r="E50"/>
  <c r="J49"/>
  <c r="F49"/>
  <c r="K49" s="1"/>
  <c r="L50"/>
  <c r="H50"/>
  <c r="D50"/>
  <c r="I49"/>
  <c r="O49" l="1"/>
  <c r="M49"/>
  <c r="N49" s="1"/>
  <c r="L51"/>
  <c r="H51"/>
  <c r="D51"/>
  <c r="I50"/>
  <c r="G51"/>
  <c r="E51"/>
  <c r="J50"/>
  <c r="O50" s="1"/>
  <c r="F50"/>
  <c r="K50" s="1"/>
  <c r="M50" l="1"/>
  <c r="N50" s="1"/>
  <c r="G52"/>
  <c r="E52"/>
  <c r="J51"/>
  <c r="F51"/>
  <c r="K51" s="1"/>
  <c r="L52"/>
  <c r="H52"/>
  <c r="D52"/>
  <c r="I51"/>
  <c r="O51" l="1"/>
  <c r="M51"/>
  <c r="N51" s="1"/>
  <c r="L53"/>
  <c r="H53"/>
  <c r="D53"/>
  <c r="I52"/>
  <c r="G53"/>
  <c r="E53"/>
  <c r="J52"/>
  <c r="O52" s="1"/>
  <c r="F52"/>
  <c r="K52" s="1"/>
  <c r="M52" l="1"/>
  <c r="N52" s="1"/>
  <c r="G54"/>
  <c r="E54"/>
  <c r="J53"/>
  <c r="F53"/>
  <c r="K53" s="1"/>
  <c r="L54"/>
  <c r="H54"/>
  <c r="D54"/>
  <c r="I53"/>
  <c r="O53" l="1"/>
  <c r="M53"/>
  <c r="N53" s="1"/>
  <c r="L55"/>
  <c r="H55"/>
  <c r="D55"/>
  <c r="I54"/>
  <c r="G55"/>
  <c r="E55"/>
  <c r="J54"/>
  <c r="F54"/>
  <c r="K54" s="1"/>
  <c r="O54" l="1"/>
  <c r="M54"/>
  <c r="N54" s="1"/>
  <c r="G56"/>
  <c r="E56"/>
  <c r="J55"/>
  <c r="O55" s="1"/>
  <c r="F55"/>
  <c r="K55" s="1"/>
  <c r="L56"/>
  <c r="H56"/>
  <c r="D56"/>
  <c r="I55"/>
  <c r="M55" l="1"/>
  <c r="N55" s="1"/>
  <c r="L57"/>
  <c r="H57"/>
  <c r="D57"/>
  <c r="I56"/>
  <c r="G57"/>
  <c r="E57"/>
  <c r="J56"/>
  <c r="F56"/>
  <c r="K56" s="1"/>
  <c r="O56" l="1"/>
  <c r="M56"/>
  <c r="N56" s="1"/>
  <c r="G58"/>
  <c r="E58"/>
  <c r="J57"/>
  <c r="O57" s="1"/>
  <c r="F57"/>
  <c r="K57" s="1"/>
  <c r="L58"/>
  <c r="H58"/>
  <c r="D58"/>
  <c r="I57"/>
  <c r="M57" l="1"/>
  <c r="N57" s="1"/>
  <c r="L59"/>
  <c r="H59"/>
  <c r="D59"/>
  <c r="I58"/>
  <c r="G59"/>
  <c r="E59"/>
  <c r="J58"/>
  <c r="F58"/>
  <c r="K58" s="1"/>
  <c r="O58" l="1"/>
  <c r="M58"/>
  <c r="N58" s="1"/>
  <c r="G60"/>
  <c r="E60"/>
  <c r="J59"/>
  <c r="O59" s="1"/>
  <c r="F59"/>
  <c r="K59" s="1"/>
  <c r="L60"/>
  <c r="H60"/>
  <c r="D60"/>
  <c r="I59"/>
  <c r="M59" l="1"/>
  <c r="N59" s="1"/>
  <c r="G61"/>
  <c r="E61"/>
  <c r="L61"/>
  <c r="H61"/>
  <c r="D61"/>
  <c r="I60"/>
  <c r="J60"/>
  <c r="F60"/>
  <c r="K60" s="1"/>
  <c r="O60" l="1"/>
  <c r="M60"/>
  <c r="N60" s="1"/>
  <c r="L62"/>
  <c r="H62"/>
  <c r="D62"/>
  <c r="I61"/>
  <c r="G62"/>
  <c r="E62"/>
  <c r="J61"/>
  <c r="O61" s="1"/>
  <c r="F61"/>
  <c r="K61" s="1"/>
  <c r="M61" l="1"/>
  <c r="N61" s="1"/>
  <c r="G63"/>
  <c r="E63"/>
  <c r="O63" s="1"/>
  <c r="J62"/>
  <c r="F62"/>
  <c r="K62" s="1"/>
  <c r="L63"/>
  <c r="H63"/>
  <c r="D63"/>
  <c r="I62"/>
  <c r="O62" l="1"/>
  <c r="M62"/>
  <c r="N62" s="1"/>
  <c r="L64"/>
  <c r="H64"/>
  <c r="D64"/>
  <c r="I63"/>
  <c r="G64"/>
  <c r="E64"/>
  <c r="O64" s="1"/>
  <c r="J63"/>
  <c r="F63"/>
  <c r="K63" s="1"/>
  <c r="M63" s="1"/>
  <c r="N63" l="1"/>
  <c r="G65"/>
  <c r="E65"/>
  <c r="O65" s="1"/>
  <c r="J64"/>
  <c r="F64"/>
  <c r="K64" s="1"/>
  <c r="M64" s="1"/>
  <c r="N64" s="1"/>
  <c r="L65"/>
  <c r="H65"/>
  <c r="D65"/>
  <c r="I64"/>
  <c r="L66" l="1"/>
  <c r="H66"/>
  <c r="D66"/>
  <c r="I65"/>
  <c r="G66"/>
  <c r="E66"/>
  <c r="O66" s="1"/>
  <c r="J65"/>
  <c r="F65"/>
  <c r="K65" s="1"/>
  <c r="M65" l="1"/>
  <c r="N65" s="1"/>
  <c r="G67"/>
  <c r="E67"/>
  <c r="O67" s="1"/>
  <c r="J66"/>
  <c r="F66"/>
  <c r="K66" s="1"/>
  <c r="L67"/>
  <c r="H67"/>
  <c r="D67"/>
  <c r="I66"/>
  <c r="M66" l="1"/>
  <c r="N66" s="1"/>
  <c r="L68"/>
  <c r="H68"/>
  <c r="D68"/>
  <c r="I67"/>
  <c r="G68"/>
  <c r="E68"/>
  <c r="O68" s="1"/>
  <c r="J67"/>
  <c r="F67"/>
  <c r="K67" s="1"/>
  <c r="M67" l="1"/>
  <c r="N67" s="1"/>
  <c r="G69"/>
  <c r="E69"/>
  <c r="O69" s="1"/>
  <c r="J68"/>
  <c r="F68"/>
  <c r="K68" s="1"/>
  <c r="L69"/>
  <c r="H69"/>
  <c r="D69"/>
  <c r="I68"/>
  <c r="M68" l="1"/>
  <c r="N68" s="1"/>
  <c r="L70"/>
  <c r="H70"/>
  <c r="D70"/>
  <c r="I69"/>
  <c r="G70"/>
  <c r="E70"/>
  <c r="O70" s="1"/>
  <c r="J69"/>
  <c r="F69"/>
  <c r="K69" s="1"/>
  <c r="M69" l="1"/>
  <c r="N69" s="1"/>
  <c r="G71"/>
  <c r="E71"/>
  <c r="O71" s="1"/>
  <c r="J70"/>
  <c r="F70"/>
  <c r="K70" s="1"/>
  <c r="L71"/>
  <c r="H71"/>
  <c r="D71"/>
  <c r="I70"/>
  <c r="M70" l="1"/>
  <c r="N70" s="1"/>
  <c r="L72"/>
  <c r="H72"/>
  <c r="D72"/>
  <c r="I71"/>
  <c r="G72"/>
  <c r="E72"/>
  <c r="O72" s="1"/>
  <c r="J71"/>
  <c r="F71"/>
  <c r="K71" s="1"/>
  <c r="M71" l="1"/>
  <c r="N71" s="1"/>
  <c r="G73"/>
  <c r="E73"/>
  <c r="O73" s="1"/>
  <c r="J72"/>
  <c r="F72"/>
  <c r="K72" s="1"/>
  <c r="L73"/>
  <c r="H73"/>
  <c r="D73"/>
  <c r="I72"/>
  <c r="M72" l="1"/>
  <c r="N72" s="1"/>
  <c r="L74"/>
  <c r="H74"/>
  <c r="D74"/>
  <c r="I73"/>
  <c r="G74"/>
  <c r="E74"/>
  <c r="O74" s="1"/>
  <c r="J73"/>
  <c r="F73"/>
  <c r="K73" s="1"/>
  <c r="M73" l="1"/>
  <c r="N73" s="1"/>
  <c r="G75"/>
  <c r="E75"/>
  <c r="O75" s="1"/>
  <c r="J74"/>
  <c r="F74"/>
  <c r="K74" s="1"/>
  <c r="L75"/>
  <c r="H75"/>
  <c r="D75"/>
  <c r="I74"/>
  <c r="M74" l="1"/>
  <c r="N74" s="1"/>
  <c r="L76"/>
  <c r="H76"/>
  <c r="D76"/>
  <c r="I75"/>
  <c r="G76"/>
  <c r="E76"/>
  <c r="O76" s="1"/>
  <c r="J75"/>
  <c r="F75"/>
  <c r="K75" s="1"/>
  <c r="M75" l="1"/>
  <c r="N75" s="1"/>
  <c r="L77"/>
  <c r="H77"/>
  <c r="D77"/>
  <c r="G77"/>
  <c r="E77"/>
  <c r="O77" s="1"/>
  <c r="J76"/>
  <c r="F76"/>
  <c r="K76" s="1"/>
  <c r="I76"/>
  <c r="M76" l="1"/>
  <c r="N76" s="1"/>
  <c r="G78"/>
  <c r="E78"/>
  <c r="O78" s="1"/>
  <c r="J77"/>
  <c r="F77"/>
  <c r="K77" s="1"/>
  <c r="L78"/>
  <c r="H78"/>
  <c r="D78"/>
  <c r="I77"/>
  <c r="M77" l="1"/>
  <c r="N77" s="1"/>
  <c r="L79"/>
  <c r="H79"/>
  <c r="D79"/>
  <c r="I78"/>
  <c r="G79"/>
  <c r="E79"/>
  <c r="O79" s="1"/>
  <c r="J78"/>
  <c r="F78"/>
  <c r="K78" s="1"/>
  <c r="M78" l="1"/>
  <c r="N78" s="1"/>
  <c r="G80"/>
  <c r="E80"/>
  <c r="O80" s="1"/>
  <c r="J79"/>
  <c r="F79"/>
  <c r="K79" s="1"/>
  <c r="L80"/>
  <c r="H80"/>
  <c r="D80"/>
  <c r="I79"/>
  <c r="M79" l="1"/>
  <c r="N79" s="1"/>
  <c r="L81"/>
  <c r="H81"/>
  <c r="D81"/>
  <c r="I80"/>
  <c r="G81"/>
  <c r="E81"/>
  <c r="O81" s="1"/>
  <c r="J80"/>
  <c r="F80"/>
  <c r="K80" s="1"/>
  <c r="M80" l="1"/>
  <c r="N80" s="1"/>
  <c r="G82"/>
  <c r="E82"/>
  <c r="O82" s="1"/>
  <c r="J81"/>
  <c r="F81"/>
  <c r="K81" s="1"/>
  <c r="L82"/>
  <c r="H82"/>
  <c r="D82"/>
  <c r="I81"/>
  <c r="M81" l="1"/>
  <c r="N81" s="1"/>
  <c r="L83"/>
  <c r="H83"/>
  <c r="D83"/>
  <c r="I82"/>
  <c r="G83"/>
  <c r="E83"/>
  <c r="O83" s="1"/>
  <c r="J82"/>
  <c r="F82"/>
  <c r="K82" s="1"/>
  <c r="M82" l="1"/>
  <c r="N82" s="1"/>
  <c r="G84"/>
  <c r="E84"/>
  <c r="O84" s="1"/>
  <c r="J83"/>
  <c r="F83"/>
  <c r="K83" s="1"/>
  <c r="L84"/>
  <c r="H84"/>
  <c r="D84"/>
  <c r="I83"/>
  <c r="M83" l="1"/>
  <c r="N83" s="1"/>
  <c r="L85"/>
  <c r="H85"/>
  <c r="D85"/>
  <c r="I84"/>
  <c r="G85"/>
  <c r="E85"/>
  <c r="O85" s="1"/>
  <c r="J84"/>
  <c r="F84"/>
  <c r="K84" s="1"/>
  <c r="M84" l="1"/>
  <c r="N84" s="1"/>
  <c r="G86"/>
  <c r="E86"/>
  <c r="O86" s="1"/>
  <c r="J85"/>
  <c r="F85"/>
  <c r="K85" s="1"/>
  <c r="L86"/>
  <c r="H86"/>
  <c r="D86"/>
  <c r="I85"/>
  <c r="M85" l="1"/>
  <c r="N85" s="1"/>
  <c r="L87"/>
  <c r="H87"/>
  <c r="D87"/>
  <c r="I86"/>
  <c r="G87"/>
  <c r="E87"/>
  <c r="O87" s="1"/>
  <c r="J86"/>
  <c r="F86"/>
  <c r="K86" s="1"/>
  <c r="M86" l="1"/>
  <c r="N86" s="1"/>
  <c r="G88"/>
  <c r="E88"/>
  <c r="O88" s="1"/>
  <c r="J87"/>
  <c r="F87"/>
  <c r="K87" s="1"/>
  <c r="L88"/>
  <c r="H88"/>
  <c r="D88"/>
  <c r="I87"/>
  <c r="M87" l="1"/>
  <c r="N87" s="1"/>
  <c r="L89"/>
  <c r="H89"/>
  <c r="D89"/>
  <c r="I88"/>
  <c r="G89"/>
  <c r="E89"/>
  <c r="O89" s="1"/>
  <c r="J88"/>
  <c r="F88"/>
  <c r="K88" s="1"/>
  <c r="M88" l="1"/>
  <c r="N88" s="1"/>
  <c r="G90"/>
  <c r="E90"/>
  <c r="O90" s="1"/>
  <c r="J89"/>
  <c r="F89"/>
  <c r="K89" s="1"/>
  <c r="L90"/>
  <c r="H90"/>
  <c r="D90"/>
  <c r="I89"/>
  <c r="M89" l="1"/>
  <c r="N89" s="1"/>
  <c r="L91"/>
  <c r="H91"/>
  <c r="D91"/>
  <c r="I90"/>
  <c r="G91"/>
  <c r="E91"/>
  <c r="O91" s="1"/>
  <c r="J90"/>
  <c r="F90"/>
  <c r="K90" s="1"/>
  <c r="M90" l="1"/>
  <c r="N90" s="1"/>
  <c r="J91"/>
  <c r="F91"/>
  <c r="K91" s="1"/>
  <c r="M91" s="1"/>
  <c r="N91" s="1"/>
  <c r="I91"/>
</calcChain>
</file>

<file path=xl/sharedStrings.xml><?xml version="1.0" encoding="utf-8"?>
<sst xmlns="http://schemas.openxmlformats.org/spreadsheetml/2006/main" count="76" uniqueCount="71">
  <si>
    <t>Initial monthly investment required</t>
  </si>
  <si>
    <t>Retirement Planner by M. Pattabiraman (pattu@iitm.ac.in)</t>
  </si>
  <si>
    <t>7. # Average rate of interest refers to the average of equity/stock and bond/debt instruments</t>
  </si>
  <si>
    <t>CASH</t>
  </si>
  <si>
    <t>mon. inv.</t>
  </si>
  <si>
    <t>Annual increase of monthly salary</t>
  </si>
  <si>
    <t>Gross-salary</t>
  </si>
  <si>
    <t>balance</t>
  </si>
  <si>
    <t>Estimated years in retirement</t>
  </si>
  <si>
    <t>future</t>
  </si>
  <si>
    <t>Expenses</t>
  </si>
  <si>
    <t>accumulated</t>
  </si>
  <si>
    <t>Net corpus to be saved</t>
  </si>
  <si>
    <t>Current Gross pre-tax Monthly Salary</t>
  </si>
  <si>
    <t>3. The sheet calculates annual annuity payable at the beginning of the year</t>
  </si>
  <si>
    <t>Amount invested so far (end of current year)</t>
  </si>
  <si>
    <t>Pre-tax monthly pension needed</t>
  </si>
  <si>
    <t xml:space="preserve"> </t>
  </si>
  <si>
    <t>Present</t>
  </si>
  <si>
    <t>Average rate of interest expected #</t>
  </si>
  <si>
    <t>Visit for other free calculators:  freefincal.wordpress.com</t>
  </si>
  <si>
    <t>Pre-tax</t>
  </si>
  <si>
    <t>monthly</t>
  </si>
  <si>
    <t>1. Fill only cells in yellow</t>
  </si>
  <si>
    <t>year-end</t>
  </si>
  <si>
    <t>Anticipated post-retirement rate of interest</t>
  </si>
  <si>
    <t>Instructions</t>
  </si>
  <si>
    <t>Monthly</t>
  </si>
  <si>
    <t>Growth of</t>
  </si>
  <si>
    <t>so far</t>
  </si>
  <si>
    <t>Age</t>
  </si>
  <si>
    <t>Current year</t>
  </si>
  <si>
    <t>4. investment for retirement is assumed to be made at the beginning of the month</t>
  </si>
  <si>
    <t>investment</t>
  </si>
  <si>
    <t>5. The sheet assumes the investment for retirement will begin in Jan of the next year.</t>
  </si>
  <si>
    <t>6. * The corpus is assumed to be tax-free. The tax indicated is only on the pension/annuity</t>
  </si>
  <si>
    <t>Year</t>
  </si>
  <si>
    <t>Your</t>
  </si>
  <si>
    <t>rate of interest for this amount</t>
  </si>
  <si>
    <t>Age at the end of current year</t>
  </si>
  <si>
    <t>FLOW</t>
  </si>
  <si>
    <t>2. The worksheet is not protected so make a copy before proceeding</t>
  </si>
  <si>
    <t>Monthly expenses in 1st year of retirement</t>
  </si>
  <si>
    <t>amt. inv.</t>
  </si>
  <si>
    <t>Annuity</t>
  </si>
  <si>
    <t>Corpus</t>
  </si>
  <si>
    <t>Post-tax</t>
  </si>
  <si>
    <t>CHART</t>
  </si>
  <si>
    <t>Likely Income tax slab post retirement</t>
  </si>
  <si>
    <t xml:space="preserve">Current expenses per month (annual/12) </t>
  </si>
  <si>
    <t>Ret. Corpus</t>
  </si>
  <si>
    <t>Total</t>
  </si>
  <si>
    <r>
      <t>www.facebook.com/freefincal</t>
    </r>
    <r>
      <rPr>
        <b/>
        <sz val="10"/>
        <rFont val="Arial"/>
        <family val="2"/>
      </rPr>
      <t xml:space="preserve"> </t>
    </r>
  </si>
  <si>
    <t>When you retire amt invested so far will grow to</t>
  </si>
  <si>
    <t>intial monthly inestment reqd then cannot be calculated and is zet to zero</t>
  </si>
  <si>
    <t>No of years you expect to work*</t>
  </si>
  <si>
    <t>if years to retirement is set to zero, total corpus required is set to amount invested so far</t>
  </si>
  <si>
    <t>the net corpus to be saved will be shown as zero</t>
  </si>
  <si>
    <t>In this the annuity or pension may turn out lower than future monthly expenses.</t>
  </si>
  <si>
    <t>You would need to adjust others parameters until they reasonably match</t>
  </si>
  <si>
    <t>Expected inflation post-retirement</t>
  </si>
  <si>
    <t>Initial withdrawal rate on your corpus</t>
  </si>
  <si>
    <t>Expected inflation between now and retirement</t>
  </si>
  <si>
    <t>Retirement Corpus Required (Lakhs)</t>
  </si>
  <si>
    <t>Annual increase in monthly investment you can manage</t>
  </si>
  <si>
    <t>Step 1</t>
  </si>
  <si>
    <t>Step 2</t>
  </si>
  <si>
    <t>Step 3</t>
  </si>
  <si>
    <t>Step 4</t>
  </si>
  <si>
    <t>Withdrawal</t>
  </si>
  <si>
    <t>rate</t>
  </si>
</sst>
</file>

<file path=xl/styles.xml><?xml version="1.0" encoding="utf-8"?>
<styleSheet xmlns="http://schemas.openxmlformats.org/spreadsheetml/2006/main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70" formatCode="0.000"/>
    <numFmt numFmtId="171" formatCode="#,##0.000000000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b/>
      <sz val="10"/>
      <color rgb="FF0000FF"/>
      <name val="Arial"/>
      <family val="2"/>
    </font>
    <font>
      <sz val="10"/>
      <color rgb="FF99CC00"/>
      <name val="Arial"/>
      <family val="2"/>
    </font>
    <font>
      <b/>
      <sz val="10"/>
      <color rgb="FFFFFF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99CCFF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99CC00"/>
        <bgColor rgb="FFFFCC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rgb="FF80808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0" fontId="0" fillId="0" borderId="0" xfId="0"/>
    <xf numFmtId="3" fontId="0" fillId="0" borderId="0" xfId="0" applyNumberFormat="1"/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0" fillId="0" borderId="0" xfId="0" applyFill="1"/>
    <xf numFmtId="0" fontId="0" fillId="4" borderId="1" xfId="0" applyFont="1" applyFill="1" applyBorder="1"/>
    <xf numFmtId="0" fontId="0" fillId="0" borderId="1" xfId="0" applyFill="1" applyBorder="1"/>
    <xf numFmtId="3" fontId="0" fillId="0" borderId="1" xfId="0" applyNumberFormat="1" applyFont="1" applyFill="1" applyBorder="1"/>
    <xf numFmtId="0" fontId="0" fillId="0" borderId="1" xfId="0" applyFont="1" applyFill="1" applyBorder="1"/>
    <xf numFmtId="1" fontId="0" fillId="5" borderId="1" xfId="0" applyNumberForma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6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" fontId="2" fillId="6" borderId="1" xfId="0" applyNumberFormat="1" applyFont="1" applyFill="1" applyBorder="1"/>
    <xf numFmtId="1" fontId="0" fillId="4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/>
    <xf numFmtId="10" fontId="0" fillId="4" borderId="1" xfId="0" applyNumberFormat="1" applyFont="1" applyFill="1" applyBorder="1" applyAlignment="1">
      <alignment horizontal="center"/>
    </xf>
    <xf numFmtId="0" fontId="3" fillId="0" borderId="0" xfId="0" applyFont="1"/>
    <xf numFmtId="9" fontId="0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/>
    <xf numFmtId="0" fontId="0" fillId="4" borderId="1" xfId="0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8" borderId="0" xfId="0" applyFill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/>
    <xf numFmtId="1" fontId="0" fillId="5" borderId="3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9" fillId="0" borderId="0" xfId="0" applyFont="1"/>
    <xf numFmtId="1" fontId="0" fillId="5" borderId="5" xfId="0" applyNumberFormat="1" applyFill="1" applyBorder="1" applyAlignment="1">
      <alignment horizontal="center"/>
    </xf>
    <xf numFmtId="0" fontId="2" fillId="0" borderId="4" xfId="0" applyFont="1" applyFill="1" applyBorder="1"/>
    <xf numFmtId="1" fontId="2" fillId="0" borderId="3" xfId="0" applyNumberFormat="1" applyFont="1" applyFill="1" applyBorder="1"/>
    <xf numFmtId="1" fontId="0" fillId="4" borderId="3" xfId="0" applyNumberFormat="1" applyFont="1" applyFill="1" applyBorder="1" applyAlignment="1">
      <alignment horizontal="center"/>
    </xf>
    <xf numFmtId="1" fontId="2" fillId="9" borderId="4" xfId="0" applyNumberFormat="1" applyFont="1" applyFill="1" applyBorder="1" applyAlignment="1">
      <alignment horizontal="center"/>
    </xf>
    <xf numFmtId="0" fontId="0" fillId="10" borderId="0" xfId="0" applyFill="1"/>
    <xf numFmtId="0" fontId="2" fillId="11" borderId="0" xfId="0" applyFont="1" applyFill="1"/>
    <xf numFmtId="0" fontId="0" fillId="11" borderId="0" xfId="0" applyFill="1"/>
    <xf numFmtId="3" fontId="2" fillId="9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0" fontId="2" fillId="0" borderId="3" xfId="0" applyFont="1" applyFill="1" applyBorder="1"/>
    <xf numFmtId="168" fontId="2" fillId="7" borderId="4" xfId="0" applyNumberFormat="1" applyFont="1" applyFill="1" applyBorder="1" applyAlignment="1">
      <alignment horizontal="left"/>
    </xf>
    <xf numFmtId="0" fontId="2" fillId="11" borderId="4" xfId="0" applyNumberFormat="1" applyFont="1" applyFill="1" applyBorder="1"/>
    <xf numFmtId="0" fontId="2" fillId="11" borderId="1" xfId="0" applyNumberFormat="1" applyFont="1" applyFill="1" applyBorder="1"/>
    <xf numFmtId="0" fontId="2" fillId="11" borderId="4" xfId="0" applyFont="1" applyFill="1" applyBorder="1"/>
    <xf numFmtId="3" fontId="2" fillId="12" borderId="4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1" fontId="2" fillId="6" borderId="4" xfId="0" applyNumberFormat="1" applyFont="1" applyFill="1" applyBorder="1"/>
    <xf numFmtId="0" fontId="0" fillId="0" borderId="4" xfId="0" applyBorder="1"/>
    <xf numFmtId="0" fontId="2" fillId="6" borderId="4" xfId="0" applyFont="1" applyFill="1" applyBorder="1"/>
    <xf numFmtId="170" fontId="2" fillId="0" borderId="0" xfId="0" applyNumberFormat="1" applyFont="1" applyFill="1"/>
    <xf numFmtId="3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1" fontId="0" fillId="5" borderId="4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2" fillId="9" borderId="3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6" xfId="0" applyFill="1" applyBorder="1"/>
    <xf numFmtId="1" fontId="2" fillId="0" borderId="7" xfId="0" applyNumberFormat="1" applyFont="1" applyFill="1" applyBorder="1"/>
    <xf numFmtId="0" fontId="0" fillId="0" borderId="7" xfId="0" applyBorder="1"/>
    <xf numFmtId="9" fontId="0" fillId="4" borderId="8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0" fillId="10" borderId="0" xfId="0" applyFill="1" applyBorder="1"/>
    <xf numFmtId="171" fontId="0" fillId="0" borderId="0" xfId="0" applyNumberFormat="1" applyFill="1" applyBorder="1"/>
    <xf numFmtId="3" fontId="0" fillId="5" borderId="6" xfId="0" applyNumberFormat="1" applyFill="1" applyBorder="1"/>
    <xf numFmtId="3" fontId="0" fillId="5" borderId="9" xfId="0" applyNumberFormat="1" applyFill="1" applyBorder="1"/>
    <xf numFmtId="3" fontId="0" fillId="5" borderId="10" xfId="0" applyNumberFormat="1" applyFill="1" applyBorder="1"/>
    <xf numFmtId="3" fontId="0" fillId="0" borderId="10" xfId="0" applyNumberFormat="1" applyFill="1" applyBorder="1"/>
    <xf numFmtId="0" fontId="2" fillId="3" borderId="11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0" fontId="3" fillId="0" borderId="0" xfId="0" applyNumberFormat="1" applyFont="1" applyFill="1" applyBorder="1"/>
    <xf numFmtId="10" fontId="5" fillId="0" borderId="0" xfId="0" applyNumberFormat="1" applyFont="1" applyFill="1" applyBorder="1"/>
    <xf numFmtId="10" fontId="0" fillId="2" borderId="4" xfId="0" applyNumberFormat="1" applyFont="1" applyFill="1" applyBorder="1"/>
    <xf numFmtId="10" fontId="2" fillId="3" borderId="4" xfId="0" applyNumberFormat="1" applyFont="1" applyFill="1" applyBorder="1" applyAlignment="1">
      <alignment horizontal="center"/>
    </xf>
    <xf numFmtId="10" fontId="1" fillId="10" borderId="4" xfId="5" applyNumberFormat="1" applyFill="1" applyBorder="1" applyAlignment="1">
      <alignment horizontal="center"/>
    </xf>
    <xf numFmtId="10" fontId="0" fillId="0" borderId="0" xfId="0" applyNumberFormat="1"/>
    <xf numFmtId="10" fontId="2" fillId="9" borderId="4" xfId="5" applyNumberFormat="1" applyFont="1" applyFill="1" applyBorder="1" applyAlignment="1">
      <alignment horizontal="center"/>
    </xf>
  </cellXfs>
  <cellStyles count="6">
    <cellStyle name="Comma" xfId="1"/>
    <cellStyle name="Comma[0]" xfId="2"/>
    <cellStyle name="Currency" xfId="3"/>
    <cellStyle name="Currency[0]" xfId="4"/>
    <cellStyle name="Normal" xfId="0" builtinId="0"/>
    <cellStyle name="Percent" xfId="5"/>
  </cellStyles>
  <dxfs count="3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reefincal.wordpress.com/" TargetMode="External"/><Relationship Id="rId1" Type="http://schemas.openxmlformats.org/officeDocument/2006/relationships/hyperlink" Target="http://www.facebook.com/freefin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9"/>
  <sheetViews>
    <sheetView tabSelected="1" zoomScale="85" zoomScaleNormal="85" workbookViewId="0">
      <selection activeCell="C16" sqref="C16"/>
    </sheetView>
  </sheetViews>
  <sheetFormatPr defaultRowHeight="14.1" customHeight="1"/>
  <cols>
    <col min="1" max="1" width="6.6640625" bestFit="1" customWidth="1"/>
    <col min="2" max="2" width="77.88671875" customWidth="1"/>
    <col min="3" max="3" width="12" customWidth="1"/>
    <col min="4" max="4" width="5.109375" bestFit="1" customWidth="1"/>
    <col min="5" max="5" width="5" bestFit="1" customWidth="1"/>
    <col min="6" max="6" width="11.21875" bestFit="1" customWidth="1"/>
    <col min="7" max="7" width="9.44140625" bestFit="1" customWidth="1"/>
    <col min="8" max="8" width="12" customWidth="1"/>
    <col min="9" max="9" width="9.109375" bestFit="1" customWidth="1"/>
    <col min="10" max="10" width="9.44140625" customWidth="1"/>
    <col min="11" max="11" width="12" customWidth="1"/>
    <col min="12" max="12" width="10.88671875" customWidth="1"/>
    <col min="13" max="13" width="12.6640625" style="1" customWidth="1"/>
    <col min="14" max="14" width="12" style="1" customWidth="1"/>
    <col min="15" max="15" width="11.88671875" style="107" customWidth="1"/>
    <col min="16" max="16" width="11.33203125" customWidth="1"/>
    <col min="17" max="17" width="12.5546875" customWidth="1"/>
    <col min="20" max="20" width="0" hidden="1" customWidth="1"/>
  </cols>
  <sheetData>
    <row r="1" spans="1:65" ht="14.1" customHeight="1">
      <c r="B1" s="2" t="s">
        <v>1</v>
      </c>
      <c r="C1" s="2"/>
      <c r="D1" s="71" t="s">
        <v>31</v>
      </c>
      <c r="E1" s="72"/>
      <c r="F1" s="72"/>
      <c r="G1" s="72"/>
      <c r="H1" s="72"/>
      <c r="I1" s="69">
        <v>2012</v>
      </c>
      <c r="O1" s="102"/>
      <c r="P1" s="3"/>
      <c r="Q1" s="4"/>
      <c r="R1" s="5"/>
      <c r="S1" s="6"/>
      <c r="T1" s="74">
        <f>((1+retroi_1)/(1+inf_1)-1)</f>
        <v>-9.2592592592593004E-3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ht="14.1" customHeight="1">
      <c r="B2" s="7" t="s">
        <v>52</v>
      </c>
      <c r="C2" s="2"/>
      <c r="D2" s="73" t="s">
        <v>39</v>
      </c>
      <c r="E2" s="72"/>
      <c r="F2" s="72"/>
      <c r="G2" s="72"/>
      <c r="H2" s="72"/>
      <c r="I2" s="69">
        <v>38</v>
      </c>
      <c r="O2" s="102"/>
      <c r="P2" s="3"/>
      <c r="Q2" s="4"/>
      <c r="R2" s="5"/>
      <c r="S2" s="6"/>
      <c r="T2" s="75">
        <f>IF(C18=0,IF(C32=0,"Check Nos",C32),PV((1+C14)/(1+inf_1)-1,k_1,-C23*12,,1))</f>
        <v>128902191.54020931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ht="14.1" customHeight="1">
      <c r="B3" s="7" t="s">
        <v>20</v>
      </c>
      <c r="C3" s="2"/>
      <c r="D3" s="54" t="s">
        <v>13</v>
      </c>
      <c r="E3" s="72"/>
      <c r="F3" s="72"/>
      <c r="G3" s="72"/>
      <c r="H3" s="72"/>
      <c r="I3" s="70">
        <v>100000</v>
      </c>
      <c r="O3" s="102"/>
      <c r="P3" s="3"/>
      <c r="R3" s="5"/>
      <c r="S3" s="6"/>
      <c r="T3" s="76">
        <f>(1+T1)*C23*12*((1+T1)^k_1-1)/(T1*(1+T1)^k_1)</f>
        <v>128902191.54020929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ht="12" customHeight="1">
      <c r="B4" s="2" t="s">
        <v>26</v>
      </c>
      <c r="C4" s="10"/>
      <c r="D4" s="84" t="s">
        <v>5</v>
      </c>
      <c r="E4" s="85"/>
      <c r="F4" s="85"/>
      <c r="G4" s="85"/>
      <c r="H4" s="85"/>
      <c r="I4" s="86">
        <v>0.1</v>
      </c>
      <c r="O4" s="103"/>
      <c r="P4" s="6"/>
      <c r="R4" s="6"/>
      <c r="S4" s="6"/>
      <c r="T4" s="4">
        <f>(1+T1)^k_1*T1/((1+T1)*((1+T1)^k_1-1))</f>
        <v>3.5694687197261404E-2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14.1" customHeight="1">
      <c r="B5" s="11" t="s">
        <v>23</v>
      </c>
      <c r="C5" s="83"/>
      <c r="D5" s="88" t="s">
        <v>17</v>
      </c>
      <c r="E5" s="88"/>
      <c r="F5" s="88"/>
      <c r="G5" s="89"/>
      <c r="H5" s="90"/>
      <c r="I5" s="91" t="s">
        <v>3</v>
      </c>
      <c r="J5" s="92" t="s">
        <v>40</v>
      </c>
      <c r="K5" s="92" t="s">
        <v>47</v>
      </c>
      <c r="L5" s="90"/>
      <c r="M5" s="90"/>
      <c r="N5" s="90"/>
      <c r="O5" s="104"/>
      <c r="P5" s="6"/>
      <c r="R5" s="6"/>
      <c r="S5" s="6"/>
      <c r="T5" s="94">
        <f>(1+((1+retroi_1)/(1+inf_1)-1))^k_1*((1+retroi_1)/(1+inf_1)-1)/((1+((1+retroi_1)/(1+inf_1)-1))*((1+((1+retroi_1)/(1+inf_1)-1))^k_1-1))</f>
        <v>3.5694687197261404E-2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ht="14.1" customHeight="1">
      <c r="B6" s="13" t="s">
        <v>41</v>
      </c>
      <c r="C6" s="14"/>
      <c r="D6" s="9"/>
      <c r="E6" s="9"/>
      <c r="F6" s="9"/>
      <c r="G6" s="87"/>
      <c r="H6" s="9"/>
      <c r="I6" s="9"/>
      <c r="J6" s="9"/>
      <c r="K6" s="9"/>
      <c r="L6" s="9"/>
      <c r="M6" s="9"/>
      <c r="N6" s="99"/>
      <c r="O6" s="105"/>
      <c r="P6" s="20"/>
      <c r="R6" s="4"/>
      <c r="S6" s="21"/>
      <c r="T6" s="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23" customFormat="1" ht="14.1" customHeight="1">
      <c r="B7" s="13" t="s">
        <v>14</v>
      </c>
      <c r="C7" s="14"/>
      <c r="D7" s="8"/>
      <c r="E7" s="8"/>
      <c r="F7" s="8"/>
      <c r="G7" s="82"/>
      <c r="H7" s="8" t="s">
        <v>18</v>
      </c>
      <c r="I7" s="8" t="s">
        <v>46</v>
      </c>
      <c r="J7" s="8" t="s">
        <v>21</v>
      </c>
      <c r="K7" s="8" t="s">
        <v>28</v>
      </c>
      <c r="L7" s="8" t="s">
        <v>28</v>
      </c>
      <c r="M7" s="8" t="s">
        <v>51</v>
      </c>
      <c r="N7" s="100" t="s">
        <v>50</v>
      </c>
      <c r="O7" s="105" t="s">
        <v>69</v>
      </c>
      <c r="P7" s="6"/>
      <c r="R7" s="4"/>
      <c r="S7" s="4"/>
      <c r="T7" s="4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s="10" customFormat="1" ht="14.1" customHeight="1">
      <c r="B8" s="13" t="s">
        <v>32</v>
      </c>
      <c r="C8" s="24"/>
      <c r="D8" s="8" t="s">
        <v>37</v>
      </c>
      <c r="E8" s="82"/>
      <c r="F8" s="8" t="s">
        <v>27</v>
      </c>
      <c r="G8" s="8" t="s">
        <v>27</v>
      </c>
      <c r="H8" s="8" t="s">
        <v>6</v>
      </c>
      <c r="I8" s="8" t="s">
        <v>27</v>
      </c>
      <c r="J8" s="8" t="s">
        <v>27</v>
      </c>
      <c r="K8" s="8" t="s">
        <v>9</v>
      </c>
      <c r="L8" s="8" t="s">
        <v>43</v>
      </c>
      <c r="M8" s="8" t="s">
        <v>45</v>
      </c>
      <c r="N8" s="100" t="s">
        <v>24</v>
      </c>
      <c r="O8" s="105" t="s">
        <v>70</v>
      </c>
      <c r="P8" s="25"/>
      <c r="Q8" s="21"/>
      <c r="R8" s="21"/>
      <c r="S8" s="21"/>
      <c r="T8" s="2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14.1" customHeight="1">
      <c r="B9" s="13" t="s">
        <v>34</v>
      </c>
      <c r="C9" s="14"/>
      <c r="D9" s="8" t="s">
        <v>30</v>
      </c>
      <c r="E9" s="8" t="s">
        <v>36</v>
      </c>
      <c r="F9" s="8" t="s">
        <v>33</v>
      </c>
      <c r="G9" s="8" t="s">
        <v>10</v>
      </c>
      <c r="H9" s="8" t="s">
        <v>22</v>
      </c>
      <c r="I9" s="8" t="s">
        <v>44</v>
      </c>
      <c r="J9" s="8" t="s">
        <v>44</v>
      </c>
      <c r="K9" s="8" t="s">
        <v>4</v>
      </c>
      <c r="L9" s="8" t="s">
        <v>29</v>
      </c>
      <c r="M9" s="8" t="s">
        <v>11</v>
      </c>
      <c r="N9" s="100" t="s">
        <v>7</v>
      </c>
      <c r="O9" s="105"/>
      <c r="P9" s="26"/>
      <c r="Q9" s="27"/>
      <c r="R9" s="28"/>
      <c r="S9" s="28"/>
      <c r="T9" s="2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14.1" customHeight="1">
      <c r="B10" s="13" t="s">
        <v>35</v>
      </c>
      <c r="C10" s="12"/>
      <c r="D10" s="15">
        <f>age_1</f>
        <v>38</v>
      </c>
      <c r="E10" s="16">
        <f>y_1</f>
        <v>2012</v>
      </c>
      <c r="F10" s="17"/>
      <c r="G10" s="18">
        <f>C19</f>
        <v>40000</v>
      </c>
      <c r="H10" s="18">
        <f>salary_1</f>
        <v>100000</v>
      </c>
      <c r="I10" s="18">
        <f t="shared" ref="I10:I41" si="0">IF(E10&lt;(y_1+n_1+1),0,(((1+inf_1)^(E10-y_1-n_1-1)*PMT(((1+retroi_1)/(1+inf_1)-1),(k_1),-(corpus_1),,1))/12)*(1-tax_1))</f>
        <v>0</v>
      </c>
      <c r="J10" s="18">
        <f t="shared" ref="J10:J41" si="1">IF(E10&lt;(y_1+n_1+1),0,(((1+inf_1)^(E10-y_1-n_1-1)*PMT(((1+retroi_1)/(1+inf_1)-1),(k_1),-(corpus_1),,1))/12))</f>
        <v>0</v>
      </c>
      <c r="K10" s="18"/>
      <c r="L10" s="18">
        <f>C30</f>
        <v>3000000</v>
      </c>
      <c r="M10" s="18">
        <f t="shared" ref="M10:M41" si="2">L10+K10</f>
        <v>3000000</v>
      </c>
      <c r="N10" s="95">
        <f>M10</f>
        <v>3000000</v>
      </c>
      <c r="O10" s="106">
        <f>IF(E10&lt;(y_1+n_1+1),0,J10*12/N9)</f>
        <v>0</v>
      </c>
      <c r="P10" s="25"/>
      <c r="Q10" s="27"/>
      <c r="R10" s="29"/>
      <c r="S10" s="29"/>
      <c r="T10" s="2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14.1" customHeight="1">
      <c r="B11" s="13" t="s">
        <v>2</v>
      </c>
      <c r="C11" s="12"/>
      <c r="D11" s="15">
        <f t="shared" ref="D11:D42" si="3">IF(E10=0,0,IF(E10&gt;=(y_1+n_1+k_1),0,D10+1))</f>
        <v>39</v>
      </c>
      <c r="E11" s="15">
        <f t="shared" ref="E11:E42" si="4">IF(E10=0,0,IF(E10&gt;=(y_1+n_1+k_1),0,E10+1))</f>
        <v>2013</v>
      </c>
      <c r="F11" s="18">
        <f>IF(C35="Not Appl",0,C35)</f>
        <v>54489.918403093972</v>
      </c>
      <c r="G11" s="18">
        <f t="shared" ref="G11:G42" si="5">IF(E10&gt;=(y_1+n_1+k_1),0,G10+G10*inf_1)</f>
        <v>43200</v>
      </c>
      <c r="H11" s="18">
        <f t="shared" ref="H11:H42" si="6">IF(E10&lt;(y_1+n_1),H10+H10*inc_1,0)</f>
        <v>110000</v>
      </c>
      <c r="I11" s="18">
        <f t="shared" si="0"/>
        <v>0</v>
      </c>
      <c r="J11" s="18">
        <f t="shared" si="1"/>
        <v>0</v>
      </c>
      <c r="K11" s="18">
        <f>(F11*12)+(F11*12)*preretint_1</f>
        <v>712728.1327124692</v>
      </c>
      <c r="L11" s="18">
        <f t="shared" ref="L11:L42" si="7">IF(E10&lt;(y_1+n_1),L10+L10*curroi_1,0)</f>
        <v>3240000</v>
      </c>
      <c r="M11" s="18">
        <f t="shared" si="2"/>
        <v>3952728.1327124694</v>
      </c>
      <c r="N11" s="95">
        <f t="shared" ref="N11:N42" si="8">IF(E10-(y_1+n_1)&gt;=0,IF(E11&gt;=(y_1+n_1+k_1),0,IF(E11-(y_1+n_1+1)=0,(corpus_1)-(J11*12),N10-(J11*12)+N10*retroi_1)),M11)</f>
        <v>3952728.1327124694</v>
      </c>
      <c r="O11" s="106">
        <f>IF(E11&lt;(y_1+n_1+1),0,J11*12/N10)</f>
        <v>0</v>
      </c>
      <c r="P11" s="25"/>
      <c r="Q11" s="27"/>
      <c r="R11" s="28"/>
      <c r="S11" s="28"/>
      <c r="T11" s="28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14.1" customHeight="1">
      <c r="B12" s="13"/>
      <c r="C12" s="12"/>
      <c r="D12" s="15">
        <f t="shared" si="3"/>
        <v>40</v>
      </c>
      <c r="E12" s="15">
        <f t="shared" si="4"/>
        <v>2014</v>
      </c>
      <c r="F12" s="18">
        <f t="shared" ref="F12:F43" si="9">IF(E12-(y_1+n_1)&gt;0,0,F11+F11*gd_1)</f>
        <v>56669.515139217729</v>
      </c>
      <c r="G12" s="18">
        <f t="shared" si="5"/>
        <v>46656</v>
      </c>
      <c r="H12" s="18">
        <f t="shared" si="6"/>
        <v>121000</v>
      </c>
      <c r="I12" s="18">
        <f t="shared" si="0"/>
        <v>0</v>
      </c>
      <c r="J12" s="18">
        <f t="shared" si="1"/>
        <v>0</v>
      </c>
      <c r="K12" s="18">
        <f t="shared" ref="K12:K43" si="10">IF(E11-(y_1+n_1)&gt;=0,0,(K11+F12*12)+(F12*12+K11)*preretint_1)</f>
        <v>1518110.9226775595</v>
      </c>
      <c r="L12" s="18">
        <f t="shared" si="7"/>
        <v>3499200</v>
      </c>
      <c r="M12" s="18">
        <f t="shared" si="2"/>
        <v>5017310.9226775598</v>
      </c>
      <c r="N12" s="95">
        <f t="shared" si="8"/>
        <v>5017310.9226775598</v>
      </c>
      <c r="O12" s="106">
        <f>IF(E12&lt;(y_1+n_1+1),0,J12*12/N11)</f>
        <v>0</v>
      </c>
      <c r="P12" s="25"/>
      <c r="Q12" s="27"/>
      <c r="R12" s="31"/>
      <c r="S12" s="31"/>
      <c r="T12" s="3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4.1" customHeight="1">
      <c r="A13" s="59" t="s">
        <v>65</v>
      </c>
      <c r="B13" s="32" t="s">
        <v>60</v>
      </c>
      <c r="C13" s="35">
        <v>0.08</v>
      </c>
      <c r="D13" s="15">
        <f t="shared" si="3"/>
        <v>41</v>
      </c>
      <c r="E13" s="15">
        <f t="shared" si="4"/>
        <v>2015</v>
      </c>
      <c r="F13" s="18">
        <f t="shared" si="9"/>
        <v>58936.295744786439</v>
      </c>
      <c r="G13" s="18">
        <f t="shared" si="5"/>
        <v>50388.480000000003</v>
      </c>
      <c r="H13" s="18">
        <f t="shared" si="6"/>
        <v>133100</v>
      </c>
      <c r="I13" s="18">
        <f t="shared" si="0"/>
        <v>0</v>
      </c>
      <c r="J13" s="18">
        <f t="shared" si="1"/>
        <v>0</v>
      </c>
      <c r="K13" s="18">
        <f t="shared" si="10"/>
        <v>2425627.6540603465</v>
      </c>
      <c r="L13" s="18">
        <f t="shared" si="7"/>
        <v>3779136</v>
      </c>
      <c r="M13" s="18">
        <f t="shared" si="2"/>
        <v>6204763.654060347</v>
      </c>
      <c r="N13" s="95">
        <f t="shared" si="8"/>
        <v>6204763.654060347</v>
      </c>
      <c r="O13" s="106">
        <f>IF(E13&lt;(y_1+n_1+1),0,J13*12/N12)</f>
        <v>0</v>
      </c>
      <c r="P13" s="25"/>
      <c r="Q13" s="27"/>
      <c r="R13" s="28"/>
      <c r="S13" s="28"/>
      <c r="T13" s="2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2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14.1" customHeight="1">
      <c r="A14" s="60"/>
      <c r="B14" s="40" t="s">
        <v>25</v>
      </c>
      <c r="C14" s="35">
        <v>7.0000000000000007E-2</v>
      </c>
      <c r="D14" s="15">
        <f t="shared" si="3"/>
        <v>42</v>
      </c>
      <c r="E14" s="15">
        <f t="shared" si="4"/>
        <v>2016</v>
      </c>
      <c r="F14" s="18">
        <f t="shared" si="9"/>
        <v>61293.747574577894</v>
      </c>
      <c r="G14" s="18">
        <f t="shared" si="5"/>
        <v>54419.558400000002</v>
      </c>
      <c r="H14" s="18">
        <f t="shared" si="6"/>
        <v>146410</v>
      </c>
      <c r="I14" s="18">
        <f t="shared" si="0"/>
        <v>0</v>
      </c>
      <c r="J14" s="18">
        <f t="shared" si="1"/>
        <v>0</v>
      </c>
      <c r="K14" s="18">
        <f t="shared" si="10"/>
        <v>3445656.3612012565</v>
      </c>
      <c r="L14" s="18">
        <f t="shared" si="7"/>
        <v>4081466.88</v>
      </c>
      <c r="M14" s="18">
        <f t="shared" si="2"/>
        <v>7527123.2412012564</v>
      </c>
      <c r="N14" s="95">
        <f t="shared" si="8"/>
        <v>7527123.2412012564</v>
      </c>
      <c r="O14" s="106">
        <f>IF(E14&lt;(y_1+n_1+1),0,J14*12/N13)</f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14.1" customHeight="1">
      <c r="A15" s="60"/>
      <c r="B15" s="55" t="s">
        <v>8</v>
      </c>
      <c r="C15" s="56">
        <v>25</v>
      </c>
      <c r="D15" s="15">
        <f t="shared" si="3"/>
        <v>43</v>
      </c>
      <c r="E15" s="15">
        <f t="shared" si="4"/>
        <v>2017</v>
      </c>
      <c r="F15" s="18">
        <f t="shared" si="9"/>
        <v>63745.49747756101</v>
      </c>
      <c r="G15" s="18">
        <f t="shared" si="5"/>
        <v>58773.123072000002</v>
      </c>
      <c r="H15" s="18">
        <f t="shared" si="6"/>
        <v>161051</v>
      </c>
      <c r="I15" s="18">
        <f t="shared" si="0"/>
        <v>0</v>
      </c>
      <c r="J15" s="30">
        <f t="shared" si="1"/>
        <v>0</v>
      </c>
      <c r="K15" s="18">
        <f t="shared" si="10"/>
        <v>4589556.5407158677</v>
      </c>
      <c r="L15" s="18">
        <f t="shared" si="7"/>
        <v>4407984.2303999998</v>
      </c>
      <c r="M15" s="18">
        <f t="shared" si="2"/>
        <v>8997540.7711158674</v>
      </c>
      <c r="N15" s="95">
        <f t="shared" si="8"/>
        <v>8997540.7711158674</v>
      </c>
      <c r="O15" s="106">
        <f>IF(E15&lt;(y_1+n_1+1),0,J15*12/N14)</f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14.1" customHeight="1">
      <c r="A16" s="60"/>
      <c r="B16" s="67" t="s">
        <v>61</v>
      </c>
      <c r="C16" s="108">
        <f>(1+T1)^k_1*T1/((1+T1)*((1+T1)^k_1-1))</f>
        <v>3.5694687197261404E-2</v>
      </c>
      <c r="D16" s="15">
        <f t="shared" si="3"/>
        <v>44</v>
      </c>
      <c r="E16" s="15">
        <f t="shared" si="4"/>
        <v>2018</v>
      </c>
      <c r="F16" s="18">
        <f t="shared" si="9"/>
        <v>66295.317376663457</v>
      </c>
      <c r="G16" s="18">
        <f t="shared" si="5"/>
        <v>63474.972917760002</v>
      </c>
      <c r="H16" s="18">
        <f t="shared" si="6"/>
        <v>177156.1</v>
      </c>
      <c r="I16" s="18">
        <f t="shared" si="0"/>
        <v>0</v>
      </c>
      <c r="J16" s="30">
        <f t="shared" si="1"/>
        <v>0</v>
      </c>
      <c r="K16" s="18">
        <f t="shared" si="10"/>
        <v>5869759.3806670532</v>
      </c>
      <c r="L16" s="18">
        <f t="shared" si="7"/>
        <v>4760622.9688320002</v>
      </c>
      <c r="M16" s="18">
        <f t="shared" si="2"/>
        <v>10630382.349499054</v>
      </c>
      <c r="N16" s="95">
        <f t="shared" si="8"/>
        <v>10630382.349499054</v>
      </c>
      <c r="O16" s="106">
        <f>IF(E16&lt;(y_1+n_1+1),0,J16*12/N15)</f>
        <v>0</v>
      </c>
      <c r="P16" s="21"/>
      <c r="Q16" s="21"/>
      <c r="R16" s="25"/>
      <c r="S16" s="25"/>
      <c r="T16" s="2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14.1" customHeight="1">
      <c r="D17" s="15">
        <f t="shared" si="3"/>
        <v>45</v>
      </c>
      <c r="E17" s="15">
        <f t="shared" si="4"/>
        <v>2019</v>
      </c>
      <c r="F17" s="18">
        <f t="shared" si="9"/>
        <v>68947.130071729989</v>
      </c>
      <c r="G17" s="18">
        <f t="shared" si="5"/>
        <v>68552.970751180808</v>
      </c>
      <c r="H17" s="18">
        <f t="shared" si="6"/>
        <v>194871.71000000002</v>
      </c>
      <c r="I17" s="18">
        <f t="shared" si="0"/>
        <v>0</v>
      </c>
      <c r="J17" s="30">
        <f t="shared" si="1"/>
        <v>0</v>
      </c>
      <c r="K17" s="18">
        <f t="shared" si="10"/>
        <v>7299866.1862653159</v>
      </c>
      <c r="L17" s="18">
        <f t="shared" si="7"/>
        <v>5141472.8063385598</v>
      </c>
      <c r="M17" s="18">
        <f t="shared" si="2"/>
        <v>12441338.992603876</v>
      </c>
      <c r="N17" s="95">
        <f t="shared" si="8"/>
        <v>12441338.992603876</v>
      </c>
      <c r="O17" s="106">
        <f>IF(E17&lt;(y_1+n_1+1),0,J17*12/N16)</f>
        <v>0</v>
      </c>
      <c r="P17" s="21"/>
      <c r="Q17" s="21"/>
      <c r="R17" s="25"/>
      <c r="S17" s="25"/>
      <c r="T17" s="21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36" customFormat="1" ht="14.1" customHeight="1">
      <c r="A18" s="59" t="s">
        <v>66</v>
      </c>
      <c r="B18" s="32" t="s">
        <v>55</v>
      </c>
      <c r="C18" s="33">
        <v>27</v>
      </c>
      <c r="D18" s="15">
        <f t="shared" si="3"/>
        <v>46</v>
      </c>
      <c r="E18" s="15">
        <f t="shared" si="4"/>
        <v>2020</v>
      </c>
      <c r="F18" s="18">
        <f t="shared" si="9"/>
        <v>71705.015274599195</v>
      </c>
      <c r="G18" s="18">
        <f t="shared" si="5"/>
        <v>74037.208411275278</v>
      </c>
      <c r="H18" s="18">
        <f t="shared" si="6"/>
        <v>214358.88100000002</v>
      </c>
      <c r="I18" s="18">
        <f t="shared" si="0"/>
        <v>0</v>
      </c>
      <c r="J18" s="30">
        <f t="shared" si="1"/>
        <v>0</v>
      </c>
      <c r="K18" s="18">
        <f t="shared" si="10"/>
        <v>8894755.7428209521</v>
      </c>
      <c r="L18" s="18">
        <f t="shared" si="7"/>
        <v>5552790.6308456445</v>
      </c>
      <c r="M18" s="18">
        <f t="shared" si="2"/>
        <v>14447546.373666596</v>
      </c>
      <c r="N18" s="95">
        <f t="shared" si="8"/>
        <v>14447546.373666596</v>
      </c>
      <c r="O18" s="106">
        <f>IF(E18&lt;(y_1+n_1+1),0,J18*12/N17)</f>
        <v>0</v>
      </c>
      <c r="P18" s="21"/>
      <c r="Q18" s="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36" customFormat="1" ht="14.1" customHeight="1">
      <c r="A19" s="60"/>
      <c r="B19" s="34" t="s">
        <v>49</v>
      </c>
      <c r="C19" s="33">
        <v>40000</v>
      </c>
      <c r="D19" s="15">
        <f t="shared" si="3"/>
        <v>47</v>
      </c>
      <c r="E19" s="15">
        <f t="shared" si="4"/>
        <v>2021</v>
      </c>
      <c r="F19" s="18">
        <f t="shared" si="9"/>
        <v>74573.215885583166</v>
      </c>
      <c r="G19" s="18">
        <f t="shared" si="5"/>
        <v>79960.185084177298</v>
      </c>
      <c r="H19" s="18">
        <f t="shared" si="6"/>
        <v>235794.76910000003</v>
      </c>
      <c r="I19" s="18">
        <f t="shared" si="0"/>
        <v>0</v>
      </c>
      <c r="J19" s="30">
        <f t="shared" si="1"/>
        <v>0</v>
      </c>
      <c r="K19" s="18">
        <f t="shared" si="10"/>
        <v>10670701.423458265</v>
      </c>
      <c r="L19" s="18">
        <f t="shared" si="7"/>
        <v>5997013.881313296</v>
      </c>
      <c r="M19" s="18">
        <f t="shared" si="2"/>
        <v>16667715.304771561</v>
      </c>
      <c r="N19" s="95">
        <f t="shared" si="8"/>
        <v>16667715.304771561</v>
      </c>
      <c r="O19" s="106">
        <f>IF(E19&lt;(y_1+n_1+1),0,J19*12/N18)</f>
        <v>0</v>
      </c>
      <c r="P19" s="3"/>
      <c r="Q19" s="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6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36" customFormat="1" ht="14.1" customHeight="1">
      <c r="A20" s="60"/>
      <c r="B20" s="32" t="s">
        <v>62</v>
      </c>
      <c r="C20" s="35">
        <v>0.08</v>
      </c>
      <c r="D20" s="15">
        <f t="shared" si="3"/>
        <v>48</v>
      </c>
      <c r="E20" s="15">
        <f t="shared" si="4"/>
        <v>2022</v>
      </c>
      <c r="F20" s="18">
        <f t="shared" si="9"/>
        <v>77556.144521006499</v>
      </c>
      <c r="G20" s="18">
        <f t="shared" si="5"/>
        <v>86356.99989091148</v>
      </c>
      <c r="H20" s="18">
        <f t="shared" si="6"/>
        <v>259374.24601000003</v>
      </c>
      <c r="I20" s="18">
        <f t="shared" si="0"/>
        <v>0</v>
      </c>
      <c r="J20" s="30">
        <f t="shared" si="1"/>
        <v>0</v>
      </c>
      <c r="K20" s="18">
        <f t="shared" si="10"/>
        <v>12645498.921904275</v>
      </c>
      <c r="L20" s="18">
        <f t="shared" si="7"/>
        <v>6476774.9918183601</v>
      </c>
      <c r="M20" s="18">
        <f t="shared" si="2"/>
        <v>19122273.913722634</v>
      </c>
      <c r="N20" s="95">
        <f t="shared" si="8"/>
        <v>19122273.913722634</v>
      </c>
      <c r="O20" s="106">
        <f>IF(E20&lt;(y_1+n_1+1),0,J20*12/N19)</f>
        <v>0</v>
      </c>
      <c r="P20" s="3"/>
      <c r="Q20" s="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14.1" customHeight="1">
      <c r="A21" s="60"/>
      <c r="B21" s="38" t="s">
        <v>48</v>
      </c>
      <c r="C21" s="37">
        <v>0.1</v>
      </c>
      <c r="D21" s="15">
        <f t="shared" si="3"/>
        <v>49</v>
      </c>
      <c r="E21" s="15">
        <f t="shared" si="4"/>
        <v>2023</v>
      </c>
      <c r="F21" s="18">
        <f t="shared" si="9"/>
        <v>80658.390301846754</v>
      </c>
      <c r="G21" s="18">
        <f t="shared" si="5"/>
        <v>93265.559882184403</v>
      </c>
      <c r="H21" s="18">
        <f t="shared" si="6"/>
        <v>285311.67061100004</v>
      </c>
      <c r="I21" s="18">
        <f t="shared" si="0"/>
        <v>0</v>
      </c>
      <c r="J21" s="30">
        <f t="shared" si="1"/>
        <v>0</v>
      </c>
      <c r="K21" s="18">
        <f t="shared" si="10"/>
        <v>14838605.570023816</v>
      </c>
      <c r="L21" s="18">
        <f t="shared" si="7"/>
        <v>6994916.9911638293</v>
      </c>
      <c r="M21" s="18">
        <f t="shared" si="2"/>
        <v>21833522.561187647</v>
      </c>
      <c r="N21" s="95">
        <f t="shared" si="8"/>
        <v>21833522.561187647</v>
      </c>
      <c r="O21" s="106">
        <f>IF(E21&lt;(y_1+n_1+1),0,J21*12/N20)</f>
        <v>0</v>
      </c>
      <c r="P21" s="19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4.1" customHeight="1">
      <c r="A22" s="60"/>
      <c r="B22" s="38" t="s">
        <v>42</v>
      </c>
      <c r="C22" s="61">
        <f>(C19)*(1+C20)^(C18+1)</f>
        <v>345084.25545519352</v>
      </c>
      <c r="D22" s="15">
        <f t="shared" si="3"/>
        <v>50</v>
      </c>
      <c r="E22" s="15">
        <f t="shared" si="4"/>
        <v>2024</v>
      </c>
      <c r="F22" s="18">
        <f t="shared" si="9"/>
        <v>83884.725913920629</v>
      </c>
      <c r="G22" s="18">
        <f t="shared" si="5"/>
        <v>100726.80467275916</v>
      </c>
      <c r="H22" s="18">
        <f t="shared" si="6"/>
        <v>313842.83767210005</v>
      </c>
      <c r="I22" s="18">
        <f t="shared" si="0"/>
        <v>0</v>
      </c>
      <c r="J22" s="30">
        <f t="shared" si="1"/>
        <v>0</v>
      </c>
      <c r="K22" s="18">
        <f t="shared" si="10"/>
        <v>17271292.28628004</v>
      </c>
      <c r="L22" s="18">
        <f t="shared" si="7"/>
        <v>7554510.3504569354</v>
      </c>
      <c r="M22" s="18">
        <f t="shared" si="2"/>
        <v>24825802.636736974</v>
      </c>
      <c r="N22" s="95">
        <f t="shared" si="8"/>
        <v>24825802.636736974</v>
      </c>
      <c r="O22" s="106">
        <f>IF(E22&lt;(y_1+n_1+1),0,J22*12/N21)</f>
        <v>0</v>
      </c>
      <c r="P22" s="3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14.1" customHeight="1">
      <c r="A23" s="60"/>
      <c r="B23" s="66" t="s">
        <v>16</v>
      </c>
      <c r="C23" s="61">
        <f>C22/(1-tax_1)</f>
        <v>383426.95050577057</v>
      </c>
      <c r="D23" s="15">
        <f t="shared" si="3"/>
        <v>51</v>
      </c>
      <c r="E23" s="15">
        <f t="shared" si="4"/>
        <v>2025</v>
      </c>
      <c r="F23" s="18">
        <f t="shared" si="9"/>
        <v>87240.114950477451</v>
      </c>
      <c r="G23" s="18">
        <f t="shared" si="5"/>
        <v>108784.94904657989</v>
      </c>
      <c r="H23" s="18">
        <f t="shared" si="6"/>
        <v>345227.12143931008</v>
      </c>
      <c r="I23" s="18">
        <f t="shared" si="0"/>
        <v>0</v>
      </c>
      <c r="J23" s="30">
        <f t="shared" si="1"/>
        <v>0</v>
      </c>
      <c r="K23" s="18">
        <f t="shared" si="10"/>
        <v>19966809.29559749</v>
      </c>
      <c r="L23" s="18">
        <f t="shared" si="7"/>
        <v>8158871.1784934904</v>
      </c>
      <c r="M23" s="18">
        <f t="shared" si="2"/>
        <v>28125680.474090979</v>
      </c>
      <c r="N23" s="95">
        <f t="shared" si="8"/>
        <v>28125680.474090979</v>
      </c>
      <c r="O23" s="106">
        <f>IF(E23&lt;(y_1+n_1+1),0,J23*12/N22)</f>
        <v>0</v>
      </c>
      <c r="P23" s="39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4.1" customHeight="1">
      <c r="B24" s="6"/>
      <c r="C24" s="6"/>
      <c r="D24" s="15">
        <f t="shared" si="3"/>
        <v>52</v>
      </c>
      <c r="E24" s="15">
        <f t="shared" si="4"/>
        <v>2026</v>
      </c>
      <c r="F24" s="18">
        <f t="shared" si="9"/>
        <v>90729.719548496549</v>
      </c>
      <c r="G24" s="18">
        <f t="shared" si="5"/>
        <v>117487.74497030627</v>
      </c>
      <c r="H24" s="18">
        <f t="shared" si="6"/>
        <v>379749.8335832411</v>
      </c>
      <c r="I24" s="18">
        <f t="shared" si="0"/>
        <v>0</v>
      </c>
      <c r="J24" s="30">
        <f t="shared" si="1"/>
        <v>0</v>
      </c>
      <c r="K24" s="18">
        <f t="shared" si="10"/>
        <v>22950566.863895599</v>
      </c>
      <c r="L24" s="18">
        <f t="shared" si="7"/>
        <v>8811580.8727729693</v>
      </c>
      <c r="M24" s="18">
        <f t="shared" si="2"/>
        <v>31762147.736668568</v>
      </c>
      <c r="N24" s="95">
        <f t="shared" si="8"/>
        <v>31762147.736668568</v>
      </c>
      <c r="O24" s="106">
        <f>IF(E24&lt;(y_1+n_1+1),0,J24*12/N23)</f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14.1" customHeight="1">
      <c r="A25" s="59" t="s">
        <v>67</v>
      </c>
      <c r="B25" s="65" t="s">
        <v>63</v>
      </c>
      <c r="C25" s="57">
        <f>C23*12/(C16*100000)</f>
        <v>1289.0219154020931</v>
      </c>
      <c r="D25" s="15">
        <f t="shared" si="3"/>
        <v>53</v>
      </c>
      <c r="E25" s="15">
        <f t="shared" si="4"/>
        <v>2027</v>
      </c>
      <c r="F25" s="18">
        <f t="shared" si="9"/>
        <v>94358.908330436418</v>
      </c>
      <c r="G25" s="18">
        <f t="shared" si="5"/>
        <v>126886.76456793078</v>
      </c>
      <c r="H25" s="18">
        <f t="shared" si="6"/>
        <v>417724.81694156519</v>
      </c>
      <c r="I25" s="18">
        <f t="shared" si="0"/>
        <v>0</v>
      </c>
      <c r="J25" s="30">
        <f t="shared" si="1"/>
        <v>0</v>
      </c>
      <c r="K25" s="18">
        <f t="shared" si="10"/>
        <v>26250332.402608313</v>
      </c>
      <c r="L25" s="18">
        <f t="shared" si="7"/>
        <v>9516507.3425948061</v>
      </c>
      <c r="M25" s="18">
        <f t="shared" si="2"/>
        <v>35766839.745203122</v>
      </c>
      <c r="N25" s="95">
        <f t="shared" si="8"/>
        <v>35766839.745203122</v>
      </c>
      <c r="O25" s="106">
        <f>IF(E25&lt;(y_1+n_1+1),0,J25*12/N24)</f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14.1" customHeight="1">
      <c r="A26" s="47"/>
      <c r="D26" s="15">
        <f t="shared" si="3"/>
        <v>54</v>
      </c>
      <c r="E26" s="15">
        <f t="shared" si="4"/>
        <v>2028</v>
      </c>
      <c r="F26" s="18">
        <f t="shared" si="9"/>
        <v>98133.26466365387</v>
      </c>
      <c r="G26" s="18">
        <f t="shared" si="5"/>
        <v>137037.70573336523</v>
      </c>
      <c r="H26" s="18">
        <f t="shared" si="6"/>
        <v>459497.29863572173</v>
      </c>
      <c r="I26" s="18">
        <f t="shared" si="0"/>
        <v>0</v>
      </c>
      <c r="J26" s="30">
        <f t="shared" si="1"/>
        <v>0</v>
      </c>
      <c r="K26" s="18">
        <f t="shared" si="10"/>
        <v>29896445.42064365</v>
      </c>
      <c r="L26" s="18">
        <f t="shared" si="7"/>
        <v>10277827.930002391</v>
      </c>
      <c r="M26" s="18">
        <f t="shared" si="2"/>
        <v>40174273.350646041</v>
      </c>
      <c r="N26" s="95">
        <f t="shared" si="8"/>
        <v>40174273.350646041</v>
      </c>
      <c r="O26" s="106">
        <f>IF(E26&lt;(y_1+n_1+1),0,J26*12/N25)</f>
        <v>0</v>
      </c>
      <c r="S26" s="23"/>
      <c r="T26" s="23"/>
      <c r="U26" s="23"/>
      <c r="V26" s="23"/>
      <c r="W26" s="23"/>
      <c r="AG26" s="6"/>
    </row>
    <row r="27" spans="1:65" ht="14.1" customHeight="1">
      <c r="A27" s="59" t="s">
        <v>68</v>
      </c>
      <c r="B27" s="40" t="s">
        <v>19</v>
      </c>
      <c r="C27" s="35">
        <v>0.09</v>
      </c>
      <c r="D27" s="15">
        <f t="shared" si="3"/>
        <v>55</v>
      </c>
      <c r="E27" s="15">
        <f t="shared" si="4"/>
        <v>2029</v>
      </c>
      <c r="F27" s="18">
        <f t="shared" si="9"/>
        <v>102058.59525020003</v>
      </c>
      <c r="G27" s="18">
        <f t="shared" si="5"/>
        <v>148000.72219203445</v>
      </c>
      <c r="H27" s="18">
        <f t="shared" si="6"/>
        <v>505447.0284992939</v>
      </c>
      <c r="I27" s="18">
        <f t="shared" si="0"/>
        <v>0</v>
      </c>
      <c r="J27" s="30">
        <f t="shared" si="1"/>
        <v>0</v>
      </c>
      <c r="K27" s="18">
        <f t="shared" si="10"/>
        <v>33922051.934374198</v>
      </c>
      <c r="L27" s="18">
        <f t="shared" si="7"/>
        <v>11100054.164402582</v>
      </c>
      <c r="M27" s="18">
        <f t="shared" si="2"/>
        <v>45022106.09877678</v>
      </c>
      <c r="N27" s="95">
        <f t="shared" si="8"/>
        <v>45022106.09877678</v>
      </c>
      <c r="O27" s="106">
        <f>IF(E27&lt;(y_1+n_1+1),0,J27*12/N26)</f>
        <v>0</v>
      </c>
      <c r="S27" s="23"/>
      <c r="T27" s="23"/>
      <c r="U27" s="23"/>
      <c r="V27" s="23"/>
      <c r="W27" s="23"/>
      <c r="AG27" s="6"/>
    </row>
    <row r="28" spans="1:65" ht="14.1" customHeight="1">
      <c r="A28" s="60"/>
      <c r="B28" s="42" t="s">
        <v>64</v>
      </c>
      <c r="C28" s="35">
        <v>0.04</v>
      </c>
      <c r="D28" s="15">
        <f t="shared" si="3"/>
        <v>56</v>
      </c>
      <c r="E28" s="15">
        <f t="shared" si="4"/>
        <v>2030</v>
      </c>
      <c r="F28" s="18">
        <f t="shared" si="9"/>
        <v>106140.93906020802</v>
      </c>
      <c r="G28" s="18">
        <f t="shared" si="5"/>
        <v>159840.77996739719</v>
      </c>
      <c r="H28" s="18">
        <f t="shared" si="6"/>
        <v>555991.73134922329</v>
      </c>
      <c r="I28" s="18">
        <f t="shared" si="0"/>
        <v>0</v>
      </c>
      <c r="J28" s="30">
        <f t="shared" si="1"/>
        <v>0</v>
      </c>
      <c r="K28" s="18">
        <f t="shared" si="10"/>
        <v>38363360.091375396</v>
      </c>
      <c r="L28" s="18">
        <f t="shared" si="7"/>
        <v>11988058.497554788</v>
      </c>
      <c r="M28" s="18">
        <f t="shared" si="2"/>
        <v>50351418.588930182</v>
      </c>
      <c r="N28" s="95">
        <f t="shared" si="8"/>
        <v>50351418.588930182</v>
      </c>
      <c r="O28" s="106">
        <f>IF(E28&lt;(y_1+n_1+1),0,J28*12/N27)</f>
        <v>0</v>
      </c>
      <c r="S28" s="23"/>
      <c r="T28" s="23"/>
      <c r="U28" s="23"/>
      <c r="V28" s="23"/>
      <c r="W28" s="23"/>
      <c r="AG28" s="6"/>
    </row>
    <row r="29" spans="1:65" s="10" customFormat="1" ht="14.1" customHeight="1">
      <c r="A29" s="60"/>
      <c r="B29"/>
      <c r="C29"/>
      <c r="D29" s="15">
        <f t="shared" si="3"/>
        <v>57</v>
      </c>
      <c r="E29" s="15">
        <f t="shared" si="4"/>
        <v>2031</v>
      </c>
      <c r="F29" s="18">
        <f t="shared" si="9"/>
        <v>110386.57662261634</v>
      </c>
      <c r="G29" s="18">
        <f t="shared" si="5"/>
        <v>172628.04236478897</v>
      </c>
      <c r="H29" s="18">
        <f t="shared" si="6"/>
        <v>611590.90448414558</v>
      </c>
      <c r="I29" s="18">
        <f t="shared" si="0"/>
        <v>0</v>
      </c>
      <c r="J29" s="30">
        <f t="shared" si="1"/>
        <v>0</v>
      </c>
      <c r="K29" s="18">
        <f t="shared" si="10"/>
        <v>43259918.921823002</v>
      </c>
      <c r="L29" s="18">
        <f t="shared" si="7"/>
        <v>12947103.177359171</v>
      </c>
      <c r="M29" s="18">
        <f t="shared" si="2"/>
        <v>56207022.099182174</v>
      </c>
      <c r="N29" s="95">
        <f t="shared" si="8"/>
        <v>56207022.099182174</v>
      </c>
      <c r="O29" s="106">
        <f>IF(E29&lt;(y_1+n_1+1),0,J29*12/N28)</f>
        <v>0</v>
      </c>
      <c r="S29" s="43"/>
      <c r="T29" s="43"/>
      <c r="U29" s="43"/>
      <c r="V29" s="43"/>
      <c r="W29" s="43"/>
      <c r="AG29" s="6"/>
    </row>
    <row r="30" spans="1:65" s="6" customFormat="1" ht="14.1" customHeight="1">
      <c r="A30" s="60"/>
      <c r="B30" s="40" t="s">
        <v>15</v>
      </c>
      <c r="C30" s="41">
        <v>3000000</v>
      </c>
      <c r="D30" s="15">
        <f t="shared" si="3"/>
        <v>58</v>
      </c>
      <c r="E30" s="15">
        <f t="shared" si="4"/>
        <v>2032</v>
      </c>
      <c r="F30" s="18">
        <f t="shared" si="9"/>
        <v>114802.039687521</v>
      </c>
      <c r="G30" s="18">
        <f t="shared" si="5"/>
        <v>186438.28575397207</v>
      </c>
      <c r="H30" s="18">
        <f t="shared" si="6"/>
        <v>672749.99493256013</v>
      </c>
      <c r="I30" s="18">
        <f t="shared" si="0"/>
        <v>0</v>
      </c>
      <c r="J30" s="30">
        <f t="shared" si="1"/>
        <v>0</v>
      </c>
      <c r="K30" s="18">
        <f t="shared" si="10"/>
        <v>48654922.303899847</v>
      </c>
      <c r="L30" s="18">
        <f t="shared" si="7"/>
        <v>13982871.431547904</v>
      </c>
      <c r="M30" s="18">
        <f t="shared" si="2"/>
        <v>62637793.735447749</v>
      </c>
      <c r="N30" s="95">
        <f t="shared" si="8"/>
        <v>62637793.735447749</v>
      </c>
      <c r="O30" s="106">
        <f>IF(E30&lt;(y_1+n_1+1),0,J30*12/N29)</f>
        <v>0</v>
      </c>
      <c r="AA30" s="3"/>
    </row>
    <row r="31" spans="1:65" s="6" customFormat="1" ht="14.1" customHeight="1">
      <c r="A31" s="60"/>
      <c r="B31" s="40" t="s">
        <v>38</v>
      </c>
      <c r="C31" s="35">
        <v>0.08</v>
      </c>
      <c r="D31" s="15">
        <f t="shared" si="3"/>
        <v>59</v>
      </c>
      <c r="E31" s="15">
        <f t="shared" si="4"/>
        <v>2033</v>
      </c>
      <c r="F31" s="18">
        <f t="shared" si="9"/>
        <v>119394.12127502184</v>
      </c>
      <c r="G31" s="18">
        <f t="shared" si="5"/>
        <v>201353.34861428983</v>
      </c>
      <c r="H31" s="18">
        <f t="shared" si="6"/>
        <v>740024.99442581611</v>
      </c>
      <c r="I31" s="18">
        <f t="shared" si="0"/>
        <v>0</v>
      </c>
      <c r="J31" s="30">
        <f t="shared" si="1"/>
        <v>0</v>
      </c>
      <c r="K31" s="18">
        <f t="shared" si="10"/>
        <v>54595540.417528123</v>
      </c>
      <c r="L31" s="18">
        <f t="shared" si="7"/>
        <v>15101501.146071736</v>
      </c>
      <c r="M31" s="18">
        <f t="shared" si="2"/>
        <v>69697041.563599855</v>
      </c>
      <c r="N31" s="95">
        <f t="shared" si="8"/>
        <v>69697041.563599855</v>
      </c>
      <c r="O31" s="106">
        <f>IF(E31&lt;(y_1+n_1+1),0,J31*12/N30)</f>
        <v>0</v>
      </c>
    </row>
    <row r="32" spans="1:65" s="6" customFormat="1" ht="14.1" customHeight="1">
      <c r="A32" s="60"/>
      <c r="B32" s="40" t="s">
        <v>53</v>
      </c>
      <c r="C32" s="61">
        <f>C30*(1+C31)^(C18)</f>
        <v>23964184.40661066</v>
      </c>
      <c r="D32" s="15">
        <f t="shared" si="3"/>
        <v>60</v>
      </c>
      <c r="E32" s="15">
        <f t="shared" si="4"/>
        <v>2034</v>
      </c>
      <c r="F32" s="18">
        <f t="shared" si="9"/>
        <v>124169.88612602271</v>
      </c>
      <c r="G32" s="18">
        <f t="shared" si="5"/>
        <v>217461.61650343303</v>
      </c>
      <c r="H32" s="18">
        <f t="shared" si="6"/>
        <v>814027.49386839778</v>
      </c>
      <c r="I32" s="18">
        <f t="shared" si="0"/>
        <v>0</v>
      </c>
      <c r="J32" s="30">
        <f t="shared" si="1"/>
        <v>0</v>
      </c>
      <c r="K32" s="18">
        <f t="shared" si="10"/>
        <v>61133281.165634029</v>
      </c>
      <c r="L32" s="18">
        <f t="shared" si="7"/>
        <v>16309621.237757474</v>
      </c>
      <c r="M32" s="18">
        <f t="shared" si="2"/>
        <v>77442902.40339151</v>
      </c>
      <c r="N32" s="95">
        <f t="shared" si="8"/>
        <v>77442902.40339151</v>
      </c>
      <c r="O32" s="106">
        <f>IF(E32&lt;(y_1+n_1+1),0,J32*12/N31)</f>
        <v>0</v>
      </c>
    </row>
    <row r="33" spans="1:84" s="6" customFormat="1" ht="14.1" customHeight="1">
      <c r="A33" s="60"/>
      <c r="B33"/>
      <c r="C33"/>
      <c r="D33" s="15">
        <f t="shared" si="3"/>
        <v>61</v>
      </c>
      <c r="E33" s="15">
        <f t="shared" si="4"/>
        <v>2035</v>
      </c>
      <c r="F33" s="18">
        <f t="shared" si="9"/>
        <v>129136.68157106361</v>
      </c>
      <c r="G33" s="18">
        <f t="shared" si="5"/>
        <v>234858.54582370768</v>
      </c>
      <c r="H33" s="18">
        <f t="shared" si="6"/>
        <v>895430.24325523758</v>
      </c>
      <c r="I33" s="18">
        <f t="shared" si="0"/>
        <v>0</v>
      </c>
      <c r="J33" s="30">
        <f t="shared" si="1"/>
        <v>0</v>
      </c>
      <c r="K33" s="18">
        <f t="shared" si="10"/>
        <v>68324384.265490606</v>
      </c>
      <c r="L33" s="18">
        <f t="shared" si="7"/>
        <v>17614390.936778072</v>
      </c>
      <c r="M33" s="18">
        <f t="shared" si="2"/>
        <v>85938775.202268675</v>
      </c>
      <c r="N33" s="95">
        <f t="shared" si="8"/>
        <v>85938775.202268675</v>
      </c>
      <c r="O33" s="106">
        <f>IF(E33&lt;(y_1+n_1+1),0,J33*12/N32)</f>
        <v>0</v>
      </c>
    </row>
    <row r="34" spans="1:84" ht="14.1" customHeight="1">
      <c r="A34" s="60"/>
      <c r="B34" s="63" t="s">
        <v>12</v>
      </c>
      <c r="C34" s="81">
        <f>IF(T2="Check Nos","Check Nos",IF(corpus_1-C32=0,"Not Appl",IF(corpus_1-C32&lt;0,"Not Appl",corpus_1-C32)))</f>
        <v>104938007.13359866</v>
      </c>
      <c r="D34" s="15">
        <f t="shared" si="3"/>
        <v>62</v>
      </c>
      <c r="E34" s="15">
        <f t="shared" si="4"/>
        <v>2036</v>
      </c>
      <c r="F34" s="18">
        <f t="shared" si="9"/>
        <v>134302.14883390616</v>
      </c>
      <c r="G34" s="18">
        <f t="shared" si="5"/>
        <v>253647.2294896043</v>
      </c>
      <c r="H34" s="18">
        <f t="shared" si="6"/>
        <v>984973.26758076134</v>
      </c>
      <c r="I34" s="18">
        <f t="shared" si="0"/>
        <v>0</v>
      </c>
      <c r="J34" s="30">
        <f t="shared" si="1"/>
        <v>0</v>
      </c>
      <c r="K34" s="18">
        <f t="shared" si="10"/>
        <v>76230250.956132248</v>
      </c>
      <c r="L34" s="18">
        <f t="shared" si="7"/>
        <v>19023542.211720318</v>
      </c>
      <c r="M34" s="18">
        <f t="shared" si="2"/>
        <v>95253793.167852566</v>
      </c>
      <c r="N34" s="95">
        <f t="shared" si="8"/>
        <v>95253793.167852566</v>
      </c>
      <c r="O34" s="106">
        <f>IF(E34&lt;(y_1+n_1+1),0,J34*12/N33)</f>
        <v>0</v>
      </c>
      <c r="AA34" s="6"/>
    </row>
    <row r="35" spans="1:84" ht="14.1" customHeight="1">
      <c r="A35" s="60"/>
      <c r="B35" s="64" t="s">
        <v>0</v>
      </c>
      <c r="C35" s="68">
        <f>IF(C34="Not Appl","Not Appl",IF(C18=0,"NA",IF(C28=C27,(corpus_1-C32)/(12*n_1*(1+C27)^n_1),(corpus_1-C32)*(C27-C28)/(12*(1+C27)*((1+C27)^(C18)-(1+C28)^(C18))))))</f>
        <v>54489.918403093972</v>
      </c>
      <c r="D35" s="15">
        <f t="shared" si="3"/>
        <v>63</v>
      </c>
      <c r="E35" s="15">
        <f t="shared" si="4"/>
        <v>2037</v>
      </c>
      <c r="F35" s="18">
        <f t="shared" si="9"/>
        <v>139674.23478726239</v>
      </c>
      <c r="G35" s="18">
        <f t="shared" si="5"/>
        <v>273939.00784877263</v>
      </c>
      <c r="H35" s="18">
        <f t="shared" si="6"/>
        <v>1083470.5943388375</v>
      </c>
      <c r="I35" s="18">
        <f t="shared" si="0"/>
        <v>0</v>
      </c>
      <c r="J35" s="30">
        <f t="shared" si="1"/>
        <v>0</v>
      </c>
      <c r="K35" s="18">
        <f t="shared" si="10"/>
        <v>84917912.533201545</v>
      </c>
      <c r="L35" s="18">
        <f t="shared" si="7"/>
        <v>20545425.588657942</v>
      </c>
      <c r="M35" s="18">
        <f t="shared" si="2"/>
        <v>105463338.12185949</v>
      </c>
      <c r="N35" s="95">
        <f t="shared" si="8"/>
        <v>105463338.12185949</v>
      </c>
      <c r="O35" s="106">
        <f>IF(E35&lt;(y_1+n_1+1),0,J35*12/N34)</f>
        <v>0</v>
      </c>
    </row>
    <row r="36" spans="1:84" ht="14.1" customHeight="1">
      <c r="B36" s="58" t="s">
        <v>56</v>
      </c>
      <c r="C36" s="62"/>
      <c r="D36" s="15">
        <f t="shared" si="3"/>
        <v>64</v>
      </c>
      <c r="E36" s="15">
        <f t="shared" si="4"/>
        <v>2038</v>
      </c>
      <c r="F36" s="18">
        <f t="shared" si="9"/>
        <v>145261.2041787529</v>
      </c>
      <c r="G36" s="18">
        <f t="shared" si="5"/>
        <v>295854.12847667444</v>
      </c>
      <c r="H36" s="18">
        <f t="shared" si="6"/>
        <v>1191817.6537727213</v>
      </c>
      <c r="I36" s="18">
        <f t="shared" si="0"/>
        <v>0</v>
      </c>
      <c r="J36" s="30">
        <f t="shared" si="1"/>
        <v>0</v>
      </c>
      <c r="K36" s="18">
        <f t="shared" si="10"/>
        <v>94460541.211847767</v>
      </c>
      <c r="L36" s="18">
        <f t="shared" si="7"/>
        <v>22189059.635750577</v>
      </c>
      <c r="M36" s="18">
        <f t="shared" si="2"/>
        <v>116649600.84759834</v>
      </c>
      <c r="N36" s="95">
        <f t="shared" si="8"/>
        <v>116649600.84759834</v>
      </c>
      <c r="O36" s="106">
        <f>IF(E36&lt;(y_1+n_1+1),0,J36*12/N35)</f>
        <v>0</v>
      </c>
    </row>
    <row r="37" spans="1:84" ht="14.1" customHeight="1">
      <c r="B37" s="93" t="s">
        <v>57</v>
      </c>
      <c r="C37" s="52"/>
      <c r="D37" s="15">
        <f t="shared" si="3"/>
        <v>65</v>
      </c>
      <c r="E37" s="15">
        <f t="shared" si="4"/>
        <v>2039</v>
      </c>
      <c r="F37" s="18">
        <f t="shared" si="9"/>
        <v>151071.65234590301</v>
      </c>
      <c r="G37" s="18">
        <f t="shared" si="5"/>
        <v>319522.45875480841</v>
      </c>
      <c r="H37" s="18">
        <f t="shared" si="6"/>
        <v>1310999.4191499935</v>
      </c>
      <c r="I37" s="18">
        <f t="shared" si="0"/>
        <v>0</v>
      </c>
      <c r="J37" s="30">
        <f t="shared" si="1"/>
        <v>0</v>
      </c>
      <c r="K37" s="18">
        <f t="shared" si="10"/>
        <v>104938007.13359848</v>
      </c>
      <c r="L37" s="18">
        <f t="shared" si="7"/>
        <v>23964184.406610623</v>
      </c>
      <c r="M37" s="18">
        <f t="shared" si="2"/>
        <v>128902191.5402091</v>
      </c>
      <c r="N37" s="95">
        <f t="shared" si="8"/>
        <v>128902191.5402091</v>
      </c>
      <c r="O37" s="106">
        <f>IF(E37&lt;(y_1+n_1+1),0,J37*12/N36)</f>
        <v>0</v>
      </c>
    </row>
    <row r="38" spans="1:84" ht="14.1" customHeight="1">
      <c r="B38" s="93" t="s">
        <v>54</v>
      </c>
      <c r="C38" s="52"/>
      <c r="D38" s="15">
        <f t="shared" si="3"/>
        <v>66</v>
      </c>
      <c r="E38" s="15">
        <f t="shared" si="4"/>
        <v>2040</v>
      </c>
      <c r="F38" s="18">
        <f t="shared" si="9"/>
        <v>0</v>
      </c>
      <c r="G38" s="18">
        <f t="shared" si="5"/>
        <v>345084.25545519311</v>
      </c>
      <c r="H38" s="18">
        <f t="shared" si="6"/>
        <v>0</v>
      </c>
      <c r="I38" s="18">
        <f t="shared" si="0"/>
        <v>345084.25545519352</v>
      </c>
      <c r="J38" s="30">
        <f t="shared" si="1"/>
        <v>383426.95050577057</v>
      </c>
      <c r="K38" s="18">
        <f t="shared" si="10"/>
        <v>0</v>
      </c>
      <c r="L38" s="18">
        <f t="shared" si="7"/>
        <v>0</v>
      </c>
      <c r="M38" s="18">
        <f t="shared" si="2"/>
        <v>0</v>
      </c>
      <c r="N38" s="95">
        <f t="shared" si="8"/>
        <v>124301068.13414006</v>
      </c>
      <c r="O38" s="106">
        <f>IF(E38&lt;(y_1+n_1+1),0,J38*12/N37)</f>
        <v>3.5694687197261467E-2</v>
      </c>
    </row>
    <row r="39" spans="1:84" ht="14.1" customHeight="1">
      <c r="A39" s="52"/>
      <c r="B39" s="93" t="s">
        <v>58</v>
      </c>
      <c r="C39" s="52"/>
      <c r="D39" s="53">
        <f t="shared" si="3"/>
        <v>67</v>
      </c>
      <c r="E39" s="15">
        <f t="shared" si="4"/>
        <v>2041</v>
      </c>
      <c r="F39" s="18">
        <f t="shared" si="9"/>
        <v>0</v>
      </c>
      <c r="G39" s="18">
        <f t="shared" si="5"/>
        <v>372690.99589160853</v>
      </c>
      <c r="H39" s="18">
        <f t="shared" si="6"/>
        <v>0</v>
      </c>
      <c r="I39" s="18">
        <f t="shared" si="0"/>
        <v>372690.99589160905</v>
      </c>
      <c r="J39" s="30">
        <f t="shared" si="1"/>
        <v>414101.10654623224</v>
      </c>
      <c r="K39" s="18">
        <f t="shared" si="10"/>
        <v>0</v>
      </c>
      <c r="L39" s="18">
        <f t="shared" si="7"/>
        <v>0</v>
      </c>
      <c r="M39" s="18">
        <f t="shared" si="2"/>
        <v>0</v>
      </c>
      <c r="N39" s="95">
        <f t="shared" si="8"/>
        <v>128032929.62497509</v>
      </c>
      <c r="O39" s="106">
        <f>IF(E39&lt;(y_1+n_1+1),0,J39*12/N38)</f>
        <v>3.9977237148052805E-2</v>
      </c>
    </row>
    <row r="40" spans="1:84" s="44" customFormat="1" ht="14.1" customHeight="1">
      <c r="A40" s="52"/>
      <c r="B40" s="93" t="s">
        <v>59</v>
      </c>
      <c r="C40" s="52"/>
      <c r="D40" s="15">
        <f t="shared" si="3"/>
        <v>68</v>
      </c>
      <c r="E40" s="15">
        <f t="shared" si="4"/>
        <v>2042</v>
      </c>
      <c r="F40" s="18">
        <f t="shared" si="9"/>
        <v>0</v>
      </c>
      <c r="G40" s="18">
        <f t="shared" si="5"/>
        <v>402506.2755629372</v>
      </c>
      <c r="H40" s="18">
        <f t="shared" si="6"/>
        <v>0</v>
      </c>
      <c r="I40" s="18">
        <f t="shared" si="0"/>
        <v>402506.27556293772</v>
      </c>
      <c r="J40" s="30">
        <f t="shared" si="1"/>
        <v>447229.19506993081</v>
      </c>
      <c r="K40" s="18">
        <f t="shared" si="10"/>
        <v>0</v>
      </c>
      <c r="L40" s="18">
        <f t="shared" si="7"/>
        <v>0</v>
      </c>
      <c r="M40" s="18">
        <f t="shared" si="2"/>
        <v>0</v>
      </c>
      <c r="N40" s="95">
        <f t="shared" si="8"/>
        <v>131628484.35788417</v>
      </c>
      <c r="O40" s="106">
        <f>IF(E40&lt;(y_1+n_1+1),0,J40*12/N39)</f>
        <v>4.1916953369411071E-2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ht="14.1" customHeight="1">
      <c r="A41" s="52"/>
      <c r="C41" s="52"/>
      <c r="D41" s="15">
        <f t="shared" si="3"/>
        <v>69</v>
      </c>
      <c r="E41" s="15">
        <f t="shared" si="4"/>
        <v>2043</v>
      </c>
      <c r="F41" s="18">
        <f t="shared" si="9"/>
        <v>0</v>
      </c>
      <c r="G41" s="18">
        <f t="shared" si="5"/>
        <v>434706.77760797215</v>
      </c>
      <c r="H41" s="18">
        <f t="shared" si="6"/>
        <v>0</v>
      </c>
      <c r="I41" s="18">
        <f t="shared" si="0"/>
        <v>434706.77760797279</v>
      </c>
      <c r="J41" s="30">
        <f t="shared" si="1"/>
        <v>483007.53067552531</v>
      </c>
      <c r="K41" s="18">
        <f t="shared" si="10"/>
        <v>0</v>
      </c>
      <c r="L41" s="18">
        <f t="shared" si="7"/>
        <v>0</v>
      </c>
      <c r="M41" s="18">
        <f t="shared" si="2"/>
        <v>0</v>
      </c>
      <c r="N41" s="95">
        <f t="shared" si="8"/>
        <v>135046387.89482975</v>
      </c>
      <c r="O41" s="106">
        <f>IF(E41&lt;(y_1+n_1+1),0,J41*12/N40)</f>
        <v>4.403370893755288E-2</v>
      </c>
    </row>
    <row r="42" spans="1:84" ht="14.1" customHeight="1">
      <c r="A42" s="52"/>
      <c r="C42" s="52"/>
      <c r="D42" s="15">
        <f t="shared" si="3"/>
        <v>70</v>
      </c>
      <c r="E42" s="15">
        <f t="shared" si="4"/>
        <v>2044</v>
      </c>
      <c r="F42" s="18">
        <f t="shared" si="9"/>
        <v>0</v>
      </c>
      <c r="G42" s="18">
        <f t="shared" si="5"/>
        <v>469483.3198166099</v>
      </c>
      <c r="H42" s="18">
        <f t="shared" si="6"/>
        <v>0</v>
      </c>
      <c r="I42" s="18">
        <f t="shared" ref="I42:I73" si="11">IF(E42&lt;(y_1+n_1+1),0,(((1+inf_1)^(E42-y_1-n_1-1)*PMT(((1+retroi_1)/(1+inf_1)-1),(k_1),-(corpus_1),,1))/12)*(1-tax_1))</f>
        <v>469483.31981661072</v>
      </c>
      <c r="J42" s="30">
        <f t="shared" ref="J42:J73" si="12">IF(E42&lt;(y_1+n_1+1),0,(((1+inf_1)^(E42-y_1-n_1-1)*PMT(((1+retroi_1)/(1+inf_1)-1),(k_1),-(corpus_1),,1))/12))</f>
        <v>521648.13312956743</v>
      </c>
      <c r="K42" s="18">
        <f t="shared" si="10"/>
        <v>0</v>
      </c>
      <c r="L42" s="18">
        <f t="shared" si="7"/>
        <v>0</v>
      </c>
      <c r="M42" s="18">
        <f t="shared" ref="M42:M73" si="13">L42+K42</f>
        <v>0</v>
      </c>
      <c r="N42" s="95">
        <f t="shared" si="8"/>
        <v>138239857.44991302</v>
      </c>
      <c r="O42" s="106">
        <f>IF(E42&lt;(y_1+n_1+1),0,J42*12/N41)</f>
        <v>4.6352795473728219E-2</v>
      </c>
    </row>
    <row r="43" spans="1:84" ht="14.1" customHeight="1">
      <c r="B43" s="10"/>
      <c r="C43" s="10"/>
      <c r="D43" s="15">
        <f t="shared" ref="D43:D74" si="14">IF(E42=0,0,IF(E42&gt;=(y_1+n_1+k_1),0,D42+1))</f>
        <v>71</v>
      </c>
      <c r="E43" s="15">
        <f t="shared" ref="E43:E74" si="15">IF(E42=0,0,IF(E42&gt;=(y_1+n_1+k_1),0,E42+1))</f>
        <v>2045</v>
      </c>
      <c r="F43" s="18">
        <f t="shared" si="9"/>
        <v>0</v>
      </c>
      <c r="G43" s="18">
        <f t="shared" ref="G43:G74" si="16">IF(E42&gt;=(y_1+n_1+k_1),0,G42+G42*inf_1)</f>
        <v>507041.98540193867</v>
      </c>
      <c r="H43" s="18">
        <f t="shared" ref="H43:H74" si="17">IF(E42&lt;(y_1+n_1),H42+H42*inc_1,0)</f>
        <v>0</v>
      </c>
      <c r="I43" s="18">
        <f t="shared" si="11"/>
        <v>507041.98540193954</v>
      </c>
      <c r="J43" s="30">
        <f t="shared" si="12"/>
        <v>563379.98377993284</v>
      </c>
      <c r="K43" s="18">
        <f t="shared" si="10"/>
        <v>0</v>
      </c>
      <c r="L43" s="18">
        <f t="shared" ref="L43:L74" si="18">IF(E42&lt;(y_1+n_1),L42+L42*curroi_1,0)</f>
        <v>0</v>
      </c>
      <c r="M43" s="18">
        <f t="shared" si="13"/>
        <v>0</v>
      </c>
      <c r="N43" s="95">
        <f t="shared" ref="N43:N74" si="19">IF(E42-(y_1+n_1)&gt;=0,IF(E43&gt;=(y_1+n_1+k_1),0,IF(E43-(y_1+n_1+1)=0,(corpus_1)-(J43*12),N42-(J43*12)+N42*retroi_1)),M43)</f>
        <v>141156087.66604775</v>
      </c>
      <c r="O43" s="106">
        <f>IF(E43&lt;(y_1+n_1+1),0,J43*12/N42)</f>
        <v>4.8904562910220564E-2</v>
      </c>
    </row>
    <row r="44" spans="1:84" ht="14.1" customHeight="1">
      <c r="B44" s="10"/>
      <c r="D44" s="15">
        <f t="shared" si="14"/>
        <v>72</v>
      </c>
      <c r="E44" s="15">
        <f t="shared" si="15"/>
        <v>2046</v>
      </c>
      <c r="F44" s="18">
        <f t="shared" ref="F44:F75" si="20">IF(E44-(y_1+n_1)&gt;0,0,F43+F43*gd_1)</f>
        <v>0</v>
      </c>
      <c r="G44" s="18">
        <f t="shared" si="16"/>
        <v>547605.34423409379</v>
      </c>
      <c r="H44" s="18">
        <f t="shared" si="17"/>
        <v>0</v>
      </c>
      <c r="I44" s="18">
        <f t="shared" si="11"/>
        <v>547605.34423409484</v>
      </c>
      <c r="J44" s="30">
        <f t="shared" si="12"/>
        <v>608450.38248232752</v>
      </c>
      <c r="K44" s="18">
        <f t="shared" ref="K44:K75" si="21">IF(E43-(y_1+n_1)&gt;=0,0,(K43+F44*12)+(F44*12+K43)*preretint_1)</f>
        <v>0</v>
      </c>
      <c r="L44" s="18">
        <f t="shared" si="18"/>
        <v>0</v>
      </c>
      <c r="M44" s="18">
        <f t="shared" si="13"/>
        <v>0</v>
      </c>
      <c r="N44" s="95">
        <f t="shared" si="19"/>
        <v>143735609.21288317</v>
      </c>
      <c r="O44" s="106">
        <f>IF(E44&lt;(y_1+n_1+1),0,J44*12/N43)</f>
        <v>5.1725750624810891E-2</v>
      </c>
    </row>
    <row r="45" spans="1:84" ht="14.1" customHeight="1">
      <c r="B45" s="10"/>
      <c r="C45" s="10"/>
      <c r="D45" s="15">
        <f t="shared" si="14"/>
        <v>73</v>
      </c>
      <c r="E45" s="15">
        <f t="shared" si="15"/>
        <v>2047</v>
      </c>
      <c r="F45" s="18">
        <f t="shared" si="20"/>
        <v>0</v>
      </c>
      <c r="G45" s="18">
        <f t="shared" si="16"/>
        <v>591413.77177282132</v>
      </c>
      <c r="H45" s="18">
        <f t="shared" si="17"/>
        <v>0</v>
      </c>
      <c r="I45" s="18">
        <f t="shared" si="11"/>
        <v>591413.77177282237</v>
      </c>
      <c r="J45" s="30">
        <f t="shared" si="12"/>
        <v>657126.41308091371</v>
      </c>
      <c r="K45" s="18">
        <f t="shared" si="21"/>
        <v>0</v>
      </c>
      <c r="L45" s="18">
        <f t="shared" si="18"/>
        <v>0</v>
      </c>
      <c r="M45" s="18">
        <f t="shared" si="13"/>
        <v>0</v>
      </c>
      <c r="N45" s="95">
        <f t="shared" si="19"/>
        <v>145911584.90081403</v>
      </c>
      <c r="O45" s="106">
        <f>IF(E45&lt;(y_1+n_1+1),0,J45*12/N44)</f>
        <v>5.486126228673039E-2</v>
      </c>
      <c r="S45" s="45"/>
      <c r="T45" s="4"/>
    </row>
    <row r="46" spans="1:84" ht="14.1" customHeight="1">
      <c r="B46" s="10"/>
      <c r="D46" s="15">
        <f t="shared" si="14"/>
        <v>74</v>
      </c>
      <c r="E46" s="15">
        <f t="shared" si="15"/>
        <v>2048</v>
      </c>
      <c r="F46" s="18">
        <f t="shared" si="20"/>
        <v>0</v>
      </c>
      <c r="G46" s="18">
        <f t="shared" si="16"/>
        <v>638726.87351464701</v>
      </c>
      <c r="H46" s="18">
        <f t="shared" si="17"/>
        <v>0</v>
      </c>
      <c r="I46" s="18">
        <f t="shared" si="11"/>
        <v>638726.87351464818</v>
      </c>
      <c r="J46" s="30">
        <f t="shared" si="12"/>
        <v>709696.52612738684</v>
      </c>
      <c r="K46" s="18">
        <f t="shared" si="21"/>
        <v>0</v>
      </c>
      <c r="L46" s="18">
        <f t="shared" si="18"/>
        <v>0</v>
      </c>
      <c r="M46" s="18">
        <f t="shared" si="13"/>
        <v>0</v>
      </c>
      <c r="N46" s="95">
        <f t="shared" si="19"/>
        <v>147609037.53034237</v>
      </c>
      <c r="O46" s="106">
        <f>IF(E46&lt;(y_1+n_1+1),0,J46*12/N45)</f>
        <v>5.8366567118832868E-2</v>
      </c>
      <c r="S46" s="45">
        <v>1</v>
      </c>
      <c r="T46" s="6"/>
    </row>
    <row r="47" spans="1:84" ht="14.1" customHeight="1">
      <c r="B47" s="6"/>
      <c r="C47" s="6"/>
      <c r="D47" s="15">
        <f t="shared" si="14"/>
        <v>75</v>
      </c>
      <c r="E47" s="15">
        <f t="shared" si="15"/>
        <v>2049</v>
      </c>
      <c r="F47" s="18">
        <f t="shared" si="20"/>
        <v>0</v>
      </c>
      <c r="G47" s="18">
        <f t="shared" si="16"/>
        <v>689825.02339581877</v>
      </c>
      <c r="H47" s="18">
        <f t="shared" si="17"/>
        <v>0</v>
      </c>
      <c r="I47" s="18">
        <f t="shared" si="11"/>
        <v>689825.02339582017</v>
      </c>
      <c r="J47" s="30">
        <f t="shared" si="12"/>
        <v>766472.24821757793</v>
      </c>
      <c r="K47" s="18">
        <f t="shared" si="21"/>
        <v>0</v>
      </c>
      <c r="L47" s="18">
        <f t="shared" si="18"/>
        <v>0</v>
      </c>
      <c r="M47" s="18">
        <f t="shared" si="13"/>
        <v>0</v>
      </c>
      <c r="N47" s="95">
        <f t="shared" si="19"/>
        <v>148744003.17885542</v>
      </c>
      <c r="O47" s="106">
        <f>IF(E47&lt;(y_1+n_1+1),0,J47*12/N46)</f>
        <v>6.2311001633082737E-2</v>
      </c>
      <c r="S47" s="45">
        <v>2</v>
      </c>
      <c r="T47" s="6"/>
    </row>
    <row r="48" spans="1:84" ht="14.1" customHeight="1">
      <c r="B48" s="6"/>
      <c r="C48" s="6"/>
      <c r="D48" s="15">
        <f t="shared" si="14"/>
        <v>76</v>
      </c>
      <c r="E48" s="15">
        <f t="shared" si="15"/>
        <v>2050</v>
      </c>
      <c r="F48" s="18">
        <f t="shared" si="20"/>
        <v>0</v>
      </c>
      <c r="G48" s="18">
        <f t="shared" si="16"/>
        <v>745011.02526748425</v>
      </c>
      <c r="H48" s="18">
        <f t="shared" si="17"/>
        <v>0</v>
      </c>
      <c r="I48" s="18">
        <f t="shared" si="11"/>
        <v>745011.02526748565</v>
      </c>
      <c r="J48" s="30">
        <f t="shared" si="12"/>
        <v>827790.02807498409</v>
      </c>
      <c r="K48" s="18">
        <f t="shared" si="21"/>
        <v>0</v>
      </c>
      <c r="L48" s="18">
        <f t="shared" si="18"/>
        <v>0</v>
      </c>
      <c r="M48" s="18">
        <f t="shared" si="13"/>
        <v>0</v>
      </c>
      <c r="N48" s="95">
        <f t="shared" si="19"/>
        <v>149222603.06447548</v>
      </c>
      <c r="O48" s="106">
        <f>IF(E48&lt;(y_1+n_1+1),0,J48*12/N47)</f>
        <v>6.6782392060239337E-2</v>
      </c>
      <c r="S48" s="6"/>
      <c r="T48" s="6"/>
    </row>
    <row r="49" spans="2:26" ht="14.1" customHeight="1">
      <c r="B49" s="6"/>
      <c r="C49" s="6"/>
      <c r="D49" s="15">
        <f t="shared" si="14"/>
        <v>77</v>
      </c>
      <c r="E49" s="15">
        <f t="shared" si="15"/>
        <v>2051</v>
      </c>
      <c r="F49" s="18">
        <f t="shared" si="20"/>
        <v>0</v>
      </c>
      <c r="G49" s="18">
        <f t="shared" si="16"/>
        <v>804611.907288883</v>
      </c>
      <c r="H49" s="18">
        <f t="shared" si="17"/>
        <v>0</v>
      </c>
      <c r="I49" s="18">
        <f t="shared" si="11"/>
        <v>804611.90728888451</v>
      </c>
      <c r="J49" s="30">
        <f t="shared" si="12"/>
        <v>894013.23032098275</v>
      </c>
      <c r="K49" s="18">
        <f t="shared" si="21"/>
        <v>0</v>
      </c>
      <c r="L49" s="18">
        <f t="shared" si="18"/>
        <v>0</v>
      </c>
      <c r="M49" s="18">
        <f t="shared" si="13"/>
        <v>0</v>
      </c>
      <c r="N49" s="95">
        <f t="shared" si="19"/>
        <v>148940026.51513696</v>
      </c>
      <c r="O49" s="106">
        <f>IF(E49&lt;(y_1+n_1+1),0,J49*12/N48)</f>
        <v>7.1893657820835732E-2</v>
      </c>
    </row>
    <row r="50" spans="2:26" ht="14.1" customHeight="1">
      <c r="D50" s="15">
        <f t="shared" si="14"/>
        <v>78</v>
      </c>
      <c r="E50" s="15">
        <f t="shared" si="15"/>
        <v>2052</v>
      </c>
      <c r="F50" s="18">
        <f t="shared" si="20"/>
        <v>0</v>
      </c>
      <c r="G50" s="18">
        <f t="shared" si="16"/>
        <v>868980.85987199366</v>
      </c>
      <c r="H50" s="18">
        <f t="shared" si="17"/>
        <v>0</v>
      </c>
      <c r="I50" s="18">
        <f t="shared" si="11"/>
        <v>868980.8598719954</v>
      </c>
      <c r="J50" s="30">
        <f t="shared" si="12"/>
        <v>965534.28874666151</v>
      </c>
      <c r="K50" s="18">
        <f t="shared" si="21"/>
        <v>0</v>
      </c>
      <c r="L50" s="18">
        <f t="shared" si="18"/>
        <v>0</v>
      </c>
      <c r="M50" s="18">
        <f t="shared" si="13"/>
        <v>0</v>
      </c>
      <c r="N50" s="95">
        <f t="shared" si="19"/>
        <v>147779416.90623659</v>
      </c>
      <c r="O50" s="106">
        <f>IF(E50&lt;(y_1+n_1+1),0,J50*12/N49)</f>
        <v>7.7792462751994987E-2</v>
      </c>
    </row>
    <row r="51" spans="2:26" ht="14.1" customHeight="1">
      <c r="D51" s="15">
        <f t="shared" si="14"/>
        <v>79</v>
      </c>
      <c r="E51" s="15">
        <f t="shared" si="15"/>
        <v>2053</v>
      </c>
      <c r="F51" s="18">
        <f t="shared" si="20"/>
        <v>0</v>
      </c>
      <c r="G51" s="18">
        <f t="shared" si="16"/>
        <v>938499.3286617531</v>
      </c>
      <c r="H51" s="18">
        <f t="shared" si="17"/>
        <v>0</v>
      </c>
      <c r="I51" s="18">
        <f t="shared" si="11"/>
        <v>938499.32866175496</v>
      </c>
      <c r="J51" s="30">
        <f t="shared" si="12"/>
        <v>1042777.0318463944</v>
      </c>
      <c r="K51" s="18">
        <f t="shared" si="21"/>
        <v>0</v>
      </c>
      <c r="L51" s="18">
        <f t="shared" si="18"/>
        <v>0</v>
      </c>
      <c r="M51" s="18">
        <f t="shared" si="13"/>
        <v>0</v>
      </c>
      <c r="N51" s="95">
        <f t="shared" si="19"/>
        <v>145610651.70751643</v>
      </c>
      <c r="O51" s="106">
        <f>IF(E51&lt;(y_1+n_1+1),0,J51*12/N50)</f>
        <v>8.4675691947656118E-2</v>
      </c>
    </row>
    <row r="52" spans="2:26" ht="14.1" customHeight="1">
      <c r="D52" s="15">
        <f t="shared" si="14"/>
        <v>80</v>
      </c>
      <c r="E52" s="15">
        <f t="shared" si="15"/>
        <v>2054</v>
      </c>
      <c r="F52" s="18">
        <f t="shared" si="20"/>
        <v>0</v>
      </c>
      <c r="G52" s="18">
        <f t="shared" si="16"/>
        <v>1013579.2749546934</v>
      </c>
      <c r="H52" s="18">
        <f t="shared" si="17"/>
        <v>0</v>
      </c>
      <c r="I52" s="18">
        <f t="shared" si="11"/>
        <v>1013579.2749546957</v>
      </c>
      <c r="J52" s="30">
        <f t="shared" si="12"/>
        <v>1126199.1943941063</v>
      </c>
      <c r="K52" s="18">
        <f t="shared" si="21"/>
        <v>0</v>
      </c>
      <c r="L52" s="18">
        <f t="shared" si="18"/>
        <v>0</v>
      </c>
      <c r="M52" s="18">
        <f t="shared" si="13"/>
        <v>0</v>
      </c>
      <c r="N52" s="95">
        <f t="shared" si="19"/>
        <v>142289006.9943133</v>
      </c>
      <c r="O52" s="106">
        <f>IF(E52&lt;(y_1+n_1+1),0,J52*12/N51)</f>
        <v>9.2811825057106473E-2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4.1" customHeight="1">
      <c r="D53" s="15">
        <f t="shared" si="14"/>
        <v>81</v>
      </c>
      <c r="E53" s="15">
        <f t="shared" si="15"/>
        <v>2055</v>
      </c>
      <c r="F53" s="18">
        <f t="shared" si="20"/>
        <v>0</v>
      </c>
      <c r="G53" s="18">
        <f t="shared" si="16"/>
        <v>1094665.6169510689</v>
      </c>
      <c r="H53" s="18">
        <f t="shared" si="17"/>
        <v>0</v>
      </c>
      <c r="I53" s="18">
        <f t="shared" si="11"/>
        <v>1094665.6169510712</v>
      </c>
      <c r="J53" s="30">
        <f t="shared" si="12"/>
        <v>1216295.1299456346</v>
      </c>
      <c r="K53" s="18">
        <f t="shared" si="21"/>
        <v>0</v>
      </c>
      <c r="L53" s="18">
        <f t="shared" si="18"/>
        <v>0</v>
      </c>
      <c r="M53" s="18">
        <f t="shared" si="13"/>
        <v>0</v>
      </c>
      <c r="N53" s="95">
        <f t="shared" si="19"/>
        <v>137653695.92456761</v>
      </c>
      <c r="O53" s="106">
        <f>IF(E53&lt;(y_1+n_1+1),0,J53*12/N52)</f>
        <v>0.10257673356263522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4.1" customHeight="1">
      <c r="D54" s="15">
        <f t="shared" si="14"/>
        <v>82</v>
      </c>
      <c r="E54" s="15">
        <f t="shared" si="15"/>
        <v>2056</v>
      </c>
      <c r="F54" s="18">
        <f t="shared" si="20"/>
        <v>0</v>
      </c>
      <c r="G54" s="18">
        <f t="shared" si="16"/>
        <v>1182238.8663071543</v>
      </c>
      <c r="H54" s="18">
        <f t="shared" si="17"/>
        <v>0</v>
      </c>
      <c r="I54" s="18">
        <f t="shared" si="11"/>
        <v>1182238.8663071569</v>
      </c>
      <c r="J54" s="18">
        <f t="shared" si="12"/>
        <v>1313598.7403412855</v>
      </c>
      <c r="K54" s="18">
        <f t="shared" si="21"/>
        <v>0</v>
      </c>
      <c r="L54" s="18">
        <f t="shared" si="18"/>
        <v>0</v>
      </c>
      <c r="M54" s="18">
        <f t="shared" si="13"/>
        <v>0</v>
      </c>
      <c r="N54" s="95">
        <f t="shared" si="19"/>
        <v>131526269.75519191</v>
      </c>
      <c r="O54" s="106">
        <f>IF(E54&lt;(y_1+n_1+1),0,J54*12/N53)</f>
        <v>0.11451334290895787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4.1" customHeight="1">
      <c r="D55" s="15">
        <f t="shared" si="14"/>
        <v>83</v>
      </c>
      <c r="E55" s="15">
        <f t="shared" si="15"/>
        <v>2057</v>
      </c>
      <c r="F55" s="18">
        <f t="shared" si="20"/>
        <v>0</v>
      </c>
      <c r="G55" s="18">
        <f t="shared" si="16"/>
        <v>1276817.9756117268</v>
      </c>
      <c r="H55" s="18">
        <f t="shared" si="17"/>
        <v>0</v>
      </c>
      <c r="I55" s="18">
        <f t="shared" si="11"/>
        <v>1276817.9756117295</v>
      </c>
      <c r="J55" s="18">
        <f t="shared" si="12"/>
        <v>1418686.6395685885</v>
      </c>
      <c r="K55" s="18">
        <f t="shared" si="21"/>
        <v>0</v>
      </c>
      <c r="L55" s="18">
        <f t="shared" si="18"/>
        <v>0</v>
      </c>
      <c r="M55" s="18">
        <f t="shared" si="13"/>
        <v>0</v>
      </c>
      <c r="N55" s="95">
        <f t="shared" si="19"/>
        <v>123708868.96323228</v>
      </c>
      <c r="O55" s="106">
        <f>IF(E55&lt;(y_1+n_1+1),0,J55*12/N54)</f>
        <v>0.12943604122971061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4.1" customHeight="1">
      <c r="D56" s="48">
        <f t="shared" si="14"/>
        <v>84</v>
      </c>
      <c r="E56" s="15">
        <f t="shared" si="15"/>
        <v>2058</v>
      </c>
      <c r="F56" s="18">
        <f t="shared" si="20"/>
        <v>0</v>
      </c>
      <c r="G56" s="18">
        <f t="shared" si="16"/>
        <v>1378963.4136606648</v>
      </c>
      <c r="H56" s="18">
        <f t="shared" si="17"/>
        <v>0</v>
      </c>
      <c r="I56" s="18">
        <f t="shared" si="11"/>
        <v>1378963.4136606681</v>
      </c>
      <c r="J56" s="18">
        <f t="shared" si="12"/>
        <v>1532181.5707340755</v>
      </c>
      <c r="K56" s="18">
        <f t="shared" si="21"/>
        <v>0</v>
      </c>
      <c r="L56" s="18">
        <f t="shared" si="18"/>
        <v>0</v>
      </c>
      <c r="M56" s="18">
        <f t="shared" si="13"/>
        <v>0</v>
      </c>
      <c r="N56" s="95">
        <f t="shared" si="19"/>
        <v>113982310.94184962</v>
      </c>
      <c r="O56" s="106">
        <f>IF(E56&lt;(y_1+n_1+1),0,J56*12/N55)</f>
        <v>0.14862458126808592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4.1" customHeight="1">
      <c r="D57" s="77">
        <f t="shared" si="14"/>
        <v>85</v>
      </c>
      <c r="E57" s="53">
        <f t="shared" si="15"/>
        <v>2059</v>
      </c>
      <c r="F57" s="18">
        <f t="shared" si="20"/>
        <v>0</v>
      </c>
      <c r="G57" s="18">
        <f t="shared" si="16"/>
        <v>1489280.486753518</v>
      </c>
      <c r="H57" s="18">
        <f t="shared" si="17"/>
        <v>0</v>
      </c>
      <c r="I57" s="18">
        <f t="shared" si="11"/>
        <v>1489280.4867535217</v>
      </c>
      <c r="J57" s="18">
        <f t="shared" si="12"/>
        <v>1654756.096392802</v>
      </c>
      <c r="K57" s="18">
        <f t="shared" si="21"/>
        <v>0</v>
      </c>
      <c r="L57" s="18">
        <f t="shared" si="18"/>
        <v>0</v>
      </c>
      <c r="M57" s="18">
        <f t="shared" si="13"/>
        <v>0</v>
      </c>
      <c r="N57" s="95">
        <f t="shared" si="19"/>
        <v>102103999.55106547</v>
      </c>
      <c r="O57" s="106">
        <f>IF(E57&lt;(y_1+n_1+1),0,J57*12/N56)</f>
        <v>0.17421188421810566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4.1" customHeight="1">
      <c r="D58" s="101">
        <f t="shared" si="14"/>
        <v>86</v>
      </c>
      <c r="E58" s="15">
        <f t="shared" si="15"/>
        <v>2060</v>
      </c>
      <c r="F58" s="18">
        <f t="shared" si="20"/>
        <v>0</v>
      </c>
      <c r="G58" s="18">
        <f t="shared" si="16"/>
        <v>1608422.9256937995</v>
      </c>
      <c r="H58" s="18">
        <f t="shared" si="17"/>
        <v>0</v>
      </c>
      <c r="I58" s="18">
        <f t="shared" si="11"/>
        <v>1608422.9256938035</v>
      </c>
      <c r="J58" s="18">
        <f t="shared" si="12"/>
        <v>1787136.584104226</v>
      </c>
      <c r="K58" s="18">
        <f t="shared" si="21"/>
        <v>0</v>
      </c>
      <c r="L58" s="18">
        <f t="shared" si="18"/>
        <v>0</v>
      </c>
      <c r="M58" s="18">
        <f t="shared" si="13"/>
        <v>0</v>
      </c>
      <c r="N58" s="95">
        <f t="shared" si="19"/>
        <v>87805640.510389343</v>
      </c>
      <c r="O58" s="106">
        <f>IF(E58&lt;(y_1+n_1+1),0,J58*12/N57)</f>
        <v>0.2100372081754257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4.1" customHeight="1">
      <c r="D59" s="15">
        <f t="shared" si="14"/>
        <v>87</v>
      </c>
      <c r="E59" s="15">
        <f t="shared" si="15"/>
        <v>2061</v>
      </c>
      <c r="F59" s="18">
        <f t="shared" si="20"/>
        <v>0</v>
      </c>
      <c r="G59" s="18">
        <f t="shared" si="16"/>
        <v>1737096.7597493036</v>
      </c>
      <c r="H59" s="18">
        <f t="shared" si="17"/>
        <v>0</v>
      </c>
      <c r="I59" s="18">
        <f t="shared" si="11"/>
        <v>1737096.7597493075</v>
      </c>
      <c r="J59" s="18">
        <f t="shared" si="12"/>
        <v>1930107.510832564</v>
      </c>
      <c r="K59" s="18">
        <f t="shared" si="21"/>
        <v>0</v>
      </c>
      <c r="L59" s="18">
        <f t="shared" si="18"/>
        <v>0</v>
      </c>
      <c r="M59" s="18">
        <f t="shared" si="13"/>
        <v>0</v>
      </c>
      <c r="N59" s="95">
        <f t="shared" si="19"/>
        <v>70790745.216125831</v>
      </c>
      <c r="O59" s="106">
        <f>IF(E59&lt;(y_1+n_1+1),0,J59*12/N58)</f>
        <v>0.26377906926435185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s="10" customFormat="1" ht="14.1" customHeight="1">
      <c r="D60" s="15">
        <f t="shared" si="14"/>
        <v>88</v>
      </c>
      <c r="E60" s="15">
        <f t="shared" si="15"/>
        <v>2062</v>
      </c>
      <c r="F60" s="18">
        <f t="shared" si="20"/>
        <v>0</v>
      </c>
      <c r="G60" s="18">
        <f t="shared" si="16"/>
        <v>1876064.5005292478</v>
      </c>
      <c r="H60" s="18">
        <f t="shared" si="17"/>
        <v>0</v>
      </c>
      <c r="I60" s="18">
        <f t="shared" si="11"/>
        <v>1876064.5005292527</v>
      </c>
      <c r="J60" s="18">
        <f t="shared" si="12"/>
        <v>2084516.1116991695</v>
      </c>
      <c r="K60" s="18">
        <f t="shared" si="21"/>
        <v>0</v>
      </c>
      <c r="L60" s="18">
        <f t="shared" si="18"/>
        <v>0</v>
      </c>
      <c r="M60" s="18">
        <f t="shared" si="13"/>
        <v>0</v>
      </c>
      <c r="N60" s="95">
        <f t="shared" si="19"/>
        <v>50731904.040864602</v>
      </c>
      <c r="O60" s="106">
        <f>IF(E60&lt;(y_1+n_1+1),0,J60*12/N59)</f>
        <v>0.35335400501889203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4.1" customHeight="1">
      <c r="D61" s="15">
        <f t="shared" si="14"/>
        <v>89</v>
      </c>
      <c r="E61" s="15">
        <f t="shared" si="15"/>
        <v>2063</v>
      </c>
      <c r="F61" s="18">
        <f t="shared" si="20"/>
        <v>0</v>
      </c>
      <c r="G61" s="18">
        <f t="shared" si="16"/>
        <v>2026149.6605715877</v>
      </c>
      <c r="H61" s="18">
        <f t="shared" si="17"/>
        <v>0</v>
      </c>
      <c r="I61" s="18">
        <f t="shared" si="11"/>
        <v>2026149.6605715929</v>
      </c>
      <c r="J61" s="18">
        <f t="shared" si="12"/>
        <v>2251277.4006351032</v>
      </c>
      <c r="K61" s="18">
        <f t="shared" si="21"/>
        <v>0</v>
      </c>
      <c r="L61" s="18">
        <f t="shared" si="18"/>
        <v>0</v>
      </c>
      <c r="M61" s="18">
        <f t="shared" si="13"/>
        <v>0</v>
      </c>
      <c r="N61" s="95">
        <f t="shared" si="19"/>
        <v>27267808.516103882</v>
      </c>
      <c r="O61" s="106">
        <f>IF(E61&lt;(y_1+n_1+1),0,J61*12/N60)</f>
        <v>0.53251162790697482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4.1" customHeight="1">
      <c r="D62" s="15">
        <f t="shared" si="14"/>
        <v>90</v>
      </c>
      <c r="E62" s="15">
        <f t="shared" si="15"/>
        <v>2064</v>
      </c>
      <c r="F62" s="18">
        <f t="shared" si="20"/>
        <v>0</v>
      </c>
      <c r="G62" s="18">
        <f t="shared" si="16"/>
        <v>2188241.6334173148</v>
      </c>
      <c r="H62" s="18">
        <f t="shared" si="17"/>
        <v>0</v>
      </c>
      <c r="I62" s="18">
        <f t="shared" si="11"/>
        <v>2188241.6334173204</v>
      </c>
      <c r="J62" s="18">
        <f t="shared" si="12"/>
        <v>2431379.5926859113</v>
      </c>
      <c r="K62" s="18">
        <f t="shared" si="21"/>
        <v>0</v>
      </c>
      <c r="L62" s="18">
        <f t="shared" si="18"/>
        <v>0</v>
      </c>
      <c r="M62" s="18">
        <f t="shared" si="13"/>
        <v>0</v>
      </c>
      <c r="N62" s="95">
        <f t="shared" si="19"/>
        <v>0</v>
      </c>
      <c r="O62" s="106">
        <f>IF(E62&lt;(y_1+n_1+1),0,J62*12/N61)</f>
        <v>1.0699999999999918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s="47" customFormat="1" ht="14.1" customHeight="1">
      <c r="D63" s="15">
        <f t="shared" si="14"/>
        <v>0</v>
      </c>
      <c r="E63" s="15">
        <f t="shared" si="15"/>
        <v>0</v>
      </c>
      <c r="F63" s="18">
        <f t="shared" si="20"/>
        <v>0</v>
      </c>
      <c r="G63" s="18">
        <f t="shared" si="16"/>
        <v>0</v>
      </c>
      <c r="H63" s="18">
        <f t="shared" si="17"/>
        <v>0</v>
      </c>
      <c r="I63" s="18">
        <f t="shared" si="11"/>
        <v>0</v>
      </c>
      <c r="J63" s="18">
        <f t="shared" si="12"/>
        <v>0</v>
      </c>
      <c r="K63" s="18">
        <f t="shared" si="21"/>
        <v>0</v>
      </c>
      <c r="L63" s="18">
        <f t="shared" si="18"/>
        <v>0</v>
      </c>
      <c r="M63" s="18">
        <f t="shared" si="13"/>
        <v>0</v>
      </c>
      <c r="N63" s="95">
        <f t="shared" si="19"/>
        <v>0</v>
      </c>
      <c r="O63" s="106">
        <f>IF(E63&lt;(y_1+n_1+1),0,J63*12/N62)</f>
        <v>0</v>
      </c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2:26" ht="14.1" customHeight="1">
      <c r="D64" s="15">
        <f t="shared" si="14"/>
        <v>0</v>
      </c>
      <c r="E64" s="15">
        <f t="shared" si="15"/>
        <v>0</v>
      </c>
      <c r="F64" s="18">
        <f t="shared" si="20"/>
        <v>0</v>
      </c>
      <c r="G64" s="18">
        <f t="shared" si="16"/>
        <v>0</v>
      </c>
      <c r="H64" s="18">
        <f t="shared" si="17"/>
        <v>0</v>
      </c>
      <c r="I64" s="18">
        <f t="shared" si="11"/>
        <v>0</v>
      </c>
      <c r="J64" s="18">
        <f t="shared" si="12"/>
        <v>0</v>
      </c>
      <c r="K64" s="18">
        <f t="shared" si="21"/>
        <v>0</v>
      </c>
      <c r="L64" s="18">
        <f t="shared" si="18"/>
        <v>0</v>
      </c>
      <c r="M64" s="18">
        <f t="shared" si="13"/>
        <v>0</v>
      </c>
      <c r="N64" s="95">
        <f t="shared" si="19"/>
        <v>0</v>
      </c>
      <c r="O64" s="106">
        <f>IF(E64&lt;(y_1+n_1+1),0,J64*12/N63)</f>
        <v>0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4.1" customHeight="1">
      <c r="D65" s="15">
        <f t="shared" si="14"/>
        <v>0</v>
      </c>
      <c r="E65" s="15">
        <f t="shared" si="15"/>
        <v>0</v>
      </c>
      <c r="F65" s="18">
        <f t="shared" si="20"/>
        <v>0</v>
      </c>
      <c r="G65" s="18">
        <f t="shared" si="16"/>
        <v>0</v>
      </c>
      <c r="H65" s="18">
        <f t="shared" si="17"/>
        <v>0</v>
      </c>
      <c r="I65" s="18">
        <f t="shared" si="11"/>
        <v>0</v>
      </c>
      <c r="J65" s="18">
        <f t="shared" si="12"/>
        <v>0</v>
      </c>
      <c r="K65" s="18">
        <f t="shared" si="21"/>
        <v>0</v>
      </c>
      <c r="L65" s="18">
        <f t="shared" si="18"/>
        <v>0</v>
      </c>
      <c r="M65" s="18">
        <f t="shared" si="13"/>
        <v>0</v>
      </c>
      <c r="N65" s="95">
        <f t="shared" si="19"/>
        <v>0</v>
      </c>
      <c r="O65" s="106">
        <f>IF(E65&lt;(y_1+n_1+1),0,J65*12/N64)</f>
        <v>0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4.1" customHeight="1">
      <c r="D66" s="53">
        <f t="shared" si="14"/>
        <v>0</v>
      </c>
      <c r="E66" s="15">
        <f t="shared" si="15"/>
        <v>0</v>
      </c>
      <c r="F66" s="18">
        <f t="shared" si="20"/>
        <v>0</v>
      </c>
      <c r="G66" s="18">
        <f t="shared" si="16"/>
        <v>0</v>
      </c>
      <c r="H66" s="18">
        <f t="shared" si="17"/>
        <v>0</v>
      </c>
      <c r="I66" s="18">
        <f t="shared" si="11"/>
        <v>0</v>
      </c>
      <c r="J66" s="18">
        <f t="shared" si="12"/>
        <v>0</v>
      </c>
      <c r="K66" s="18">
        <f t="shared" si="21"/>
        <v>0</v>
      </c>
      <c r="L66" s="18">
        <f t="shared" si="18"/>
        <v>0</v>
      </c>
      <c r="M66" s="18">
        <f t="shared" si="13"/>
        <v>0</v>
      </c>
      <c r="N66" s="95">
        <f t="shared" si="19"/>
        <v>0</v>
      </c>
      <c r="O66" s="106">
        <f>IF(E66&lt;(y_1+n_1+1),0,J66*12/N65)</f>
        <v>0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4.1" customHeight="1">
      <c r="D67" s="15">
        <f t="shared" si="14"/>
        <v>0</v>
      </c>
      <c r="E67" s="15">
        <f t="shared" si="15"/>
        <v>0</v>
      </c>
      <c r="F67" s="18">
        <f t="shared" si="20"/>
        <v>0</v>
      </c>
      <c r="G67" s="18">
        <f t="shared" si="16"/>
        <v>0</v>
      </c>
      <c r="H67" s="18">
        <f t="shared" si="17"/>
        <v>0</v>
      </c>
      <c r="I67" s="18">
        <f t="shared" si="11"/>
        <v>0</v>
      </c>
      <c r="J67" s="18">
        <f t="shared" si="12"/>
        <v>0</v>
      </c>
      <c r="K67" s="18">
        <f t="shared" si="21"/>
        <v>0</v>
      </c>
      <c r="L67" s="18">
        <f t="shared" si="18"/>
        <v>0</v>
      </c>
      <c r="M67" s="18">
        <f t="shared" si="13"/>
        <v>0</v>
      </c>
      <c r="N67" s="95">
        <f t="shared" si="19"/>
        <v>0</v>
      </c>
      <c r="O67" s="106">
        <f>IF(E67&lt;(y_1+n_1+1),0,J67*12/N66)</f>
        <v>0</v>
      </c>
    </row>
    <row r="68" spans="2:26" ht="14.1" customHeight="1">
      <c r="D68" s="15">
        <f t="shared" si="14"/>
        <v>0</v>
      </c>
      <c r="E68" s="15">
        <f t="shared" si="15"/>
        <v>0</v>
      </c>
      <c r="F68" s="18">
        <f t="shared" si="20"/>
        <v>0</v>
      </c>
      <c r="G68" s="18">
        <f t="shared" si="16"/>
        <v>0</v>
      </c>
      <c r="H68" s="18">
        <f t="shared" si="17"/>
        <v>0</v>
      </c>
      <c r="I68" s="18">
        <f t="shared" si="11"/>
        <v>0</v>
      </c>
      <c r="J68" s="18">
        <f t="shared" si="12"/>
        <v>0</v>
      </c>
      <c r="K68" s="18">
        <f t="shared" si="21"/>
        <v>0</v>
      </c>
      <c r="L68" s="18">
        <f t="shared" si="18"/>
        <v>0</v>
      </c>
      <c r="M68" s="18">
        <f t="shared" si="13"/>
        <v>0</v>
      </c>
      <c r="N68" s="95">
        <f t="shared" si="19"/>
        <v>0</v>
      </c>
      <c r="O68" s="106">
        <f>IF(E68&lt;(y_1+n_1+1),0,J68*12/N67)</f>
        <v>0</v>
      </c>
    </row>
    <row r="69" spans="2:26" ht="14.1" customHeight="1">
      <c r="D69" s="15">
        <f t="shared" si="14"/>
        <v>0</v>
      </c>
      <c r="E69" s="15">
        <f t="shared" si="15"/>
        <v>0</v>
      </c>
      <c r="F69" s="18">
        <f t="shared" si="20"/>
        <v>0</v>
      </c>
      <c r="G69" s="18">
        <f t="shared" si="16"/>
        <v>0</v>
      </c>
      <c r="H69" s="18">
        <f t="shared" si="17"/>
        <v>0</v>
      </c>
      <c r="I69" s="18">
        <f t="shared" si="11"/>
        <v>0</v>
      </c>
      <c r="J69" s="18">
        <f t="shared" si="12"/>
        <v>0</v>
      </c>
      <c r="K69" s="18">
        <f t="shared" si="21"/>
        <v>0</v>
      </c>
      <c r="L69" s="18">
        <f t="shared" si="18"/>
        <v>0</v>
      </c>
      <c r="M69" s="18">
        <f t="shared" si="13"/>
        <v>0</v>
      </c>
      <c r="N69" s="95">
        <f t="shared" si="19"/>
        <v>0</v>
      </c>
      <c r="O69" s="106">
        <f>IF(E69&lt;(y_1+n_1+1),0,J69*12/N68)</f>
        <v>0</v>
      </c>
    </row>
    <row r="70" spans="2:26" ht="14.1" customHeight="1">
      <c r="D70" s="15">
        <f t="shared" si="14"/>
        <v>0</v>
      </c>
      <c r="E70" s="15">
        <f t="shared" si="15"/>
        <v>0</v>
      </c>
      <c r="F70" s="18">
        <f t="shared" si="20"/>
        <v>0</v>
      </c>
      <c r="G70" s="18">
        <f t="shared" si="16"/>
        <v>0</v>
      </c>
      <c r="H70" s="18">
        <f t="shared" si="17"/>
        <v>0</v>
      </c>
      <c r="I70" s="18">
        <f t="shared" si="11"/>
        <v>0</v>
      </c>
      <c r="J70" s="18">
        <f t="shared" si="12"/>
        <v>0</v>
      </c>
      <c r="K70" s="18">
        <f t="shared" si="21"/>
        <v>0</v>
      </c>
      <c r="L70" s="18">
        <f t="shared" si="18"/>
        <v>0</v>
      </c>
      <c r="M70" s="18">
        <f t="shared" si="13"/>
        <v>0</v>
      </c>
      <c r="N70" s="95">
        <f t="shared" si="19"/>
        <v>0</v>
      </c>
      <c r="O70" s="106">
        <f>IF(E70&lt;(y_1+n_1+1),0,J70*12/N69)</f>
        <v>0</v>
      </c>
    </row>
    <row r="71" spans="2:26" ht="14.1" customHeight="1">
      <c r="D71" s="48">
        <f t="shared" si="14"/>
        <v>0</v>
      </c>
      <c r="E71" s="48">
        <f t="shared" si="15"/>
        <v>0</v>
      </c>
      <c r="F71" s="49">
        <f t="shared" si="20"/>
        <v>0</v>
      </c>
      <c r="G71" s="49">
        <f t="shared" si="16"/>
        <v>0</v>
      </c>
      <c r="H71" s="49">
        <f t="shared" si="17"/>
        <v>0</v>
      </c>
      <c r="I71" s="49">
        <f t="shared" si="11"/>
        <v>0</v>
      </c>
      <c r="J71" s="49">
        <f t="shared" si="12"/>
        <v>0</v>
      </c>
      <c r="K71" s="49">
        <f t="shared" si="21"/>
        <v>0</v>
      </c>
      <c r="L71" s="49">
        <f t="shared" si="18"/>
        <v>0</v>
      </c>
      <c r="M71" s="49">
        <f t="shared" si="13"/>
        <v>0</v>
      </c>
      <c r="N71" s="96">
        <f t="shared" si="19"/>
        <v>0</v>
      </c>
      <c r="O71" s="106">
        <f>IF(E71&lt;(y_1+n_1+1),0,J71*12/N70)</f>
        <v>0</v>
      </c>
    </row>
    <row r="72" spans="2:26" ht="14.1" customHeight="1">
      <c r="D72" s="77">
        <f t="shared" si="14"/>
        <v>0</v>
      </c>
      <c r="E72" s="77">
        <f t="shared" si="15"/>
        <v>0</v>
      </c>
      <c r="F72" s="78">
        <f t="shared" si="20"/>
        <v>0</v>
      </c>
      <c r="G72" s="78">
        <f t="shared" si="16"/>
        <v>0</v>
      </c>
      <c r="H72" s="78">
        <f t="shared" si="17"/>
        <v>0</v>
      </c>
      <c r="I72" s="78">
        <f t="shared" si="11"/>
        <v>0</v>
      </c>
      <c r="J72" s="78">
        <f t="shared" si="12"/>
        <v>0</v>
      </c>
      <c r="K72" s="78">
        <f t="shared" si="21"/>
        <v>0</v>
      </c>
      <c r="L72" s="78">
        <f t="shared" si="18"/>
        <v>0</v>
      </c>
      <c r="M72" s="78">
        <f t="shared" si="13"/>
        <v>0</v>
      </c>
      <c r="N72" s="97">
        <f t="shared" si="19"/>
        <v>0</v>
      </c>
      <c r="O72" s="106">
        <f>IF(E72&lt;(y_1+n_1+1),0,J72*12/N71)</f>
        <v>0</v>
      </c>
    </row>
    <row r="73" spans="2:26" ht="14.1" customHeight="1">
      <c r="D73" s="79">
        <f t="shared" si="14"/>
        <v>0</v>
      </c>
      <c r="E73" s="79">
        <f t="shared" si="15"/>
        <v>0</v>
      </c>
      <c r="F73" s="80">
        <f t="shared" si="20"/>
        <v>0</v>
      </c>
      <c r="G73" s="80">
        <f t="shared" si="16"/>
        <v>0</v>
      </c>
      <c r="H73" s="80">
        <f t="shared" si="17"/>
        <v>0</v>
      </c>
      <c r="I73" s="80">
        <f t="shared" si="11"/>
        <v>0</v>
      </c>
      <c r="J73" s="80">
        <f t="shared" si="12"/>
        <v>0</v>
      </c>
      <c r="K73" s="80">
        <f t="shared" si="21"/>
        <v>0</v>
      </c>
      <c r="L73" s="80">
        <f t="shared" si="18"/>
        <v>0</v>
      </c>
      <c r="M73" s="80">
        <f t="shared" si="13"/>
        <v>0</v>
      </c>
      <c r="N73" s="98">
        <f t="shared" si="19"/>
        <v>0</v>
      </c>
      <c r="O73" s="106">
        <f>IF(E73&lt;(y_1+n_1+1),0,J73*12/N72)</f>
        <v>0</v>
      </c>
    </row>
    <row r="74" spans="2:26" ht="14.1" customHeight="1">
      <c r="D74" s="79">
        <f t="shared" si="14"/>
        <v>0</v>
      </c>
      <c r="E74" s="79">
        <f t="shared" si="15"/>
        <v>0</v>
      </c>
      <c r="F74" s="80">
        <f t="shared" si="20"/>
        <v>0</v>
      </c>
      <c r="G74" s="80">
        <f t="shared" si="16"/>
        <v>0</v>
      </c>
      <c r="H74" s="80">
        <f t="shared" si="17"/>
        <v>0</v>
      </c>
      <c r="I74" s="80">
        <f t="shared" ref="I74:I91" si="22">IF(E74&lt;(y_1+n_1+1),0,(((1+inf_1)^(E74-y_1-n_1-1)*PMT(((1+retroi_1)/(1+inf_1)-1),(k_1),-(corpus_1),,1))/12)*(1-tax_1))</f>
        <v>0</v>
      </c>
      <c r="J74" s="80">
        <f t="shared" ref="J74:J91" si="23">IF(E74&lt;(y_1+n_1+1),0,(((1+inf_1)^(E74-y_1-n_1-1)*PMT(((1+retroi_1)/(1+inf_1)-1),(k_1),-(corpus_1),,1))/12))</f>
        <v>0</v>
      </c>
      <c r="K74" s="80">
        <f t="shared" si="21"/>
        <v>0</v>
      </c>
      <c r="L74" s="80">
        <f t="shared" si="18"/>
        <v>0</v>
      </c>
      <c r="M74" s="80">
        <f t="shared" ref="M74:M91" si="24">L74+K74</f>
        <v>0</v>
      </c>
      <c r="N74" s="98">
        <f t="shared" si="19"/>
        <v>0</v>
      </c>
      <c r="O74" s="106">
        <f>IF(E74&lt;(y_1+n_1+1),0,J74*12/N73)</f>
        <v>0</v>
      </c>
    </row>
    <row r="75" spans="2:26" ht="14.1" customHeight="1">
      <c r="D75" s="79">
        <f t="shared" ref="D75:D91" si="25">IF(E74=0,0,IF(E74&gt;=(y_1+n_1+k_1),0,D74+1))</f>
        <v>0</v>
      </c>
      <c r="E75" s="79">
        <f t="shared" ref="E75:E91" si="26">IF(E74=0,0,IF(E74&gt;=(y_1+n_1+k_1),0,E74+1))</f>
        <v>0</v>
      </c>
      <c r="F75" s="80">
        <f t="shared" si="20"/>
        <v>0</v>
      </c>
      <c r="G75" s="80">
        <f t="shared" ref="G75:G91" si="27">IF(E74&gt;=(y_1+n_1+k_1),0,G74+G74*inf_1)</f>
        <v>0</v>
      </c>
      <c r="H75" s="80">
        <f t="shared" ref="H75:H91" si="28">IF(E74&lt;(y_1+n_1),H74+H74*inc_1,0)</f>
        <v>0</v>
      </c>
      <c r="I75" s="80">
        <f t="shared" si="22"/>
        <v>0</v>
      </c>
      <c r="J75" s="80">
        <f t="shared" si="23"/>
        <v>0</v>
      </c>
      <c r="K75" s="80">
        <f t="shared" si="21"/>
        <v>0</v>
      </c>
      <c r="L75" s="80">
        <f t="shared" ref="L75:L91" si="29">IF(E74&lt;(y_1+n_1),L74+L74*curroi_1,0)</f>
        <v>0</v>
      </c>
      <c r="M75" s="80">
        <f t="shared" si="24"/>
        <v>0</v>
      </c>
      <c r="N75" s="98">
        <f t="shared" ref="N75:N91" si="30">IF(E74-(y_1+n_1)&gt;=0,IF(E75&gt;=(y_1+n_1+k_1),0,IF(E75-(y_1+n_1+1)=0,(corpus_1)-(J75*12),N74-(J75*12)+N74*retroi_1)),M75)</f>
        <v>0</v>
      </c>
      <c r="O75" s="106">
        <f>IF(E75&lt;(y_1+n_1+1),0,J75*12/N74)</f>
        <v>0</v>
      </c>
    </row>
    <row r="76" spans="2:26" s="52" customFormat="1" ht="14.1" customHeight="1">
      <c r="D76" s="79">
        <f t="shared" si="25"/>
        <v>0</v>
      </c>
      <c r="E76" s="79">
        <f t="shared" si="26"/>
        <v>0</v>
      </c>
      <c r="F76" s="80">
        <f t="shared" ref="F76:F91" si="31">IF(E76-(y_1+n_1)&gt;0,0,F75+F75*gd_1)</f>
        <v>0</v>
      </c>
      <c r="G76" s="80">
        <f t="shared" si="27"/>
        <v>0</v>
      </c>
      <c r="H76" s="80">
        <f t="shared" si="28"/>
        <v>0</v>
      </c>
      <c r="I76" s="80">
        <f t="shared" si="22"/>
        <v>0</v>
      </c>
      <c r="J76" s="80">
        <f t="shared" si="23"/>
        <v>0</v>
      </c>
      <c r="K76" s="80">
        <f t="shared" ref="K76:K91" si="32">IF(E75-(y_1+n_1)&gt;=0,0,(K75+F76*12)+(F76*12+K75)*preretint_1)</f>
        <v>0</v>
      </c>
      <c r="L76" s="80">
        <f t="shared" si="29"/>
        <v>0</v>
      </c>
      <c r="M76" s="80">
        <f t="shared" si="24"/>
        <v>0</v>
      </c>
      <c r="N76" s="98">
        <f t="shared" si="30"/>
        <v>0</v>
      </c>
      <c r="O76" s="106">
        <f>IF(E76&lt;(y_1+n_1+1),0,J76*12/N75)</f>
        <v>0</v>
      </c>
    </row>
    <row r="77" spans="2:26" s="52" customFormat="1" ht="14.1" customHeight="1">
      <c r="D77" s="79">
        <f t="shared" si="25"/>
        <v>0</v>
      </c>
      <c r="E77" s="79">
        <f t="shared" si="26"/>
        <v>0</v>
      </c>
      <c r="F77" s="80">
        <f t="shared" si="31"/>
        <v>0</v>
      </c>
      <c r="G77" s="80">
        <f t="shared" si="27"/>
        <v>0</v>
      </c>
      <c r="H77" s="80">
        <f t="shared" si="28"/>
        <v>0</v>
      </c>
      <c r="I77" s="80">
        <f t="shared" si="22"/>
        <v>0</v>
      </c>
      <c r="J77" s="80">
        <f t="shared" si="23"/>
        <v>0</v>
      </c>
      <c r="K77" s="80">
        <f t="shared" si="32"/>
        <v>0</v>
      </c>
      <c r="L77" s="80">
        <f t="shared" si="29"/>
        <v>0</v>
      </c>
      <c r="M77" s="80">
        <f t="shared" si="24"/>
        <v>0</v>
      </c>
      <c r="N77" s="98">
        <f t="shared" si="30"/>
        <v>0</v>
      </c>
      <c r="O77" s="106">
        <f>IF(E77&lt;(y_1+n_1+1),0,J77*12/N76)</f>
        <v>0</v>
      </c>
    </row>
    <row r="78" spans="2:26" s="52" customFormat="1" ht="14.1" customHeight="1">
      <c r="D78" s="79">
        <f t="shared" si="25"/>
        <v>0</v>
      </c>
      <c r="E78" s="79">
        <f t="shared" si="26"/>
        <v>0</v>
      </c>
      <c r="F78" s="80">
        <f t="shared" si="31"/>
        <v>0</v>
      </c>
      <c r="G78" s="80">
        <f t="shared" si="27"/>
        <v>0</v>
      </c>
      <c r="H78" s="80">
        <f t="shared" si="28"/>
        <v>0</v>
      </c>
      <c r="I78" s="80">
        <f t="shared" si="22"/>
        <v>0</v>
      </c>
      <c r="J78" s="80">
        <f t="shared" si="23"/>
        <v>0</v>
      </c>
      <c r="K78" s="80">
        <f t="shared" si="32"/>
        <v>0</v>
      </c>
      <c r="L78" s="80">
        <f t="shared" si="29"/>
        <v>0</v>
      </c>
      <c r="M78" s="80">
        <f t="shared" si="24"/>
        <v>0</v>
      </c>
      <c r="N78" s="98">
        <f t="shared" si="30"/>
        <v>0</v>
      </c>
      <c r="O78" s="106">
        <f>IF(E78&lt;(y_1+n_1+1),0,J78*12/N77)</f>
        <v>0</v>
      </c>
    </row>
    <row r="79" spans="2:26" s="52" customFormat="1" ht="14.1" customHeight="1">
      <c r="D79" s="79">
        <f t="shared" si="25"/>
        <v>0</v>
      </c>
      <c r="E79" s="79">
        <f t="shared" si="26"/>
        <v>0</v>
      </c>
      <c r="F79" s="80">
        <f t="shared" si="31"/>
        <v>0</v>
      </c>
      <c r="G79" s="80">
        <f t="shared" si="27"/>
        <v>0</v>
      </c>
      <c r="H79" s="80">
        <f t="shared" si="28"/>
        <v>0</v>
      </c>
      <c r="I79" s="80">
        <f t="shared" si="22"/>
        <v>0</v>
      </c>
      <c r="J79" s="80">
        <f t="shared" si="23"/>
        <v>0</v>
      </c>
      <c r="K79" s="80">
        <f t="shared" si="32"/>
        <v>0</v>
      </c>
      <c r="L79" s="80">
        <f t="shared" si="29"/>
        <v>0</v>
      </c>
      <c r="M79" s="80">
        <f t="shared" si="24"/>
        <v>0</v>
      </c>
      <c r="N79" s="98">
        <f t="shared" si="30"/>
        <v>0</v>
      </c>
      <c r="O79" s="106">
        <f>IF(E79&lt;(y_1+n_1+1),0,J79*12/N78)</f>
        <v>0</v>
      </c>
    </row>
    <row r="80" spans="2:26" s="52" customFormat="1" ht="14.1" customHeight="1">
      <c r="B80"/>
      <c r="C80"/>
      <c r="D80" s="79">
        <f t="shared" si="25"/>
        <v>0</v>
      </c>
      <c r="E80" s="79">
        <f t="shared" si="26"/>
        <v>0</v>
      </c>
      <c r="F80" s="80">
        <f t="shared" si="31"/>
        <v>0</v>
      </c>
      <c r="G80" s="80">
        <f t="shared" si="27"/>
        <v>0</v>
      </c>
      <c r="H80" s="80">
        <f t="shared" si="28"/>
        <v>0</v>
      </c>
      <c r="I80" s="80">
        <f t="shared" si="22"/>
        <v>0</v>
      </c>
      <c r="J80" s="80">
        <f t="shared" si="23"/>
        <v>0</v>
      </c>
      <c r="K80" s="80">
        <f t="shared" si="32"/>
        <v>0</v>
      </c>
      <c r="L80" s="80">
        <f t="shared" si="29"/>
        <v>0</v>
      </c>
      <c r="M80" s="80">
        <f t="shared" si="24"/>
        <v>0</v>
      </c>
      <c r="N80" s="98">
        <f t="shared" si="30"/>
        <v>0</v>
      </c>
      <c r="O80" s="106">
        <f>IF(E80&lt;(y_1+n_1+1),0,J80*12/N79)</f>
        <v>0</v>
      </c>
    </row>
    <row r="81" spans="2:15" s="52" customFormat="1" ht="14.1" customHeight="1">
      <c r="B81"/>
      <c r="C81"/>
      <c r="D81" s="79">
        <f t="shared" si="25"/>
        <v>0</v>
      </c>
      <c r="E81" s="79">
        <f t="shared" si="26"/>
        <v>0</v>
      </c>
      <c r="F81" s="80">
        <f t="shared" si="31"/>
        <v>0</v>
      </c>
      <c r="G81" s="80">
        <f t="shared" si="27"/>
        <v>0</v>
      </c>
      <c r="H81" s="80">
        <f t="shared" si="28"/>
        <v>0</v>
      </c>
      <c r="I81" s="80">
        <f t="shared" si="22"/>
        <v>0</v>
      </c>
      <c r="J81" s="80">
        <f t="shared" si="23"/>
        <v>0</v>
      </c>
      <c r="K81" s="80">
        <f t="shared" si="32"/>
        <v>0</v>
      </c>
      <c r="L81" s="80">
        <f t="shared" si="29"/>
        <v>0</v>
      </c>
      <c r="M81" s="80">
        <f t="shared" si="24"/>
        <v>0</v>
      </c>
      <c r="N81" s="98">
        <f t="shared" si="30"/>
        <v>0</v>
      </c>
      <c r="O81" s="106">
        <f>IF(E81&lt;(y_1+n_1+1),0,J81*12/N80)</f>
        <v>0</v>
      </c>
    </row>
    <row r="82" spans="2:15" s="52" customFormat="1" ht="14.1" customHeight="1">
      <c r="B82"/>
      <c r="C82"/>
      <c r="D82" s="79">
        <f t="shared" si="25"/>
        <v>0</v>
      </c>
      <c r="E82" s="79">
        <f t="shared" si="26"/>
        <v>0</v>
      </c>
      <c r="F82" s="80">
        <f t="shared" si="31"/>
        <v>0</v>
      </c>
      <c r="G82" s="80">
        <f t="shared" si="27"/>
        <v>0</v>
      </c>
      <c r="H82" s="80">
        <f t="shared" si="28"/>
        <v>0</v>
      </c>
      <c r="I82" s="80">
        <f t="shared" si="22"/>
        <v>0</v>
      </c>
      <c r="J82" s="80">
        <f t="shared" si="23"/>
        <v>0</v>
      </c>
      <c r="K82" s="80">
        <f t="shared" si="32"/>
        <v>0</v>
      </c>
      <c r="L82" s="80">
        <f t="shared" si="29"/>
        <v>0</v>
      </c>
      <c r="M82" s="80">
        <f t="shared" si="24"/>
        <v>0</v>
      </c>
      <c r="N82" s="98">
        <f t="shared" si="30"/>
        <v>0</v>
      </c>
      <c r="O82" s="106">
        <f>IF(E82&lt;(y_1+n_1+1),0,J82*12/N81)</f>
        <v>0</v>
      </c>
    </row>
    <row r="83" spans="2:15" s="52" customFormat="1" ht="14.1" customHeight="1">
      <c r="B83"/>
      <c r="C83"/>
      <c r="D83" s="79">
        <f t="shared" si="25"/>
        <v>0</v>
      </c>
      <c r="E83" s="79">
        <f t="shared" si="26"/>
        <v>0</v>
      </c>
      <c r="F83" s="80">
        <f t="shared" si="31"/>
        <v>0</v>
      </c>
      <c r="G83" s="80">
        <f t="shared" si="27"/>
        <v>0</v>
      </c>
      <c r="H83" s="80">
        <f t="shared" si="28"/>
        <v>0</v>
      </c>
      <c r="I83" s="80">
        <f t="shared" si="22"/>
        <v>0</v>
      </c>
      <c r="J83" s="80">
        <f t="shared" si="23"/>
        <v>0</v>
      </c>
      <c r="K83" s="80">
        <f t="shared" si="32"/>
        <v>0</v>
      </c>
      <c r="L83" s="80">
        <f t="shared" si="29"/>
        <v>0</v>
      </c>
      <c r="M83" s="80">
        <f t="shared" si="24"/>
        <v>0</v>
      </c>
      <c r="N83" s="98">
        <f t="shared" si="30"/>
        <v>0</v>
      </c>
      <c r="O83" s="106">
        <f>IF(E83&lt;(y_1+n_1+1),0,J83*12/N82)</f>
        <v>0</v>
      </c>
    </row>
    <row r="84" spans="2:15" s="52" customFormat="1" ht="14.1" customHeight="1">
      <c r="D84" s="79">
        <f t="shared" si="25"/>
        <v>0</v>
      </c>
      <c r="E84" s="79">
        <f t="shared" si="26"/>
        <v>0</v>
      </c>
      <c r="F84" s="80">
        <f t="shared" si="31"/>
        <v>0</v>
      </c>
      <c r="G84" s="80">
        <f t="shared" si="27"/>
        <v>0</v>
      </c>
      <c r="H84" s="80">
        <f t="shared" si="28"/>
        <v>0</v>
      </c>
      <c r="I84" s="80">
        <f t="shared" si="22"/>
        <v>0</v>
      </c>
      <c r="J84" s="80">
        <f t="shared" si="23"/>
        <v>0</v>
      </c>
      <c r="K84" s="80">
        <f t="shared" si="32"/>
        <v>0</v>
      </c>
      <c r="L84" s="80">
        <f t="shared" si="29"/>
        <v>0</v>
      </c>
      <c r="M84" s="80">
        <f t="shared" si="24"/>
        <v>0</v>
      </c>
      <c r="N84" s="98">
        <f t="shared" si="30"/>
        <v>0</v>
      </c>
      <c r="O84" s="106">
        <f>IF(E84&lt;(y_1+n_1+1),0,J84*12/N83)</f>
        <v>0</v>
      </c>
    </row>
    <row r="85" spans="2:15" ht="14.1" customHeight="1">
      <c r="D85" s="79">
        <f t="shared" si="25"/>
        <v>0</v>
      </c>
      <c r="E85" s="79">
        <f t="shared" si="26"/>
        <v>0</v>
      </c>
      <c r="F85" s="80">
        <f t="shared" si="31"/>
        <v>0</v>
      </c>
      <c r="G85" s="80">
        <f t="shared" si="27"/>
        <v>0</v>
      </c>
      <c r="H85" s="80">
        <f t="shared" si="28"/>
        <v>0</v>
      </c>
      <c r="I85" s="80">
        <f t="shared" si="22"/>
        <v>0</v>
      </c>
      <c r="J85" s="80">
        <f t="shared" si="23"/>
        <v>0</v>
      </c>
      <c r="K85" s="80">
        <f t="shared" si="32"/>
        <v>0</v>
      </c>
      <c r="L85" s="80">
        <f t="shared" si="29"/>
        <v>0</v>
      </c>
      <c r="M85" s="80">
        <f t="shared" si="24"/>
        <v>0</v>
      </c>
      <c r="N85" s="98">
        <f t="shared" si="30"/>
        <v>0</v>
      </c>
      <c r="O85" s="106">
        <f>IF(E85&lt;(y_1+n_1+1),0,J85*12/N84)</f>
        <v>0</v>
      </c>
    </row>
    <row r="86" spans="2:15" ht="14.1" customHeight="1">
      <c r="D86" s="79">
        <f t="shared" si="25"/>
        <v>0</v>
      </c>
      <c r="E86" s="79">
        <f t="shared" si="26"/>
        <v>0</v>
      </c>
      <c r="F86" s="80">
        <f t="shared" si="31"/>
        <v>0</v>
      </c>
      <c r="G86" s="80">
        <f t="shared" si="27"/>
        <v>0</v>
      </c>
      <c r="H86" s="80">
        <f t="shared" si="28"/>
        <v>0</v>
      </c>
      <c r="I86" s="80">
        <f t="shared" si="22"/>
        <v>0</v>
      </c>
      <c r="J86" s="80">
        <f t="shared" si="23"/>
        <v>0</v>
      </c>
      <c r="K86" s="80">
        <f t="shared" si="32"/>
        <v>0</v>
      </c>
      <c r="L86" s="80">
        <f t="shared" si="29"/>
        <v>0</v>
      </c>
      <c r="M86" s="80">
        <f t="shared" si="24"/>
        <v>0</v>
      </c>
      <c r="N86" s="98">
        <f t="shared" si="30"/>
        <v>0</v>
      </c>
      <c r="O86" s="106">
        <f>IF(E86&lt;(y_1+n_1+1),0,J86*12/N85)</f>
        <v>0</v>
      </c>
    </row>
    <row r="87" spans="2:15" ht="14.1" customHeight="1">
      <c r="D87" s="79">
        <f t="shared" si="25"/>
        <v>0</v>
      </c>
      <c r="E87" s="79">
        <f t="shared" si="26"/>
        <v>0</v>
      </c>
      <c r="F87" s="80">
        <f t="shared" si="31"/>
        <v>0</v>
      </c>
      <c r="G87" s="80">
        <f t="shared" si="27"/>
        <v>0</v>
      </c>
      <c r="H87" s="80">
        <f t="shared" si="28"/>
        <v>0</v>
      </c>
      <c r="I87" s="80">
        <f t="shared" si="22"/>
        <v>0</v>
      </c>
      <c r="J87" s="80">
        <f t="shared" si="23"/>
        <v>0</v>
      </c>
      <c r="K87" s="80">
        <f t="shared" si="32"/>
        <v>0</v>
      </c>
      <c r="L87" s="80">
        <f t="shared" si="29"/>
        <v>0</v>
      </c>
      <c r="M87" s="80">
        <f t="shared" si="24"/>
        <v>0</v>
      </c>
      <c r="N87" s="98">
        <f t="shared" si="30"/>
        <v>0</v>
      </c>
      <c r="O87" s="106">
        <f>IF(E87&lt;(y_1+n_1+1),0,J87*12/N86)</f>
        <v>0</v>
      </c>
    </row>
    <row r="88" spans="2:15" ht="14.1" customHeight="1">
      <c r="D88" s="79">
        <f t="shared" si="25"/>
        <v>0</v>
      </c>
      <c r="E88" s="79">
        <f t="shared" si="26"/>
        <v>0</v>
      </c>
      <c r="F88" s="80">
        <f t="shared" si="31"/>
        <v>0</v>
      </c>
      <c r="G88" s="80">
        <f t="shared" si="27"/>
        <v>0</v>
      </c>
      <c r="H88" s="80">
        <f t="shared" si="28"/>
        <v>0</v>
      </c>
      <c r="I88" s="80">
        <f t="shared" si="22"/>
        <v>0</v>
      </c>
      <c r="J88" s="80">
        <f t="shared" si="23"/>
        <v>0</v>
      </c>
      <c r="K88" s="80">
        <f t="shared" si="32"/>
        <v>0</v>
      </c>
      <c r="L88" s="80">
        <f t="shared" si="29"/>
        <v>0</v>
      </c>
      <c r="M88" s="80">
        <f t="shared" si="24"/>
        <v>0</v>
      </c>
      <c r="N88" s="98">
        <f t="shared" si="30"/>
        <v>0</v>
      </c>
      <c r="O88" s="106">
        <f>IF(E88&lt;(y_1+n_1+1),0,J88*12/N87)</f>
        <v>0</v>
      </c>
    </row>
    <row r="89" spans="2:15" ht="14.1" customHeight="1">
      <c r="D89" s="79">
        <f t="shared" si="25"/>
        <v>0</v>
      </c>
      <c r="E89" s="79">
        <f t="shared" si="26"/>
        <v>0</v>
      </c>
      <c r="F89" s="80">
        <f t="shared" si="31"/>
        <v>0</v>
      </c>
      <c r="G89" s="80">
        <f t="shared" si="27"/>
        <v>0</v>
      </c>
      <c r="H89" s="80">
        <f t="shared" si="28"/>
        <v>0</v>
      </c>
      <c r="I89" s="80">
        <f t="shared" si="22"/>
        <v>0</v>
      </c>
      <c r="J89" s="80">
        <f t="shared" si="23"/>
        <v>0</v>
      </c>
      <c r="K89" s="80">
        <f t="shared" si="32"/>
        <v>0</v>
      </c>
      <c r="L89" s="80">
        <f t="shared" si="29"/>
        <v>0</v>
      </c>
      <c r="M89" s="80">
        <f t="shared" si="24"/>
        <v>0</v>
      </c>
      <c r="N89" s="98">
        <f t="shared" si="30"/>
        <v>0</v>
      </c>
      <c r="O89" s="106">
        <f>IF(E89&lt;(y_1+n_1+1),0,J89*12/N88)</f>
        <v>0</v>
      </c>
    </row>
    <row r="90" spans="2:15" ht="14.1" customHeight="1">
      <c r="D90" s="79">
        <f t="shared" si="25"/>
        <v>0</v>
      </c>
      <c r="E90" s="79">
        <f t="shared" si="26"/>
        <v>0</v>
      </c>
      <c r="F90" s="80">
        <f t="shared" si="31"/>
        <v>0</v>
      </c>
      <c r="G90" s="80">
        <f t="shared" si="27"/>
        <v>0</v>
      </c>
      <c r="H90" s="80">
        <f t="shared" si="28"/>
        <v>0</v>
      </c>
      <c r="I90" s="80">
        <f t="shared" si="22"/>
        <v>0</v>
      </c>
      <c r="J90" s="80">
        <f t="shared" si="23"/>
        <v>0</v>
      </c>
      <c r="K90" s="80">
        <f t="shared" si="32"/>
        <v>0</v>
      </c>
      <c r="L90" s="80">
        <f t="shared" si="29"/>
        <v>0</v>
      </c>
      <c r="M90" s="80">
        <f t="shared" si="24"/>
        <v>0</v>
      </c>
      <c r="N90" s="98">
        <f t="shared" si="30"/>
        <v>0</v>
      </c>
      <c r="O90" s="106">
        <f>IF(E90&lt;(y_1+n_1+1),0,J90*12/N89)</f>
        <v>0</v>
      </c>
    </row>
    <row r="91" spans="2:15" ht="14.1" customHeight="1">
      <c r="D91" s="79">
        <f t="shared" si="25"/>
        <v>0</v>
      </c>
      <c r="E91" s="79">
        <f t="shared" si="26"/>
        <v>0</v>
      </c>
      <c r="F91" s="80">
        <f t="shared" si="31"/>
        <v>0</v>
      </c>
      <c r="G91" s="80">
        <f t="shared" si="27"/>
        <v>0</v>
      </c>
      <c r="H91" s="80">
        <f t="shared" si="28"/>
        <v>0</v>
      </c>
      <c r="I91" s="80">
        <f t="shared" si="22"/>
        <v>0</v>
      </c>
      <c r="J91" s="80">
        <f t="shared" si="23"/>
        <v>0</v>
      </c>
      <c r="K91" s="80">
        <f t="shared" si="32"/>
        <v>0</v>
      </c>
      <c r="L91" s="80">
        <f t="shared" si="29"/>
        <v>0</v>
      </c>
      <c r="M91" s="80">
        <f t="shared" si="24"/>
        <v>0</v>
      </c>
      <c r="N91" s="98">
        <f t="shared" si="30"/>
        <v>0</v>
      </c>
      <c r="O91" s="106">
        <f>IF(E91&lt;(y_1+n_1+1),0,J91*12/N90)</f>
        <v>0</v>
      </c>
    </row>
    <row r="92" spans="2:15" ht="14.1" customHeight="1"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20"/>
    </row>
    <row r="93" spans="2:15" ht="14.1" customHeight="1"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20"/>
    </row>
    <row r="94" spans="2:15" ht="14.1" customHeight="1"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20"/>
    </row>
    <row r="95" spans="2:15" ht="14.1" customHeight="1"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20"/>
    </row>
    <row r="96" spans="2:15" ht="14.1" customHeight="1"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20"/>
    </row>
    <row r="97" spans="4:14" ht="14.1" customHeight="1"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20"/>
    </row>
    <row r="98" spans="4:14" ht="14.1" customHeight="1"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20"/>
    </row>
    <row r="99" spans="4:14" ht="14.1" customHeight="1"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20"/>
    </row>
    <row r="100" spans="4:14" ht="14.1" customHeight="1"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20"/>
    </row>
    <row r="101" spans="4:14" ht="14.1" customHeight="1"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20"/>
    </row>
    <row r="102" spans="4:14" ht="14.1" customHeight="1"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20"/>
    </row>
    <row r="103" spans="4:14" ht="14.1" customHeight="1"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20"/>
    </row>
    <row r="104" spans="4:14" ht="14.1" customHeight="1"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20"/>
    </row>
    <row r="105" spans="4:14" ht="14.1" customHeight="1"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20"/>
    </row>
    <row r="106" spans="4:14" ht="14.1" customHeight="1"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20"/>
    </row>
    <row r="107" spans="4:14" ht="14.1" customHeight="1"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20"/>
    </row>
    <row r="108" spans="4:14" ht="14.1" customHeight="1"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20"/>
    </row>
    <row r="109" spans="4:14" ht="14.1" customHeight="1"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20"/>
    </row>
    <row r="110" spans="4:14" ht="14.1" customHeight="1"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20"/>
    </row>
    <row r="111" spans="4:14" ht="14.1" customHeight="1"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20"/>
    </row>
    <row r="112" spans="4:14" ht="14.1" customHeight="1"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20"/>
    </row>
    <row r="113" spans="4:14" ht="14.1" customHeight="1"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20"/>
    </row>
    <row r="114" spans="4:14" ht="14.1" customHeight="1"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20"/>
    </row>
    <row r="115" spans="4:14" ht="14.1" customHeight="1"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20"/>
    </row>
    <row r="116" spans="4:14" ht="14.1" customHeight="1"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20"/>
    </row>
    <row r="117" spans="4:14" ht="14.1" customHeight="1"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20"/>
    </row>
    <row r="118" spans="4:14" ht="14.1" customHeight="1"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20"/>
    </row>
    <row r="119" spans="4:14" ht="14.1" customHeight="1"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20"/>
    </row>
    <row r="120" spans="4:14" ht="14.1" customHeight="1">
      <c r="D120" s="22"/>
      <c r="E120" s="50"/>
      <c r="F120" s="51"/>
      <c r="G120" s="51"/>
      <c r="H120" s="51"/>
      <c r="I120" s="51"/>
      <c r="J120" s="51"/>
      <c r="K120" s="51"/>
      <c r="L120" s="51"/>
      <c r="M120" s="51"/>
      <c r="N120" s="6"/>
    </row>
    <row r="121" spans="4:14" ht="14.1" customHeight="1">
      <c r="D121" s="22"/>
      <c r="E121" s="50"/>
      <c r="F121" s="51"/>
      <c r="G121" s="51"/>
      <c r="H121" s="51"/>
      <c r="I121" s="51"/>
      <c r="J121" s="51"/>
      <c r="K121" s="51"/>
      <c r="L121" s="51"/>
      <c r="M121" s="51"/>
      <c r="N121" s="6"/>
    </row>
    <row r="122" spans="4:14" ht="14.1" customHeight="1">
      <c r="D122" s="22"/>
      <c r="E122" s="50"/>
      <c r="F122" s="51"/>
      <c r="G122" s="51"/>
      <c r="H122" s="51"/>
      <c r="I122" s="51"/>
      <c r="J122" s="51"/>
      <c r="K122" s="51"/>
      <c r="L122" s="51"/>
      <c r="M122" s="51"/>
      <c r="N122" s="6"/>
    </row>
    <row r="123" spans="4:14" ht="14.1" customHeight="1">
      <c r="D123" s="22"/>
      <c r="E123" s="50"/>
      <c r="F123" s="51"/>
      <c r="G123" s="51"/>
      <c r="H123" s="51"/>
      <c r="I123" s="51"/>
      <c r="J123" s="51"/>
      <c r="K123" s="51"/>
      <c r="L123" s="51"/>
      <c r="M123" s="51"/>
      <c r="N123" s="6"/>
    </row>
    <row r="124" spans="4:14" ht="14.1" customHeight="1">
      <c r="D124" s="22"/>
      <c r="E124" s="50"/>
      <c r="F124" s="51"/>
      <c r="G124" s="51"/>
      <c r="H124" s="51"/>
      <c r="I124" s="51"/>
      <c r="J124" s="51"/>
      <c r="K124" s="51"/>
      <c r="L124" s="51"/>
      <c r="M124" s="51"/>
      <c r="N124" s="6"/>
    </row>
    <row r="125" spans="4:14" ht="14.1" customHeight="1">
      <c r="D125" s="22"/>
      <c r="E125" s="50"/>
      <c r="F125" s="51"/>
      <c r="G125" s="51"/>
      <c r="H125" s="51"/>
      <c r="I125" s="51"/>
      <c r="J125" s="51"/>
      <c r="K125" s="51"/>
      <c r="L125" s="51"/>
      <c r="M125" s="51"/>
      <c r="N125" s="6"/>
    </row>
    <row r="126" spans="4:14" ht="14.1" customHeight="1">
      <c r="D126" s="22"/>
      <c r="E126" s="50"/>
      <c r="F126" s="51"/>
      <c r="G126" s="51"/>
      <c r="H126" s="51"/>
      <c r="I126" s="51"/>
      <c r="J126" s="51"/>
      <c r="K126" s="51"/>
      <c r="L126" s="51"/>
      <c r="M126" s="51"/>
      <c r="N126" s="6"/>
    </row>
    <row r="127" spans="4:14" ht="14.1" customHeight="1">
      <c r="D127" s="6"/>
      <c r="E127" s="22"/>
      <c r="F127" s="50"/>
      <c r="G127" s="51"/>
      <c r="H127" s="51"/>
      <c r="I127" s="51"/>
      <c r="J127" s="51"/>
      <c r="K127" s="51"/>
      <c r="L127" s="51"/>
      <c r="M127" s="51"/>
      <c r="N127" s="51"/>
    </row>
    <row r="128" spans="4:14" ht="14.1" customHeight="1">
      <c r="D128" s="6"/>
      <c r="E128" s="22"/>
      <c r="F128" s="50"/>
      <c r="G128" s="51"/>
      <c r="H128" s="51"/>
      <c r="I128" s="51"/>
      <c r="J128" s="51"/>
      <c r="K128" s="51"/>
      <c r="L128" s="51"/>
      <c r="M128" s="51"/>
      <c r="N128" s="51"/>
    </row>
    <row r="129" spans="4:14" ht="14.1" customHeight="1">
      <c r="D129" s="6"/>
      <c r="E129" s="22"/>
      <c r="F129" s="50"/>
      <c r="G129" s="51"/>
      <c r="H129" s="51"/>
      <c r="I129" s="51"/>
      <c r="J129" s="51"/>
      <c r="K129" s="51"/>
      <c r="L129" s="51"/>
      <c r="M129" s="51"/>
      <c r="N129" s="51"/>
    </row>
    <row r="130" spans="4:14" ht="14.1" customHeight="1">
      <c r="D130" s="6"/>
      <c r="E130" s="22"/>
      <c r="F130" s="50"/>
      <c r="G130" s="51"/>
      <c r="H130" s="51"/>
      <c r="I130" s="51"/>
      <c r="J130" s="51"/>
      <c r="K130" s="51"/>
      <c r="L130" s="51"/>
      <c r="M130" s="51"/>
      <c r="N130" s="51"/>
    </row>
    <row r="131" spans="4:14" ht="14.1" customHeight="1">
      <c r="D131" s="6"/>
      <c r="E131" s="22"/>
      <c r="F131" s="50"/>
      <c r="G131" s="51"/>
      <c r="H131" s="51"/>
      <c r="I131" s="51"/>
      <c r="J131" s="51"/>
      <c r="K131" s="51"/>
      <c r="L131" s="51"/>
      <c r="M131" s="51"/>
      <c r="N131" s="51"/>
    </row>
    <row r="132" spans="4:14" ht="14.1" customHeight="1">
      <c r="D132" s="6"/>
      <c r="E132" s="22"/>
      <c r="F132" s="50"/>
      <c r="G132" s="51"/>
      <c r="H132" s="51"/>
      <c r="I132" s="51"/>
      <c r="J132" s="51"/>
      <c r="K132" s="51"/>
      <c r="L132" s="51"/>
      <c r="M132" s="51"/>
      <c r="N132" s="51"/>
    </row>
    <row r="133" spans="4:14" ht="14.1" customHeight="1">
      <c r="D133" s="6"/>
      <c r="E133" s="22"/>
      <c r="F133" s="50"/>
      <c r="G133" s="51"/>
      <c r="H133" s="51"/>
      <c r="I133" s="51"/>
      <c r="J133" s="51"/>
      <c r="K133" s="51"/>
      <c r="L133" s="51"/>
      <c r="M133" s="51"/>
      <c r="N133" s="51"/>
    </row>
    <row r="134" spans="4:14" ht="14.1" customHeight="1">
      <c r="D134" s="6"/>
      <c r="E134" s="22"/>
      <c r="F134" s="50"/>
      <c r="G134" s="51"/>
      <c r="H134" s="51"/>
      <c r="I134" s="51"/>
      <c r="J134" s="51"/>
      <c r="K134" s="51"/>
      <c r="L134" s="51"/>
      <c r="M134" s="51"/>
      <c r="N134" s="51"/>
    </row>
    <row r="135" spans="4:14" ht="14.1" customHeight="1">
      <c r="D135" s="6"/>
      <c r="E135" s="22"/>
      <c r="F135" s="50"/>
      <c r="G135" s="51"/>
      <c r="H135" s="51"/>
      <c r="I135" s="51"/>
      <c r="J135" s="51"/>
      <c r="K135" s="51"/>
      <c r="L135" s="51"/>
      <c r="M135" s="51"/>
      <c r="N135" s="51"/>
    </row>
    <row r="136" spans="4:14" ht="14.1" customHeight="1">
      <c r="D136" s="6"/>
      <c r="E136" s="22"/>
      <c r="F136" s="50"/>
      <c r="G136" s="51"/>
      <c r="H136" s="51"/>
      <c r="I136" s="51"/>
      <c r="J136" s="51"/>
      <c r="K136" s="51"/>
      <c r="L136" s="51"/>
      <c r="M136" s="51"/>
      <c r="N136" s="51"/>
    </row>
    <row r="137" spans="4:14" ht="14.1" customHeight="1">
      <c r="D137" s="6"/>
      <c r="E137" s="22"/>
      <c r="F137" s="50"/>
      <c r="G137" s="51"/>
      <c r="H137" s="51"/>
      <c r="I137" s="51"/>
      <c r="J137" s="51"/>
      <c r="K137" s="51"/>
      <c r="L137" s="51"/>
      <c r="M137" s="51"/>
      <c r="N137" s="51"/>
    </row>
    <row r="138" spans="4:14" ht="14.1" customHeight="1">
      <c r="D138" s="6"/>
      <c r="E138" s="22"/>
      <c r="F138" s="50"/>
      <c r="G138" s="51"/>
      <c r="H138" s="51"/>
      <c r="I138" s="51"/>
      <c r="J138" s="51"/>
      <c r="K138" s="51"/>
      <c r="L138" s="51"/>
      <c r="M138" s="51"/>
      <c r="N138" s="51"/>
    </row>
    <row r="139" spans="4:14" ht="14.1" customHeight="1">
      <c r="D139" s="6"/>
      <c r="E139" s="22"/>
      <c r="F139" s="50"/>
      <c r="G139" s="51"/>
      <c r="H139" s="51"/>
      <c r="I139" s="51"/>
      <c r="J139" s="51"/>
      <c r="K139" s="51"/>
      <c r="L139" s="51"/>
      <c r="M139" s="51"/>
      <c r="N139" s="51"/>
    </row>
    <row r="140" spans="4:14" ht="14.1" customHeight="1">
      <c r="D140" s="6"/>
      <c r="E140" s="22"/>
      <c r="F140" s="50"/>
      <c r="G140" s="51"/>
      <c r="H140" s="51"/>
      <c r="I140" s="51"/>
      <c r="J140" s="51"/>
      <c r="K140" s="51"/>
      <c r="L140" s="51"/>
      <c r="M140" s="51"/>
      <c r="N140" s="51"/>
    </row>
    <row r="141" spans="4:14" ht="14.1" customHeight="1">
      <c r="D141" s="6"/>
      <c r="E141" s="22"/>
      <c r="F141" s="50"/>
      <c r="G141" s="51"/>
      <c r="H141" s="51"/>
      <c r="I141" s="51"/>
      <c r="J141" s="51"/>
      <c r="K141" s="51"/>
      <c r="L141" s="51"/>
      <c r="M141" s="51"/>
      <c r="N141" s="51"/>
    </row>
    <row r="142" spans="4:14" ht="14.1" customHeight="1">
      <c r="D142" s="6"/>
      <c r="E142" s="22"/>
      <c r="F142" s="50"/>
      <c r="G142" s="51"/>
      <c r="H142" s="51"/>
      <c r="I142" s="51"/>
      <c r="J142" s="51"/>
      <c r="K142" s="51"/>
      <c r="L142" s="51"/>
      <c r="M142" s="51"/>
      <c r="N142" s="51"/>
    </row>
    <row r="143" spans="4:14" ht="14.1" customHeight="1">
      <c r="D143" s="6"/>
      <c r="E143" s="22"/>
      <c r="F143" s="50"/>
      <c r="G143" s="51"/>
      <c r="H143" s="51"/>
      <c r="I143" s="51"/>
      <c r="J143" s="51"/>
      <c r="K143" s="51"/>
      <c r="L143" s="51"/>
      <c r="M143" s="51"/>
      <c r="N143" s="51"/>
    </row>
    <row r="144" spans="4:14" ht="14.1" customHeight="1">
      <c r="D144" s="6"/>
      <c r="E144" s="22"/>
      <c r="F144" s="50"/>
      <c r="G144" s="51"/>
      <c r="H144" s="51"/>
      <c r="I144" s="51"/>
      <c r="J144" s="51"/>
      <c r="K144" s="51"/>
      <c r="L144" s="51"/>
      <c r="M144" s="51"/>
      <c r="N144" s="51"/>
    </row>
    <row r="145" spans="4:14" ht="14.1" customHeight="1">
      <c r="D145" s="6"/>
      <c r="E145" s="22"/>
      <c r="F145" s="50"/>
      <c r="G145" s="51"/>
      <c r="H145" s="22"/>
      <c r="I145" s="51"/>
      <c r="J145" s="51"/>
      <c r="K145" s="51"/>
      <c r="L145" s="51"/>
      <c r="M145" s="51"/>
      <c r="N145" s="51"/>
    </row>
    <row r="146" spans="4:14" ht="14.1" customHeight="1">
      <c r="D146" s="6"/>
      <c r="E146" s="22"/>
      <c r="F146" s="50"/>
      <c r="G146" s="51"/>
      <c r="H146" s="22"/>
      <c r="I146" s="51"/>
      <c r="J146" s="51"/>
      <c r="K146" s="51"/>
      <c r="L146" s="51"/>
      <c r="M146" s="51"/>
      <c r="N146" s="51"/>
    </row>
    <row r="147" spans="4:14" ht="14.1" customHeight="1">
      <c r="D147" s="6"/>
      <c r="E147" s="22"/>
      <c r="F147" s="50"/>
      <c r="G147" s="51"/>
      <c r="H147" s="22"/>
      <c r="I147" s="51"/>
      <c r="J147" s="51"/>
      <c r="K147" s="51"/>
      <c r="L147" s="51"/>
      <c r="M147" s="51"/>
      <c r="N147" s="51"/>
    </row>
    <row r="148" spans="4:14" ht="14.1" customHeight="1">
      <c r="D148" s="6"/>
      <c r="E148" s="22"/>
      <c r="F148" s="50"/>
      <c r="G148" s="51"/>
      <c r="H148" s="22"/>
      <c r="I148" s="51"/>
      <c r="J148" s="51"/>
      <c r="K148" s="51"/>
      <c r="L148" s="51"/>
      <c r="M148" s="51"/>
      <c r="N148" s="51"/>
    </row>
    <row r="149" spans="4:14" ht="14.1" customHeight="1">
      <c r="D149" s="6"/>
      <c r="E149" s="22"/>
      <c r="F149" s="50"/>
      <c r="G149" s="51"/>
      <c r="H149" s="22"/>
      <c r="I149" s="51"/>
      <c r="J149" s="51"/>
      <c r="K149" s="51"/>
      <c r="L149" s="51"/>
      <c r="M149" s="51"/>
      <c r="N149" s="51"/>
    </row>
    <row r="150" spans="4:14" ht="14.1" customHeight="1">
      <c r="D150" s="6"/>
      <c r="E150" s="22"/>
      <c r="F150" s="50"/>
      <c r="G150" s="51"/>
      <c r="H150" s="22"/>
      <c r="I150" s="51"/>
      <c r="J150" s="51"/>
      <c r="K150" s="51"/>
      <c r="L150" s="51"/>
      <c r="M150" s="51"/>
      <c r="N150" s="51"/>
    </row>
    <row r="151" spans="4:14" ht="14.1" customHeight="1">
      <c r="D151" s="6"/>
      <c r="E151" s="22"/>
      <c r="F151" s="50"/>
      <c r="G151" s="51"/>
      <c r="H151" s="22"/>
      <c r="I151" s="51"/>
      <c r="J151" s="51"/>
      <c r="K151" s="51"/>
      <c r="L151" s="51"/>
      <c r="M151" s="51"/>
      <c r="N151" s="51"/>
    </row>
    <row r="152" spans="4:14" ht="14.1" customHeight="1">
      <c r="D152" s="6"/>
      <c r="E152" s="22"/>
      <c r="F152" s="50"/>
      <c r="G152" s="51"/>
      <c r="H152" s="22"/>
      <c r="I152" s="51"/>
      <c r="J152" s="51"/>
      <c r="K152" s="22"/>
      <c r="L152" s="51"/>
      <c r="M152" s="51"/>
      <c r="N152" s="51"/>
    </row>
    <row r="153" spans="4:14" ht="14.1" customHeight="1">
      <c r="D153" s="6"/>
      <c r="E153" s="22"/>
      <c r="F153" s="50"/>
      <c r="G153" s="51"/>
      <c r="H153" s="22"/>
      <c r="I153" s="51"/>
      <c r="J153" s="51"/>
      <c r="K153" s="22"/>
      <c r="L153" s="51"/>
      <c r="M153" s="51"/>
      <c r="N153" s="51"/>
    </row>
    <row r="154" spans="4:14" ht="14.1" customHeight="1">
      <c r="D154" s="6"/>
      <c r="E154" s="22"/>
      <c r="F154" s="50"/>
      <c r="G154" s="51"/>
      <c r="H154" s="22"/>
      <c r="I154" s="51"/>
      <c r="J154" s="51"/>
      <c r="K154" s="22"/>
      <c r="L154" s="51"/>
      <c r="M154" s="51"/>
      <c r="N154" s="51"/>
    </row>
    <row r="155" spans="4:14" ht="14.1" customHeight="1">
      <c r="D155" s="6"/>
      <c r="E155" s="22"/>
      <c r="F155" s="50"/>
      <c r="G155" s="51"/>
      <c r="H155" s="22"/>
      <c r="I155" s="51"/>
      <c r="J155" s="51"/>
      <c r="K155" s="22"/>
      <c r="L155" s="51"/>
      <c r="M155" s="51"/>
      <c r="N155" s="51"/>
    </row>
    <row r="156" spans="4:14" ht="14.1" customHeight="1">
      <c r="D156" s="6"/>
      <c r="E156" s="22"/>
      <c r="F156" s="50"/>
      <c r="G156" s="51"/>
      <c r="H156" s="22"/>
      <c r="I156" s="51"/>
      <c r="J156" s="51"/>
      <c r="K156" s="22"/>
      <c r="L156" s="51"/>
      <c r="M156" s="51"/>
      <c r="N156" s="51"/>
    </row>
    <row r="157" spans="4:14" ht="14.1" customHeight="1">
      <c r="D157" s="6"/>
      <c r="E157" s="22"/>
      <c r="F157" s="50"/>
      <c r="G157" s="51"/>
      <c r="H157" s="22"/>
      <c r="I157" s="51"/>
      <c r="J157" s="51"/>
      <c r="K157" s="22"/>
      <c r="L157" s="51"/>
      <c r="M157" s="51"/>
      <c r="N157" s="51"/>
    </row>
    <row r="158" spans="4:14" ht="14.1" customHeight="1">
      <c r="D158" s="6"/>
      <c r="E158" s="22"/>
      <c r="F158" s="50"/>
      <c r="G158" s="51"/>
      <c r="H158" s="22"/>
      <c r="I158" s="51"/>
      <c r="J158" s="51"/>
      <c r="K158" s="22"/>
      <c r="L158" s="51"/>
      <c r="M158" s="51"/>
      <c r="N158" s="51"/>
    </row>
    <row r="159" spans="4:14" ht="14.1" customHeight="1">
      <c r="D159" s="6"/>
      <c r="E159" s="22"/>
      <c r="F159" s="50"/>
      <c r="G159" s="51"/>
      <c r="H159" s="22"/>
      <c r="I159" s="51"/>
      <c r="J159" s="51"/>
      <c r="K159" s="22"/>
      <c r="L159" s="51"/>
      <c r="M159" s="51"/>
      <c r="N159" s="51"/>
    </row>
    <row r="160" spans="4:14" ht="14.1" customHeight="1">
      <c r="D160" s="6"/>
      <c r="E160" s="22"/>
      <c r="F160" s="50"/>
      <c r="G160" s="51"/>
      <c r="H160" s="22"/>
      <c r="I160" s="51"/>
      <c r="J160" s="51"/>
      <c r="K160" s="22"/>
      <c r="L160" s="51"/>
      <c r="M160" s="51"/>
      <c r="N160" s="51"/>
    </row>
    <row r="161" spans="4:14" ht="14.1" customHeight="1">
      <c r="D161" s="6"/>
      <c r="E161" s="22"/>
      <c r="F161" s="50"/>
      <c r="G161" s="51"/>
      <c r="H161" s="22"/>
      <c r="I161" s="51"/>
      <c r="J161" s="51"/>
      <c r="K161" s="22"/>
      <c r="L161" s="51"/>
      <c r="M161" s="51"/>
      <c r="N161" s="51"/>
    </row>
    <row r="162" spans="4:14" ht="14.1" customHeight="1">
      <c r="D162" s="6"/>
      <c r="E162" s="22"/>
      <c r="F162" s="50"/>
      <c r="G162" s="51"/>
      <c r="H162" s="22"/>
      <c r="I162" s="51"/>
      <c r="J162" s="51"/>
      <c r="K162" s="22"/>
      <c r="L162" s="51"/>
      <c r="M162" s="51"/>
      <c r="N162" s="51"/>
    </row>
    <row r="163" spans="4:14" ht="14.1" customHeight="1">
      <c r="D163" s="6"/>
      <c r="E163" s="22"/>
      <c r="F163" s="50"/>
      <c r="G163" s="51"/>
      <c r="H163" s="22"/>
      <c r="I163" s="51"/>
      <c r="J163" s="51"/>
      <c r="K163" s="22"/>
      <c r="L163" s="51"/>
      <c r="M163" s="51"/>
      <c r="N163" s="51"/>
    </row>
    <row r="164" spans="4:14" ht="14.1" customHeight="1">
      <c r="D164" s="6"/>
      <c r="E164" s="22"/>
      <c r="F164" s="50"/>
      <c r="G164" s="51"/>
      <c r="H164" s="22"/>
      <c r="I164" s="51"/>
      <c r="J164" s="51"/>
      <c r="K164" s="22"/>
      <c r="L164" s="51"/>
      <c r="M164" s="51"/>
      <c r="N164" s="51"/>
    </row>
    <row r="165" spans="4:14" ht="14.1" customHeight="1">
      <c r="D165" s="6"/>
      <c r="E165" s="22"/>
      <c r="F165" s="50"/>
      <c r="G165" s="51"/>
      <c r="H165" s="22"/>
      <c r="I165" s="51"/>
      <c r="J165" s="51"/>
      <c r="K165" s="22"/>
      <c r="L165" s="51"/>
      <c r="M165" s="51"/>
      <c r="N165" s="51"/>
    </row>
    <row r="166" spans="4:14" ht="14.1" customHeight="1">
      <c r="D166" s="6"/>
      <c r="E166" s="22"/>
      <c r="F166" s="50"/>
      <c r="G166" s="51"/>
      <c r="H166" s="22"/>
      <c r="I166" s="51"/>
      <c r="J166" s="51"/>
      <c r="K166" s="22"/>
      <c r="L166" s="51"/>
      <c r="M166" s="51"/>
      <c r="N166" s="51"/>
    </row>
    <row r="167" spans="4:14" ht="14.1" customHeight="1">
      <c r="D167" s="6"/>
      <c r="E167" s="22"/>
      <c r="F167" s="50"/>
      <c r="G167" s="51"/>
      <c r="H167" s="22"/>
      <c r="I167" s="51"/>
      <c r="J167" s="51"/>
      <c r="K167" s="22"/>
      <c r="L167" s="51"/>
      <c r="M167" s="51"/>
      <c r="N167" s="51"/>
    </row>
    <row r="168" spans="4:14" ht="14.1" customHeight="1">
      <c r="D168" s="6"/>
      <c r="E168" s="22"/>
      <c r="F168" s="50"/>
      <c r="G168" s="51"/>
      <c r="H168" s="22"/>
      <c r="I168" s="51"/>
      <c r="J168" s="51"/>
      <c r="K168" s="22"/>
      <c r="L168" s="51"/>
      <c r="M168" s="51"/>
      <c r="N168" s="51"/>
    </row>
    <row r="169" spans="4:14" ht="14.1" customHeight="1">
      <c r="D169" s="6"/>
      <c r="E169" s="22"/>
      <c r="F169" s="50"/>
      <c r="G169" s="51"/>
      <c r="H169" s="22"/>
      <c r="I169" s="51"/>
      <c r="J169" s="51"/>
      <c r="K169" s="22"/>
      <c r="L169" s="51"/>
      <c r="M169" s="51"/>
      <c r="N169" s="51"/>
    </row>
    <row r="170" spans="4:14" ht="14.1" customHeight="1">
      <c r="D170" s="6"/>
      <c r="E170" s="22"/>
      <c r="F170" s="50"/>
      <c r="G170" s="51"/>
      <c r="H170" s="22"/>
      <c r="I170" s="51"/>
      <c r="J170" s="51"/>
      <c r="K170" s="22"/>
      <c r="L170" s="51"/>
      <c r="M170" s="51"/>
      <c r="N170" s="51"/>
    </row>
    <row r="171" spans="4:14" ht="14.1" customHeight="1">
      <c r="D171" s="6"/>
      <c r="E171" s="22"/>
      <c r="F171" s="50"/>
      <c r="G171" s="51"/>
      <c r="H171" s="22"/>
      <c r="I171" s="51"/>
      <c r="J171" s="51"/>
      <c r="K171" s="22"/>
      <c r="L171" s="51"/>
      <c r="M171" s="51"/>
      <c r="N171" s="51"/>
    </row>
    <row r="172" spans="4:14" ht="14.1" customHeight="1">
      <c r="D172" s="6"/>
      <c r="E172" s="22"/>
      <c r="F172" s="50"/>
      <c r="G172" s="51"/>
      <c r="H172" s="22"/>
      <c r="I172" s="51"/>
      <c r="J172" s="51"/>
      <c r="K172" s="22"/>
      <c r="L172" s="51"/>
      <c r="M172" s="51"/>
      <c r="N172" s="51"/>
    </row>
    <row r="173" spans="4:14" ht="14.1" customHeight="1">
      <c r="D173" s="6"/>
      <c r="E173" s="22"/>
      <c r="F173" s="50"/>
      <c r="G173" s="51"/>
      <c r="H173" s="22"/>
      <c r="I173" s="51"/>
      <c r="J173" s="51"/>
      <c r="K173" s="22"/>
      <c r="L173" s="51"/>
      <c r="M173" s="51"/>
      <c r="N173" s="51"/>
    </row>
    <row r="174" spans="4:14" ht="14.1" customHeight="1">
      <c r="D174" s="6"/>
      <c r="E174" s="22"/>
      <c r="F174" s="50"/>
      <c r="G174" s="51"/>
      <c r="H174" s="22"/>
      <c r="I174" s="51"/>
      <c r="J174" s="51"/>
      <c r="K174" s="22"/>
      <c r="L174" s="51"/>
      <c r="M174" s="51"/>
      <c r="N174" s="51"/>
    </row>
    <row r="175" spans="4:14" ht="14.1" customHeight="1">
      <c r="D175" s="6"/>
      <c r="E175" s="22"/>
      <c r="F175" s="50"/>
      <c r="G175" s="51"/>
      <c r="H175" s="22"/>
      <c r="I175" s="51"/>
      <c r="J175" s="51"/>
      <c r="K175" s="22"/>
      <c r="L175" s="51"/>
      <c r="M175" s="51"/>
      <c r="N175" s="51"/>
    </row>
    <row r="176" spans="4:14" ht="14.1" customHeight="1">
      <c r="D176" s="6"/>
      <c r="E176" s="22"/>
      <c r="F176" s="50"/>
      <c r="G176" s="51"/>
      <c r="H176" s="22"/>
      <c r="I176" s="51"/>
      <c r="J176" s="51"/>
      <c r="K176" s="22"/>
      <c r="L176" s="51"/>
      <c r="M176" s="51"/>
      <c r="N176" s="51"/>
    </row>
    <row r="177" spans="4:14" ht="14.1" customHeight="1">
      <c r="D177" s="6"/>
      <c r="E177" s="22"/>
      <c r="F177" s="50"/>
      <c r="G177" s="51"/>
      <c r="H177" s="22"/>
      <c r="I177" s="51"/>
      <c r="J177" s="51"/>
      <c r="K177" s="22"/>
      <c r="L177" s="51"/>
      <c r="M177" s="51"/>
      <c r="N177" s="51"/>
    </row>
    <row r="178" spans="4:14" ht="14.1" customHeight="1">
      <c r="D178" s="6"/>
      <c r="E178" s="22"/>
      <c r="F178" s="50"/>
      <c r="G178" s="51"/>
      <c r="H178" s="22"/>
      <c r="I178" s="51"/>
      <c r="J178" s="51"/>
      <c r="K178" s="22"/>
      <c r="L178" s="51"/>
      <c r="M178" s="51"/>
      <c r="N178" s="51"/>
    </row>
    <row r="179" spans="4:14" ht="14.1" customHeight="1">
      <c r="D179" s="6"/>
      <c r="E179" s="22"/>
      <c r="F179" s="50"/>
      <c r="G179" s="51"/>
      <c r="H179" s="22"/>
      <c r="I179" s="51"/>
      <c r="J179" s="51"/>
      <c r="K179" s="22"/>
      <c r="L179" s="51"/>
      <c r="M179" s="51"/>
      <c r="N179" s="51"/>
    </row>
    <row r="180" spans="4:14" ht="14.1" customHeight="1">
      <c r="D180" s="6"/>
      <c r="E180" s="22"/>
      <c r="F180" s="50"/>
      <c r="G180" s="51"/>
      <c r="H180" s="22"/>
      <c r="I180" s="51"/>
      <c r="J180" s="51"/>
      <c r="K180" s="22"/>
      <c r="L180" s="51"/>
      <c r="M180" s="51"/>
      <c r="N180" s="51"/>
    </row>
    <row r="181" spans="4:14" ht="14.1" customHeight="1">
      <c r="D181" s="6"/>
      <c r="E181" s="22"/>
      <c r="F181" s="50"/>
      <c r="G181" s="51"/>
      <c r="H181" s="22"/>
      <c r="I181" s="51"/>
      <c r="J181" s="51"/>
      <c r="K181" s="22"/>
      <c r="L181" s="51"/>
      <c r="M181" s="51"/>
      <c r="N181" s="51"/>
    </row>
    <row r="182" spans="4:14" ht="14.1" customHeight="1">
      <c r="D182" s="6"/>
      <c r="E182" s="22"/>
      <c r="F182" s="50"/>
      <c r="G182" s="51"/>
      <c r="H182" s="22"/>
      <c r="I182" s="51"/>
      <c r="J182" s="51"/>
      <c r="K182" s="22"/>
      <c r="L182" s="51"/>
      <c r="M182" s="51"/>
      <c r="N182" s="51"/>
    </row>
    <row r="183" spans="4:14" ht="14.1" customHeight="1">
      <c r="D183" s="6"/>
      <c r="E183" s="22"/>
      <c r="F183" s="50"/>
      <c r="G183" s="51"/>
      <c r="H183" s="22"/>
      <c r="I183" s="51"/>
      <c r="J183" s="51"/>
      <c r="K183" s="22"/>
      <c r="L183" s="51"/>
      <c r="M183" s="51"/>
      <c r="N183" s="51"/>
    </row>
    <row r="184" spans="4:14" ht="14.1" customHeight="1">
      <c r="D184" s="6"/>
      <c r="E184" s="22"/>
      <c r="F184" s="50"/>
      <c r="G184" s="51"/>
      <c r="H184" s="22"/>
      <c r="I184" s="51"/>
      <c r="J184" s="51"/>
      <c r="K184" s="22"/>
      <c r="L184" s="51"/>
      <c r="M184" s="51"/>
      <c r="N184" s="51"/>
    </row>
    <row r="185" spans="4:14" ht="14.1" customHeight="1">
      <c r="D185" s="6"/>
      <c r="E185" s="22"/>
      <c r="F185" s="50"/>
      <c r="G185" s="51"/>
      <c r="H185" s="22"/>
      <c r="I185" s="51"/>
      <c r="J185" s="51"/>
      <c r="K185" s="22"/>
      <c r="L185" s="51"/>
      <c r="M185" s="51"/>
      <c r="N185" s="51"/>
    </row>
    <row r="186" spans="4:14" ht="14.1" customHeight="1">
      <c r="D186" s="6"/>
      <c r="E186" s="22"/>
      <c r="F186" s="50"/>
      <c r="G186" s="51"/>
      <c r="H186" s="22"/>
      <c r="I186" s="51"/>
      <c r="J186" s="51"/>
      <c r="K186" s="22"/>
      <c r="L186" s="51"/>
      <c r="M186" s="51"/>
      <c r="N186" s="51"/>
    </row>
    <row r="187" spans="4:14" ht="14.1" customHeight="1">
      <c r="D187" s="6"/>
      <c r="E187" s="22"/>
      <c r="F187" s="50"/>
      <c r="G187" s="51"/>
      <c r="H187" s="22"/>
      <c r="I187" s="51"/>
      <c r="J187" s="51"/>
      <c r="K187" s="22"/>
      <c r="L187" s="51"/>
      <c r="M187" s="51"/>
      <c r="N187" s="51"/>
    </row>
    <row r="188" spans="4:14" ht="14.1" customHeight="1">
      <c r="D188" s="6"/>
      <c r="E188" s="22"/>
      <c r="F188" s="50"/>
      <c r="G188" s="51"/>
      <c r="H188" s="22"/>
      <c r="I188" s="51"/>
      <c r="J188" s="51"/>
      <c r="K188" s="22"/>
      <c r="L188" s="51"/>
      <c r="M188" s="51"/>
      <c r="N188" s="51"/>
    </row>
    <row r="189" spans="4:14" ht="14.1" customHeight="1">
      <c r="D189" s="6"/>
      <c r="E189" s="22"/>
      <c r="F189" s="50"/>
      <c r="G189" s="51"/>
      <c r="H189" s="22"/>
      <c r="I189" s="51"/>
      <c r="J189" s="51"/>
      <c r="K189" s="22"/>
      <c r="L189" s="51"/>
      <c r="M189" s="51"/>
      <c r="N189" s="51"/>
    </row>
    <row r="190" spans="4:14" ht="14.1" customHeight="1">
      <c r="D190" s="6"/>
      <c r="E190" s="22"/>
      <c r="F190" s="50"/>
      <c r="G190" s="51"/>
      <c r="H190" s="22"/>
      <c r="I190" s="51"/>
      <c r="J190" s="51"/>
      <c r="K190" s="22"/>
      <c r="L190" s="51"/>
      <c r="M190" s="51"/>
      <c r="N190" s="51"/>
    </row>
    <row r="191" spans="4:14" ht="14.1" customHeight="1">
      <c r="D191" s="6"/>
      <c r="E191" s="22"/>
      <c r="F191" s="50"/>
      <c r="G191" s="51"/>
      <c r="H191" s="22"/>
      <c r="I191" s="51"/>
      <c r="J191" s="51"/>
      <c r="K191" s="22"/>
      <c r="L191" s="51"/>
      <c r="M191" s="51"/>
      <c r="N191" s="51"/>
    </row>
    <row r="192" spans="4:14" ht="14.1" customHeight="1">
      <c r="D192" s="6"/>
      <c r="E192" s="22"/>
      <c r="F192" s="50"/>
      <c r="G192" s="51"/>
      <c r="H192" s="22"/>
      <c r="I192" s="51"/>
      <c r="J192" s="51"/>
      <c r="K192" s="22"/>
      <c r="L192" s="51"/>
      <c r="M192" s="51"/>
      <c r="N192" s="51"/>
    </row>
    <row r="193" spans="4:14" ht="14.1" customHeight="1">
      <c r="D193" s="6"/>
      <c r="E193" s="22"/>
      <c r="F193" s="50"/>
      <c r="G193" s="51"/>
      <c r="H193" s="22"/>
      <c r="I193" s="51"/>
      <c r="J193" s="51"/>
      <c r="K193" s="22"/>
      <c r="L193" s="51"/>
      <c r="M193" s="51"/>
      <c r="N193" s="51"/>
    </row>
    <row r="194" spans="4:14" ht="14.1" customHeight="1">
      <c r="D194" s="6"/>
      <c r="E194" s="22"/>
      <c r="F194" s="50"/>
      <c r="G194" s="51"/>
      <c r="H194" s="22"/>
      <c r="I194" s="51"/>
      <c r="J194" s="51"/>
      <c r="K194" s="22"/>
      <c r="L194" s="51"/>
      <c r="M194" s="51"/>
      <c r="N194" s="51"/>
    </row>
    <row r="195" spans="4:14" ht="14.1" customHeight="1">
      <c r="D195" s="6"/>
      <c r="E195" s="22"/>
      <c r="F195" s="50"/>
      <c r="G195" s="51"/>
      <c r="H195" s="22"/>
      <c r="I195" s="51"/>
      <c r="J195" s="51"/>
      <c r="K195" s="22"/>
      <c r="L195" s="51"/>
      <c r="M195" s="51"/>
      <c r="N195" s="51"/>
    </row>
    <row r="196" spans="4:14" ht="14.1" customHeight="1">
      <c r="D196" s="6"/>
      <c r="E196" s="22"/>
      <c r="F196" s="50"/>
      <c r="G196" s="51"/>
      <c r="H196" s="22"/>
      <c r="I196" s="51"/>
      <c r="J196" s="51"/>
      <c r="K196" s="22"/>
      <c r="L196" s="51"/>
      <c r="M196" s="51"/>
      <c r="N196" s="51"/>
    </row>
    <row r="197" spans="4:14" ht="14.1" customHeight="1">
      <c r="D197" s="6"/>
      <c r="E197" s="22"/>
      <c r="F197" s="50"/>
      <c r="G197" s="51"/>
      <c r="H197" s="22"/>
      <c r="I197" s="51"/>
      <c r="J197" s="51"/>
      <c r="K197" s="22"/>
      <c r="L197" s="51"/>
      <c r="M197" s="51"/>
      <c r="N197" s="51"/>
    </row>
    <row r="198" spans="4:14" ht="14.1" customHeight="1">
      <c r="D198" s="6"/>
      <c r="E198" s="22"/>
      <c r="F198" s="50"/>
      <c r="G198" s="51"/>
      <c r="H198" s="22"/>
      <c r="I198" s="51"/>
      <c r="J198" s="51"/>
      <c r="K198" s="22"/>
      <c r="L198" s="51"/>
      <c r="M198" s="51"/>
      <c r="N198" s="51"/>
    </row>
    <row r="199" spans="4:14" ht="14.1" customHeight="1">
      <c r="D199" s="6"/>
      <c r="E199" s="22"/>
      <c r="F199" s="50"/>
      <c r="G199" s="51"/>
      <c r="H199" s="22"/>
      <c r="I199" s="51"/>
      <c r="J199" s="51"/>
      <c r="K199" s="22"/>
      <c r="L199" s="51"/>
      <c r="M199" s="51"/>
      <c r="N199" s="51"/>
    </row>
    <row r="200" spans="4:14" ht="14.1" customHeight="1">
      <c r="D200" s="6"/>
      <c r="E200" s="22"/>
      <c r="F200" s="50"/>
      <c r="G200" s="51"/>
      <c r="H200" s="22"/>
      <c r="I200" s="51"/>
      <c r="J200" s="51"/>
      <c r="K200" s="22"/>
      <c r="L200" s="51"/>
      <c r="M200" s="51"/>
      <c r="N200" s="51"/>
    </row>
    <row r="201" spans="4:14" ht="14.1" customHeight="1">
      <c r="D201" s="6"/>
      <c r="E201" s="22"/>
      <c r="F201" s="50"/>
      <c r="G201" s="51"/>
      <c r="H201" s="22"/>
      <c r="I201" s="51"/>
      <c r="J201" s="51"/>
      <c r="K201" s="22"/>
      <c r="L201" s="51"/>
      <c r="M201" s="51"/>
      <c r="N201" s="51"/>
    </row>
    <row r="202" spans="4:14" ht="14.1" customHeight="1">
      <c r="D202" s="6"/>
      <c r="E202" s="22"/>
      <c r="F202" s="50"/>
      <c r="G202" s="51"/>
      <c r="H202" s="22"/>
      <c r="I202" s="51"/>
      <c r="J202" s="51"/>
      <c r="K202" s="22"/>
      <c r="L202" s="51"/>
      <c r="M202" s="51"/>
      <c r="N202" s="51"/>
    </row>
    <row r="203" spans="4:14" ht="14.1" customHeight="1">
      <c r="D203" s="6"/>
      <c r="E203" s="22"/>
      <c r="F203" s="50"/>
      <c r="G203" s="51"/>
      <c r="H203" s="22"/>
      <c r="I203" s="51"/>
      <c r="J203" s="51"/>
      <c r="K203" s="22"/>
      <c r="L203" s="51"/>
      <c r="M203" s="51"/>
      <c r="N203" s="51"/>
    </row>
    <row r="204" spans="4:14" ht="14.1" customHeight="1">
      <c r="D204" s="6"/>
      <c r="E204" s="22"/>
      <c r="F204" s="50"/>
      <c r="G204" s="51"/>
      <c r="H204" s="22"/>
      <c r="I204" s="51"/>
      <c r="J204" s="51"/>
      <c r="K204" s="22"/>
      <c r="L204" s="51"/>
      <c r="M204" s="51"/>
      <c r="N204" s="51"/>
    </row>
    <row r="205" spans="4:14" ht="14.1" customHeight="1">
      <c r="D205" s="6"/>
      <c r="E205" s="22"/>
      <c r="F205" s="50"/>
      <c r="G205" s="51"/>
      <c r="H205" s="22"/>
      <c r="I205" s="51"/>
      <c r="J205" s="51"/>
      <c r="K205" s="51"/>
      <c r="L205" s="51"/>
      <c r="M205" s="51"/>
      <c r="N205" s="51"/>
    </row>
    <row r="206" spans="4:14" ht="14.1" customHeight="1">
      <c r="D206" s="6"/>
      <c r="E206" s="22"/>
      <c r="F206" s="50"/>
      <c r="G206" s="51"/>
      <c r="H206" s="22"/>
      <c r="I206" s="51"/>
      <c r="J206" s="51"/>
      <c r="K206" s="51"/>
      <c r="L206" s="51"/>
      <c r="M206" s="51"/>
      <c r="N206" s="51"/>
    </row>
    <row r="207" spans="4:14" ht="14.1" customHeight="1">
      <c r="D207" s="6"/>
      <c r="E207" s="22"/>
      <c r="F207" s="50"/>
      <c r="G207" s="51"/>
      <c r="H207" s="22"/>
      <c r="I207" s="51"/>
      <c r="J207" s="51"/>
      <c r="K207" s="51"/>
      <c r="L207" s="51"/>
      <c r="M207" s="51"/>
      <c r="N207" s="51"/>
    </row>
    <row r="208" spans="4:14" ht="14.1" customHeight="1">
      <c r="D208" s="6"/>
      <c r="E208" s="22"/>
      <c r="F208" s="50"/>
      <c r="G208" s="51"/>
      <c r="H208" s="22"/>
      <c r="I208" s="51"/>
      <c r="J208" s="51"/>
      <c r="K208" s="51"/>
      <c r="L208" s="51"/>
      <c r="M208" s="51"/>
      <c r="N208" s="51"/>
    </row>
    <row r="209" spans="4:14" ht="14.1" customHeight="1">
      <c r="D209" s="6"/>
      <c r="E209" s="22"/>
      <c r="F209" s="50"/>
      <c r="G209" s="51"/>
      <c r="H209" s="22"/>
      <c r="I209" s="51"/>
      <c r="J209" s="51"/>
      <c r="K209" s="51"/>
      <c r="L209" s="51"/>
      <c r="M209" s="51"/>
      <c r="N209" s="51"/>
    </row>
    <row r="210" spans="4:14" ht="14.1" customHeight="1">
      <c r="D210" s="6"/>
      <c r="E210" s="22"/>
      <c r="F210" s="50"/>
      <c r="G210" s="51"/>
      <c r="H210" s="22"/>
      <c r="I210" s="51"/>
      <c r="J210" s="51"/>
      <c r="K210" s="51"/>
      <c r="L210" s="51"/>
      <c r="M210" s="51"/>
      <c r="N210" s="51"/>
    </row>
    <row r="211" spans="4:14" ht="14.1" customHeight="1">
      <c r="D211" s="6"/>
      <c r="E211" s="22"/>
      <c r="F211" s="50"/>
      <c r="G211" s="51"/>
      <c r="H211" s="22"/>
      <c r="I211" s="51"/>
      <c r="J211" s="51"/>
      <c r="K211" s="51"/>
      <c r="L211" s="51"/>
      <c r="M211" s="51"/>
      <c r="N211" s="51"/>
    </row>
    <row r="212" spans="4:14" ht="14.1" customHeight="1">
      <c r="D212" s="6"/>
      <c r="E212" s="22"/>
      <c r="F212" s="50"/>
      <c r="G212" s="51"/>
      <c r="H212" s="22"/>
      <c r="I212" s="51"/>
      <c r="J212" s="51"/>
      <c r="K212" s="51"/>
      <c r="L212" s="51"/>
      <c r="M212" s="51"/>
      <c r="N212" s="51"/>
    </row>
    <row r="213" spans="4:14" ht="14.1" customHeight="1">
      <c r="D213" s="6"/>
      <c r="E213" s="22"/>
      <c r="F213" s="50"/>
      <c r="G213" s="51"/>
      <c r="H213" s="22"/>
      <c r="I213" s="51"/>
      <c r="J213" s="51"/>
      <c r="K213" s="51"/>
      <c r="L213" s="51"/>
      <c r="M213" s="51"/>
      <c r="N213" s="51"/>
    </row>
    <row r="214" spans="4:14" ht="14.1" customHeight="1">
      <c r="D214" s="6"/>
      <c r="E214" s="22"/>
      <c r="F214" s="50"/>
      <c r="G214" s="51"/>
      <c r="H214" s="22"/>
      <c r="I214" s="51"/>
      <c r="J214" s="51"/>
      <c r="K214" s="51"/>
      <c r="L214" s="51"/>
      <c r="M214" s="51"/>
      <c r="N214" s="51"/>
    </row>
    <row r="215" spans="4:14" ht="14.1" customHeight="1">
      <c r="D215" s="6"/>
      <c r="E215" s="22"/>
      <c r="F215" s="50"/>
      <c r="G215" s="51"/>
      <c r="H215" s="22"/>
      <c r="I215" s="51"/>
      <c r="J215" s="51"/>
      <c r="K215" s="51"/>
      <c r="L215" s="51"/>
      <c r="M215" s="51"/>
      <c r="N215" s="51"/>
    </row>
    <row r="216" spans="4:14" ht="14.1" customHeight="1">
      <c r="D216" s="6"/>
      <c r="E216" s="22"/>
      <c r="F216" s="50"/>
      <c r="G216" s="51"/>
      <c r="H216" s="22"/>
      <c r="I216" s="51"/>
      <c r="J216" s="51"/>
      <c r="K216" s="51"/>
      <c r="L216" s="51"/>
      <c r="M216" s="51"/>
      <c r="N216" s="51"/>
    </row>
    <row r="217" spans="4:14" ht="14.1" customHeight="1">
      <c r="D217" s="6"/>
      <c r="E217" s="22"/>
      <c r="F217" s="50"/>
      <c r="G217" s="51"/>
      <c r="H217" s="22"/>
      <c r="I217" s="51"/>
      <c r="J217" s="51"/>
      <c r="K217" s="51"/>
      <c r="L217" s="51"/>
      <c r="M217" s="51"/>
      <c r="N217" s="51"/>
    </row>
    <row r="218" spans="4:14" ht="14.1" customHeight="1">
      <c r="D218" s="6"/>
      <c r="E218" s="22"/>
      <c r="F218" s="50"/>
      <c r="G218" s="51"/>
      <c r="H218" s="22"/>
      <c r="I218" s="51"/>
      <c r="J218" s="51"/>
      <c r="K218" s="51"/>
      <c r="L218" s="51"/>
      <c r="M218" s="51"/>
      <c r="N218" s="51"/>
    </row>
    <row r="219" spans="4:14" ht="14.1" customHeight="1">
      <c r="D219" s="6"/>
      <c r="E219" s="22"/>
      <c r="F219" s="50"/>
      <c r="G219" s="51"/>
      <c r="H219" s="22"/>
      <c r="I219" s="51"/>
      <c r="J219" s="51"/>
      <c r="K219" s="51"/>
      <c r="L219" s="51"/>
      <c r="M219" s="51"/>
      <c r="N219" s="51"/>
    </row>
  </sheetData>
  <conditionalFormatting sqref="D10:O91">
    <cfRule type="cellIs" dxfId="1" priority="1" operator="equal">
      <formula>0</formula>
    </cfRule>
  </conditionalFormatting>
  <hyperlinks>
    <hyperlink ref="B2" r:id="rId1"/>
    <hyperlink ref="B3" r:id="rId2"/>
  </hyperlinks>
  <pageMargins left="0.78749999999999998" right="0.78749999999999998" top="1.0249999999999999" bottom="1.0249999999999999" header="0.78749999999999998" footer="0.78749999999999998"/>
  <pageSetup orientation="portrait" horizontalDpi="300" verticalDpi="300" r:id="rId3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194074560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Retirement Planner</vt:lpstr>
      <vt:lpstr>age_1</vt:lpstr>
      <vt:lpstr>corpus_1</vt:lpstr>
      <vt:lpstr>currinv_1</vt:lpstr>
      <vt:lpstr>curroi_1</vt:lpstr>
      <vt:lpstr>gd_1</vt:lpstr>
      <vt:lpstr>inc_1</vt:lpstr>
      <vt:lpstr>inf_1</vt:lpstr>
      <vt:lpstr>k_1</vt:lpstr>
      <vt:lpstr>n_1</vt:lpstr>
      <vt:lpstr>preretint_1</vt:lpstr>
      <vt:lpstr>retroi_1</vt:lpstr>
      <vt:lpstr>salary_1</vt:lpstr>
      <vt:lpstr>tax_1</vt:lpstr>
      <vt:lpstr>y_1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Planner</dc:title>
  <dc:creator>prasad</dc:creator>
  <cp:lastModifiedBy>rama</cp:lastModifiedBy>
  <cp:revision>1</cp:revision>
  <dcterms:created xsi:type="dcterms:W3CDTF">2008-01-25T18:43:47Z</dcterms:created>
  <dcterms:modified xsi:type="dcterms:W3CDTF">2013-03-17T04:53:09Z</dcterms:modified>
</cp:coreProperties>
</file>