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75" windowWidth="19140" windowHeight="7335"/>
  </bookViews>
  <sheets>
    <sheet name="FUMoney" sheetId="1" r:id="rId1"/>
    <sheet name="_SSC" sheetId="2" state="veryHidden" r:id="rId2"/>
  </sheets>
  <calcPr calcId="125725"/>
</workbook>
</file>

<file path=xl/calcChain.xml><?xml version="1.0" encoding="utf-8"?>
<calcChain xmlns="http://schemas.openxmlformats.org/spreadsheetml/2006/main">
  <c r="A18" i="1"/>
  <c r="B17"/>
  <c r="B15"/>
  <c r="B13"/>
  <c r="B9" s="1"/>
  <c r="B12" l="1"/>
  <c r="B18" s="1"/>
  <c r="B14"/>
  <c r="B16" s="1"/>
</calcChain>
</file>

<file path=xl/sharedStrings.xml><?xml version="1.0" encoding="utf-8"?>
<sst xmlns="http://schemas.openxmlformats.org/spreadsheetml/2006/main" count="20" uniqueCount="20">
  <si>
    <t>Life expectancy</t>
  </si>
  <si>
    <t>Inflation (throughout lifetime!)</t>
  </si>
  <si>
    <t>Annual expenses  when you retire (retirement income in 1st year of retirement)</t>
  </si>
  <si>
    <t>Corpus required</t>
  </si>
  <si>
    <t>When your retire the current mf corpus will grow to</t>
  </si>
  <si>
    <t>Value of retirement corpus from fixed income sources</t>
  </si>
  <si>
    <t>Year of Birth</t>
  </si>
  <si>
    <t>Year of normal retirement</t>
  </si>
  <si>
    <r>
      <t xml:space="preserve">Post-tax rate of return (conservative) expected </t>
    </r>
    <r>
      <rPr>
        <b/>
        <sz val="11"/>
        <color theme="1"/>
        <rFont val="Calibri"/>
        <family val="2"/>
        <scheme val="minor"/>
      </rPr>
      <t xml:space="preserve">AFTER </t>
    </r>
    <r>
      <rPr>
        <sz val="11"/>
        <color theme="1"/>
        <rFont val="Calibri"/>
        <family val="2"/>
        <scheme val="minor"/>
      </rPr>
      <t>retirement</t>
    </r>
  </si>
  <si>
    <t>Curent annual expenses that will persist when you retire</t>
  </si>
  <si>
    <t>Years to normal retirement</t>
  </si>
  <si>
    <t>Years in normal retirement</t>
  </si>
  <si>
    <t>When you retire the fixed income corpus will aproximately grow to</t>
  </si>
  <si>
    <t>Value of equity (stocks+ mfs) corpus</t>
  </si>
  <si>
    <t>Average fixed income rate of return expected</t>
  </si>
  <si>
    <t>Average equity rate of return expected</t>
  </si>
  <si>
    <r>
      <t xml:space="preserve">If you were to retire </t>
    </r>
    <r>
      <rPr>
        <b/>
        <sz val="11"/>
        <color theme="1"/>
        <rFont val="Calibri"/>
        <family val="2"/>
        <scheme val="minor"/>
      </rPr>
      <t>today</t>
    </r>
    <r>
      <rPr>
        <sz val="11"/>
        <color theme="1"/>
        <rFont val="Calibri"/>
        <family val="2"/>
        <scheme val="minor"/>
      </rPr>
      <t xml:space="preserve"> the current corpus will last until age</t>
    </r>
  </si>
  <si>
    <t>{"IsHide":false,"SheetId":0,"Name":"FUMoney","HiddenRow":0,"VisibleRange":"","SheetTheme":{"TabColor":"","BodyColor":"","BodyImage":""}}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</si>
  <si>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C:\\Users\\pattu\\Documents\\SpreadsheetConverter"},"AdvancedSettingsModels":[],"Dropbox":{"AccessToken":"","AccessSecret":""},"SpreadsheetServer":{"Username":"","Password":"","ServerUrl":""},"ConfigureSubmitDefault":{"Email":""},"MessageBubble":{"Close":false,"TopMsg":0},"CustomizeTheme":{"Theme":""},"QrSetting":{"ShowOnConversion":true},"CongratsPage":{"LastOpenedVersion":""},"LocalWebServer":{"Port":"8888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</si>
  <si>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{"ButtonStyle":0,"Name":"","HideSscPoweredlogo":false,"LiveShare":{"Enable":true},"WbUtil":{"EnableBs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Flavor":0,"Edition":0,"IgnoreBgInputCell":false,"ResponsiveDesignSetting":{"Disabled":false}}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</si>
</sst>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166" fontId="0" fillId="0" borderId="0" xfId="0" applyNumberFormat="1" applyAlignment="1"/>
    <xf numFmtId="0" fontId="0" fillId="3" borderId="0" xfId="0" applyFill="1"/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0" borderId="0" xfId="0" applyBorder="1"/>
    <xf numFmtId="0" fontId="0" fillId="3" borderId="0" xfId="0" applyFill="1" applyBorder="1"/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0" xfId="1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2" fontId="0" fillId="0" borderId="0" xfId="0" applyNumberFormat="1" applyBorder="1"/>
    <xf numFmtId="165" fontId="0" fillId="3" borderId="0" xfId="1" applyNumberFormat="1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9" fontId="0" fillId="2" borderId="1" xfId="0" applyNumberFormat="1" applyFill="1" applyBorder="1" applyAlignment="1">
      <alignment vertical="center"/>
    </xf>
    <xf numFmtId="0" fontId="0" fillId="2" borderId="1" xfId="1" applyNumberFormat="1" applyFont="1" applyFill="1" applyBorder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0" zoomScaleNormal="80" workbookViewId="0">
      <selection activeCell="B1" sqref="B1"/>
    </sheetView>
  </sheetViews>
  <sheetFormatPr defaultRowHeight="15"/>
  <cols>
    <col min="1" max="1" width="43.42578125" style="17" customWidth="1"/>
    <col min="2" max="2" width="12" style="17" bestFit="1" customWidth="1"/>
    <col min="3" max="3" width="11.42578125" style="1" bestFit="1" customWidth="1"/>
    <col min="4" max="4" width="10.140625" bestFit="1" customWidth="1"/>
    <col min="5" max="5" width="8.7109375" style="3"/>
    <col min="6" max="6" width="10.5703125" style="3" bestFit="1" customWidth="1"/>
    <col min="7" max="8" width="8.7109375" style="3"/>
  </cols>
  <sheetData>
    <row r="1" spans="1:10">
      <c r="A1" s="16" t="s">
        <v>6</v>
      </c>
      <c r="B1" s="23">
        <v>1984</v>
      </c>
      <c r="D1" s="7"/>
      <c r="E1" s="8"/>
      <c r="F1" s="8"/>
      <c r="G1" s="8"/>
      <c r="H1" s="8"/>
      <c r="I1" s="7"/>
      <c r="J1" s="7"/>
    </row>
    <row r="2" spans="1:10">
      <c r="A2" s="16" t="s">
        <v>7</v>
      </c>
      <c r="B2" s="23">
        <v>2039</v>
      </c>
      <c r="D2" s="7"/>
      <c r="E2" s="8"/>
      <c r="F2" s="9"/>
      <c r="G2" s="8"/>
      <c r="H2" s="8"/>
      <c r="I2" s="7"/>
      <c r="J2" s="7"/>
    </row>
    <row r="3" spans="1:10">
      <c r="A3" s="16" t="s">
        <v>0</v>
      </c>
      <c r="B3" s="23">
        <v>90</v>
      </c>
      <c r="D3" s="7"/>
      <c r="E3" s="8"/>
      <c r="F3" s="9"/>
      <c r="G3" s="8"/>
      <c r="H3" s="8"/>
      <c r="I3" s="7"/>
      <c r="J3" s="7"/>
    </row>
    <row r="4" spans="1:10">
      <c r="A4" s="16" t="s">
        <v>1</v>
      </c>
      <c r="B4" s="24">
        <v>0.08</v>
      </c>
      <c r="D4" s="7"/>
      <c r="E4" s="8"/>
      <c r="F4" s="10"/>
      <c r="G4" s="8"/>
      <c r="H4" s="8"/>
      <c r="I4" s="7"/>
      <c r="J4" s="7"/>
    </row>
    <row r="5" spans="1:10" ht="30">
      <c r="A5" s="16" t="s">
        <v>9</v>
      </c>
      <c r="B5" s="25">
        <v>390000</v>
      </c>
      <c r="D5" s="7"/>
      <c r="E5" s="8"/>
      <c r="F5" s="12"/>
      <c r="G5" s="8"/>
      <c r="H5" s="8"/>
      <c r="I5" s="7"/>
      <c r="J5" s="7"/>
    </row>
    <row r="6" spans="1:10" ht="30">
      <c r="A6" s="16" t="s">
        <v>8</v>
      </c>
      <c r="B6" s="24">
        <v>0.08</v>
      </c>
      <c r="D6" s="7"/>
      <c r="E6" s="8"/>
      <c r="F6" s="12"/>
      <c r="G6" s="8"/>
      <c r="H6" s="8"/>
      <c r="I6" s="7"/>
      <c r="J6" s="7"/>
    </row>
    <row r="7" spans="1:10" ht="30">
      <c r="A7" s="21" t="s">
        <v>5</v>
      </c>
      <c r="B7" s="26">
        <v>500000</v>
      </c>
      <c r="D7" s="7"/>
      <c r="E7" s="8"/>
      <c r="F7" s="11"/>
      <c r="G7" s="8"/>
      <c r="H7" s="8"/>
      <c r="I7" s="7"/>
      <c r="J7" s="7"/>
    </row>
    <row r="8" spans="1:10">
      <c r="A8" s="21" t="s">
        <v>14</v>
      </c>
      <c r="B8" s="24">
        <v>0.08</v>
      </c>
      <c r="D8" s="7"/>
      <c r="E8" s="8"/>
      <c r="F8" s="12"/>
      <c r="G8" s="8"/>
      <c r="H8" s="8"/>
      <c r="I8" s="7"/>
      <c r="J8" s="7"/>
    </row>
    <row r="9" spans="1:10" ht="30">
      <c r="A9" s="21" t="s">
        <v>12</v>
      </c>
      <c r="B9" s="22">
        <f ca="1">B7*(1+B8)^B13</f>
        <v>2718270.2062929161</v>
      </c>
      <c r="D9" s="7"/>
      <c r="E9" s="8"/>
      <c r="F9" s="11"/>
      <c r="G9" s="8"/>
      <c r="H9" s="8"/>
      <c r="I9" s="7"/>
      <c r="J9" s="7"/>
    </row>
    <row r="10" spans="1:10">
      <c r="A10" s="16" t="s">
        <v>13</v>
      </c>
      <c r="B10" s="26">
        <v>500000</v>
      </c>
      <c r="D10" s="7"/>
      <c r="E10" s="8"/>
      <c r="F10" s="13"/>
      <c r="G10" s="8"/>
      <c r="H10" s="8"/>
      <c r="I10" s="7"/>
      <c r="J10" s="7"/>
    </row>
    <row r="11" spans="1:10">
      <c r="A11" s="21" t="s">
        <v>15</v>
      </c>
      <c r="B11" s="24">
        <v>0.1</v>
      </c>
      <c r="D11" s="14"/>
      <c r="E11" s="8"/>
      <c r="F11" s="15"/>
      <c r="G11" s="8"/>
      <c r="H11" s="8"/>
      <c r="I11" s="7"/>
      <c r="J11" s="7"/>
    </row>
    <row r="12" spans="1:10" ht="30">
      <c r="A12" s="16" t="s">
        <v>4</v>
      </c>
      <c r="B12" s="22">
        <f ca="1">B10*(1+B11)^B13</f>
        <v>4070137.4693419943</v>
      </c>
      <c r="D12" s="7"/>
      <c r="E12" s="8"/>
      <c r="F12" s="13"/>
      <c r="G12" s="8"/>
      <c r="H12" s="8"/>
      <c r="I12" s="7"/>
      <c r="J12" s="7"/>
    </row>
    <row r="13" spans="1:10">
      <c r="A13" s="16" t="s">
        <v>10</v>
      </c>
      <c r="B13" s="27">
        <f ca="1">INT((DATE(B2,1,1)-TODAY())/365)</f>
        <v>22</v>
      </c>
      <c r="D13" s="18"/>
      <c r="E13" s="19"/>
      <c r="F13" s="10"/>
      <c r="G13" s="8"/>
      <c r="H13" s="8"/>
      <c r="I13" s="7"/>
      <c r="J13" s="7"/>
    </row>
    <row r="14" spans="1:10">
      <c r="A14" s="16" t="s">
        <v>11</v>
      </c>
      <c r="B14" s="22">
        <f ca="1">B3-(IF((TODAY()-DATE(B1,12,1))/365-INT((TODAY()-DATE(B1,12,1))/365)&gt;=0.5,INT((TODAY()-DATE(B1,12,1))/365)+1,INT((TODAY()-DATE(B1,12,1))/365)))-B13</f>
        <v>36</v>
      </c>
      <c r="D14" s="7"/>
      <c r="E14" s="8"/>
      <c r="F14" s="5"/>
    </row>
    <row r="15" spans="1:10" ht="30">
      <c r="A15" s="16" t="s">
        <v>2</v>
      </c>
      <c r="B15" s="22">
        <f ca="1">(B5)*(1+B4)^((DATE(B2,1,1)-TODAY())/365)</f>
        <v>2123382.4877798511</v>
      </c>
      <c r="D15" s="7"/>
      <c r="E15" s="8"/>
      <c r="F15" s="4"/>
    </row>
    <row r="16" spans="1:10">
      <c r="A16" s="16" t="s">
        <v>3</v>
      </c>
      <c r="B16" s="22">
        <f ca="1">PV((1+B6)/(1+B4)-1,B14,-B15,,1)</f>
        <v>76441769.560074642</v>
      </c>
      <c r="C16" s="2"/>
      <c r="F16" s="4"/>
    </row>
    <row r="17" spans="1:6" ht="30">
      <c r="A17" s="16" t="s">
        <v>16</v>
      </c>
      <c r="B17" s="28">
        <f ca="1">(IF((TODAY()-DATE(B1,12,1))/365-INT((TODAY()-DATE(B1,12,1))/365)&gt;=0.5,INT((TODAY()-DATE(B1,12,1))/365)+1,INT((TODAY()-DATE(B1,12,1))/365)))+NPER((1+B6)/(1+B4)-1,-(B5),B10+B7,,1)</f>
        <v>34.564102564102562</v>
      </c>
      <c r="C17" s="2"/>
      <c r="F17" s="4"/>
    </row>
    <row r="18" spans="1:6" ht="30">
      <c r="A18" s="20" t="str">
        <f>CONCATENATE("If you were to retire as intended in ",B2," you will be financially independent up to age")</f>
        <v>If you were to retire as intended in 2039 you will be financially independent up to age</v>
      </c>
      <c r="B18" s="28">
        <f ca="1">(IF((TODAY()-DATE(B1,12,1))/365-INT((TODAY()-DATE(B1,12,1))/365)&gt;=0.5,INT((TODAY()-DATE(B1,12,1))/365)+1,INT((TODAY()-DATE(B1,12,1))/365)))+B13+NPER((1+B6)/(1+B4)-1,-B15,B12+B9,,1)</f>
        <v>57.196978271556098</v>
      </c>
      <c r="C18" s="2"/>
    </row>
    <row r="21" spans="1:6">
      <c r="F21" s="6"/>
    </row>
    <row r="22" spans="1:6">
      <c r="F22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"/>
  <sheetViews>
    <sheetView workbookViewId="0"/>
  </sheetViews>
  <sheetFormatPr defaultRowHeight="15"/>
  <sheetData>
    <row r="1" spans="3:5">
      <c r="C1" t="s">
        <v>17</v>
      </c>
      <c r="D1" t="s">
        <v>19</v>
      </c>
      <c r="E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FUMoney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pattabiraman</dc:creator>
  <cp:lastModifiedBy>pattu</cp:lastModifiedBy>
  <dcterms:created xsi:type="dcterms:W3CDTF">2016-12-29T17:52:41Z</dcterms:created>
  <dcterms:modified xsi:type="dcterms:W3CDTF">2016-12-30T13:50:54Z</dcterms:modified>
</cp:coreProperties>
</file>